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731/"/>
    </mc:Choice>
  </mc:AlternateContent>
  <xr:revisionPtr revIDLastSave="0" documentId="10_ncr:100000_{2AF1EAC3-CA77-47A9-BBAA-F1BA152CF724}"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Waste 2"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S18" i="18" s="1"/>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27" i="18"/>
  <c r="V20" i="18"/>
  <c r="U20" i="18"/>
  <c r="T20" i="18"/>
  <c r="S20" i="18"/>
  <c r="R20" i="18"/>
  <c r="Q20" i="18"/>
  <c r="P20" i="18"/>
  <c r="O20" i="18"/>
  <c r="N20" i="18"/>
  <c r="M20" i="18"/>
  <c r="L20" i="18"/>
  <c r="K20" i="18"/>
  <c r="J20" i="18"/>
  <c r="I20" i="18"/>
  <c r="H20" i="18"/>
  <c r="G20" i="18"/>
  <c r="F20" i="18"/>
  <c r="E20" i="18"/>
  <c r="D20" i="18"/>
  <c r="C20" i="18"/>
  <c r="K18" i="18"/>
  <c r="G18" i="18"/>
  <c r="C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R14" i="18"/>
  <c r="Q14" i="18"/>
  <c r="P14" i="18"/>
  <c r="P17" i="18" s="1"/>
  <c r="O14" i="18"/>
  <c r="O17" i="18" s="1"/>
  <c r="N14" i="18"/>
  <c r="N17" i="18" s="1"/>
  <c r="M14" i="18"/>
  <c r="M17" i="18" s="1"/>
  <c r="L14" i="18"/>
  <c r="K14" i="18"/>
  <c r="J14" i="18"/>
  <c r="I14" i="18"/>
  <c r="H14" i="18"/>
  <c r="G14" i="18"/>
  <c r="G17" i="18" s="1"/>
  <c r="F14" i="18"/>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H18" i="17"/>
  <c r="D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S17" i="17" s="1"/>
  <c r="R14" i="17"/>
  <c r="R17" i="17" s="1"/>
  <c r="Q14" i="17"/>
  <c r="Q17" i="17" s="1"/>
  <c r="P14" i="17"/>
  <c r="P17" i="17" s="1"/>
  <c r="O14" i="17"/>
  <c r="N14" i="17"/>
  <c r="M14" i="17"/>
  <c r="L14" i="17"/>
  <c r="K14" i="17"/>
  <c r="K17" i="17" s="1"/>
  <c r="J14" i="17"/>
  <c r="J17" i="17" s="1"/>
  <c r="I14" i="17"/>
  <c r="H14" i="17"/>
  <c r="H17" i="17" s="1"/>
  <c r="G14" i="17"/>
  <c r="F14" i="17"/>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V18" i="16" s="1"/>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P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S14" i="16"/>
  <c r="R14" i="16"/>
  <c r="Q14" i="16"/>
  <c r="P14" i="16"/>
  <c r="P17" i="16" s="1"/>
  <c r="O14" i="16"/>
  <c r="O17" i="16" s="1"/>
  <c r="N14" i="16"/>
  <c r="N17" i="16" s="1"/>
  <c r="M14" i="16"/>
  <c r="M17" i="16" s="1"/>
  <c r="L14" i="16"/>
  <c r="K14" i="16"/>
  <c r="J14" i="16"/>
  <c r="I14" i="16"/>
  <c r="H14" i="16"/>
  <c r="H17" i="16" s="1"/>
  <c r="G14" i="16"/>
  <c r="F14" i="16"/>
  <c r="F17" i="16" s="1"/>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S17" i="15" s="1"/>
  <c r="R14" i="15"/>
  <c r="Q14" i="15"/>
  <c r="P14" i="15"/>
  <c r="O14" i="15"/>
  <c r="N14" i="15"/>
  <c r="N17" i="15" s="1"/>
  <c r="M14" i="15"/>
  <c r="M17" i="15" s="1"/>
  <c r="L14" i="15"/>
  <c r="L17" i="15" s="1"/>
  <c r="K14" i="15"/>
  <c r="J14" i="15"/>
  <c r="I14" i="15"/>
  <c r="H14" i="15"/>
  <c r="G14" i="15"/>
  <c r="F14" i="15"/>
  <c r="E14" i="15"/>
  <c r="E17" i="15" s="1"/>
  <c r="D14" i="15"/>
  <c r="D17" i="15" s="1"/>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Q14" i="14"/>
  <c r="Q17" i="14" s="1"/>
  <c r="P14" i="14"/>
  <c r="P17" i="14" s="1"/>
  <c r="O14" i="14"/>
  <c r="O17" i="14" s="1"/>
  <c r="N14" i="14"/>
  <c r="N17" i="14" s="1"/>
  <c r="M14" i="14"/>
  <c r="L14" i="14"/>
  <c r="K14" i="14"/>
  <c r="J14" i="14"/>
  <c r="I14" i="14"/>
  <c r="H14" i="14"/>
  <c r="H17" i="14" s="1"/>
  <c r="G14" i="14"/>
  <c r="F14" i="14"/>
  <c r="F17" i="14" s="1"/>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P18" i="13" s="1"/>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H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Q14" i="13"/>
  <c r="Q17" i="13" s="1"/>
  <c r="P14" i="13"/>
  <c r="P17" i="13" s="1"/>
  <c r="O14" i="13"/>
  <c r="O17" i="13" s="1"/>
  <c r="N14" i="13"/>
  <c r="N17" i="13" s="1"/>
  <c r="M14" i="13"/>
  <c r="L14" i="13"/>
  <c r="K14" i="13"/>
  <c r="J14" i="13"/>
  <c r="I14" i="13"/>
  <c r="I17" i="13" s="1"/>
  <c r="H14" i="13"/>
  <c r="H17" i="13" s="1"/>
  <c r="G14" i="13"/>
  <c r="G17" i="13" s="1"/>
  <c r="F14" i="13"/>
  <c r="F17" i="13" s="1"/>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R17" i="12" s="1"/>
  <c r="Q14" i="12"/>
  <c r="P14" i="12"/>
  <c r="O14" i="12"/>
  <c r="N14" i="12"/>
  <c r="M14" i="12"/>
  <c r="M17" i="12" s="1"/>
  <c r="L14" i="12"/>
  <c r="L17" i="12" s="1"/>
  <c r="K14" i="12"/>
  <c r="K17" i="12" s="1"/>
  <c r="J14" i="12"/>
  <c r="J17" i="12" s="1"/>
  <c r="I14" i="12"/>
  <c r="H14" i="12"/>
  <c r="G14" i="12"/>
  <c r="F14" i="12"/>
  <c r="E14" i="12"/>
  <c r="E17" i="12" s="1"/>
  <c r="D14" i="12"/>
  <c r="D17" i="12" s="1"/>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U18" i="11"/>
  <c r="S18" i="11"/>
  <c r="I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R17" i="11" s="1"/>
  <c r="Q14" i="11"/>
  <c r="Q17" i="11" s="1"/>
  <c r="P14" i="11"/>
  <c r="P17" i="11" s="1"/>
  <c r="O14" i="11"/>
  <c r="O17" i="11" s="1"/>
  <c r="N14" i="11"/>
  <c r="M14" i="11"/>
  <c r="L14" i="11"/>
  <c r="K14" i="11"/>
  <c r="J14" i="11"/>
  <c r="J17" i="11" s="1"/>
  <c r="I14" i="11"/>
  <c r="I17" i="11" s="1"/>
  <c r="H14" i="11"/>
  <c r="H17" i="11" s="1"/>
  <c r="G14" i="11"/>
  <c r="G17" i="11" s="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G17" i="2" s="1"/>
  <c r="H14" i="2"/>
  <c r="H17" i="2" s="1"/>
  <c r="I14" i="2"/>
  <c r="J14" i="2"/>
  <c r="K14" i="2"/>
  <c r="L14" i="2"/>
  <c r="M14" i="2"/>
  <c r="N14" i="2"/>
  <c r="N17" i="2" s="1"/>
  <c r="O14" i="2"/>
  <c r="O17" i="2" s="1"/>
  <c r="P14" i="2"/>
  <c r="P17" i="2" s="1"/>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E17" i="18" l="1"/>
  <c r="G17" i="14"/>
  <c r="G19" i="14" s="1"/>
  <c r="F17" i="15"/>
  <c r="F19" i="15" s="1"/>
  <c r="F17" i="18"/>
  <c r="I17" i="14"/>
  <c r="I17" i="17"/>
  <c r="H17" i="18"/>
  <c r="F17" i="2"/>
  <c r="K17" i="15"/>
  <c r="K19" i="15" s="1"/>
  <c r="G17" i="16"/>
  <c r="G19" i="16" s="1"/>
  <c r="C17" i="17"/>
  <c r="T17" i="2"/>
  <c r="L17" i="2"/>
  <c r="L19" i="2" s="1"/>
  <c r="L20" i="2" s="1"/>
  <c r="D17" i="2"/>
  <c r="C17" i="11"/>
  <c r="K17" i="11"/>
  <c r="S17" i="11"/>
  <c r="F17" i="12"/>
  <c r="N17" i="12"/>
  <c r="N19" i="12" s="1"/>
  <c r="J17" i="13"/>
  <c r="R17" i="13"/>
  <c r="J17" i="14"/>
  <c r="R17" i="14"/>
  <c r="G17" i="15"/>
  <c r="G19" i="15" s="1"/>
  <c r="O17" i="15"/>
  <c r="I17" i="16"/>
  <c r="I19" i="16" s="1"/>
  <c r="Q17" i="16"/>
  <c r="Q19" i="16" s="1"/>
  <c r="D17" i="17"/>
  <c r="L17" i="17"/>
  <c r="L19" i="17" s="1"/>
  <c r="T17" i="17"/>
  <c r="I17" i="18"/>
  <c r="I19" i="18" s="1"/>
  <c r="Q17" i="18"/>
  <c r="S17" i="2"/>
  <c r="K17" i="2"/>
  <c r="K19" i="2" s="1"/>
  <c r="K20" i="2" s="1"/>
  <c r="D17" i="11"/>
  <c r="D19" i="11" s="1"/>
  <c r="D20" i="11" s="1"/>
  <c r="L17" i="11"/>
  <c r="T17" i="11"/>
  <c r="G17" i="12"/>
  <c r="O17" i="12"/>
  <c r="C17" i="13"/>
  <c r="K17" i="13"/>
  <c r="K19" i="13" s="1"/>
  <c r="K20" i="13" s="1"/>
  <c r="S17" i="13"/>
  <c r="C17" i="14"/>
  <c r="C19" i="14" s="1"/>
  <c r="K17" i="14"/>
  <c r="H17" i="15"/>
  <c r="P17" i="15"/>
  <c r="J17" i="16"/>
  <c r="J19" i="16" s="1"/>
  <c r="R17" i="16"/>
  <c r="E17" i="17"/>
  <c r="E19" i="17" s="1"/>
  <c r="M17" i="17"/>
  <c r="U17" i="17"/>
  <c r="U19" i="17" s="1"/>
  <c r="J17" i="18"/>
  <c r="R17" i="18"/>
  <c r="R17" i="2"/>
  <c r="J17" i="2"/>
  <c r="J19" i="2" s="1"/>
  <c r="J20" i="2" s="1"/>
  <c r="E17" i="11"/>
  <c r="E19" i="11" s="1"/>
  <c r="E20" i="11" s="1"/>
  <c r="M17" i="11"/>
  <c r="U17" i="11"/>
  <c r="H17" i="12"/>
  <c r="H19" i="12" s="1"/>
  <c r="H20" i="12" s="1"/>
  <c r="P17" i="12"/>
  <c r="D17" i="13"/>
  <c r="L17" i="13"/>
  <c r="T17" i="13"/>
  <c r="D17" i="14"/>
  <c r="L17" i="14"/>
  <c r="T17" i="14"/>
  <c r="I17" i="15"/>
  <c r="I19" i="15" s="1"/>
  <c r="Q17" i="15"/>
  <c r="C17" i="16"/>
  <c r="K17" i="16"/>
  <c r="S17" i="16"/>
  <c r="F17" i="17"/>
  <c r="F19" i="17" s="1"/>
  <c r="N17" i="17"/>
  <c r="C17" i="18"/>
  <c r="C19" i="18" s="1"/>
  <c r="K17" i="18"/>
  <c r="K19" i="18" s="1"/>
  <c r="S17" i="18"/>
  <c r="F17" i="11"/>
  <c r="F19" i="11" s="1"/>
  <c r="F20" i="11" s="1"/>
  <c r="N17" i="11"/>
  <c r="I17" i="12"/>
  <c r="I19" i="12" s="1"/>
  <c r="I20" i="12" s="1"/>
  <c r="Q17" i="12"/>
  <c r="E17" i="13"/>
  <c r="E19" i="13" s="1"/>
  <c r="E20" i="13" s="1"/>
  <c r="M17" i="13"/>
  <c r="U17" i="13"/>
  <c r="U19" i="13" s="1"/>
  <c r="E17" i="14"/>
  <c r="M17" i="14"/>
  <c r="U17" i="14"/>
  <c r="J17" i="15"/>
  <c r="J19" i="15" s="1"/>
  <c r="D17" i="16"/>
  <c r="D19" i="16" s="1"/>
  <c r="L17" i="16"/>
  <c r="L19" i="16" s="1"/>
  <c r="T17" i="16"/>
  <c r="G17" i="17"/>
  <c r="G19" i="17" s="1"/>
  <c r="O17" i="17"/>
  <c r="D17" i="18"/>
  <c r="D19" i="18" s="1"/>
  <c r="L17" i="18"/>
  <c r="T17" i="18"/>
  <c r="E17" i="16"/>
  <c r="E19" i="16" s="1"/>
  <c r="S17" i="14"/>
  <c r="S19" i="14" s="1"/>
  <c r="U17" i="2"/>
  <c r="U19" i="2" s="1"/>
  <c r="U20" i="2" s="1"/>
  <c r="Q17" i="2"/>
  <c r="Q19" i="2" s="1"/>
  <c r="Q20" i="2" s="1"/>
  <c r="M17" i="2"/>
  <c r="I17" i="2"/>
  <c r="I19" i="2" s="1"/>
  <c r="I20" i="2" s="1"/>
  <c r="E17" i="2"/>
  <c r="R17" i="15"/>
  <c r="R19" i="15" s="1"/>
  <c r="V17" i="14"/>
  <c r="V17" i="16"/>
  <c r="V17" i="17"/>
  <c r="V19" i="17" s="1"/>
  <c r="V17" i="18"/>
  <c r="V19" i="18" s="1"/>
  <c r="V17" i="12"/>
  <c r="V17" i="2"/>
  <c r="V17" i="11"/>
  <c r="V19" i="11" s="1"/>
  <c r="V17" i="13"/>
  <c r="V19" i="13" s="1"/>
  <c r="V17" i="15"/>
  <c r="C17" i="2"/>
  <c r="G19" i="2"/>
  <c r="G20" i="2" s="1"/>
  <c r="H19" i="2"/>
  <c r="H20" i="2" s="1"/>
  <c r="T19" i="12"/>
  <c r="L19" i="12"/>
  <c r="L20" i="1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F19" i="2"/>
  <c r="F20" i="2" s="1"/>
  <c r="D19" i="2"/>
  <c r="D20" i="2" s="1"/>
  <c r="F19" i="12"/>
  <c r="F20" i="12" s="1"/>
  <c r="V19" i="12"/>
  <c r="J19" i="13"/>
  <c r="J20" i="13" s="1"/>
  <c r="G19" i="18"/>
  <c r="O19" i="18"/>
  <c r="J19" i="18"/>
  <c r="R19" i="18"/>
  <c r="S19" i="2"/>
  <c r="S20" i="2" s="1"/>
  <c r="M19" i="2"/>
  <c r="M20" i="2" s="1"/>
  <c r="E19" i="2"/>
  <c r="E20" i="2" s="1"/>
  <c r="G19" i="12"/>
  <c r="G20" i="12" s="1"/>
  <c r="D19" i="13"/>
  <c r="D20" i="13" s="1"/>
  <c r="I19" i="13"/>
  <c r="I20" i="13" s="1"/>
  <c r="N19" i="13"/>
  <c r="T19" i="13"/>
  <c r="K19" i="14"/>
  <c r="F19" i="14"/>
  <c r="T19" i="2"/>
  <c r="T20" i="2" s="1"/>
  <c r="P19" i="15"/>
  <c r="Q19" i="15"/>
  <c r="D19" i="15"/>
  <c r="H19" i="18"/>
  <c r="P19" i="18"/>
  <c r="V19" i="14"/>
  <c r="G19" i="11"/>
  <c r="G20" i="11" s="1"/>
  <c r="O19" i="11"/>
  <c r="J19" i="11"/>
  <c r="J20" i="11" s="1"/>
  <c r="R19" i="11"/>
  <c r="N19" i="14"/>
  <c r="L19" i="15"/>
  <c r="H19" i="16"/>
  <c r="M19" i="16"/>
  <c r="R19" i="16"/>
  <c r="I19" i="17"/>
  <c r="M19" i="17"/>
  <c r="Q19" i="17"/>
  <c r="L19" i="18"/>
  <c r="T19" i="18"/>
  <c r="Q19" i="18"/>
  <c r="S19" i="18"/>
  <c r="F19" i="18"/>
  <c r="N19" i="18"/>
  <c r="E19" i="18"/>
  <c r="M19" i="18"/>
  <c r="U19" i="18"/>
  <c r="V19" i="15"/>
  <c r="H19" i="14"/>
  <c r="P19" i="14"/>
  <c r="E19" i="15"/>
  <c r="O19" i="15"/>
  <c r="U19" i="15"/>
  <c r="F19" i="16"/>
  <c r="V19" i="16"/>
  <c r="O19" i="16"/>
  <c r="C19" i="17"/>
  <c r="H19" i="17"/>
  <c r="P19" i="17"/>
  <c r="T19" i="17"/>
  <c r="M19" i="14"/>
  <c r="D19" i="17"/>
  <c r="D19" i="14"/>
  <c r="L19" i="14"/>
  <c r="T19" i="14"/>
  <c r="M19" i="15"/>
  <c r="T19" i="15"/>
  <c r="N19" i="16"/>
  <c r="T19" i="16"/>
  <c r="K19" i="16"/>
  <c r="S19" i="16"/>
  <c r="J19" i="17"/>
  <c r="N19" i="17"/>
  <c r="R19" i="17"/>
  <c r="E19" i="14"/>
  <c r="U19" i="14"/>
  <c r="I19" i="14"/>
  <c r="Q19" i="14"/>
  <c r="J19" i="14"/>
  <c r="R19" i="14"/>
  <c r="C19" i="15"/>
  <c r="S19" i="15"/>
  <c r="H19" i="15"/>
  <c r="P19" i="16"/>
  <c r="U19" i="16"/>
  <c r="K19" i="17"/>
  <c r="O19" i="17"/>
  <c r="S19" i="17"/>
  <c r="S19" i="13"/>
  <c r="M19" i="12"/>
  <c r="P19" i="13"/>
  <c r="G19" i="13"/>
  <c r="G20" i="13" s="1"/>
  <c r="D19" i="12"/>
  <c r="D20" i="12" s="1"/>
  <c r="K19" i="12"/>
  <c r="K20" i="12" s="1"/>
  <c r="S19" i="12"/>
  <c r="F19" i="13"/>
  <c r="F20" i="13" s="1"/>
  <c r="L19" i="13"/>
  <c r="L20" i="13" s="1"/>
  <c r="Q19" i="13"/>
  <c r="Q19" i="12"/>
  <c r="R19" i="12"/>
  <c r="E19" i="12"/>
  <c r="E20" i="12" s="1"/>
  <c r="J19" i="12"/>
  <c r="J20" i="12" s="1"/>
  <c r="P19" i="12"/>
  <c r="U19" i="12"/>
  <c r="H19" i="13"/>
  <c r="H20" i="13" s="1"/>
  <c r="M19" i="13"/>
  <c r="R19" i="13"/>
  <c r="O19" i="13"/>
  <c r="H19" i="11"/>
  <c r="H20" i="11" s="1"/>
  <c r="P19" i="11"/>
  <c r="K19" i="11"/>
  <c r="K20" i="11" s="1"/>
  <c r="S19" i="11"/>
  <c r="L19" i="11"/>
  <c r="L20" i="11" s="1"/>
  <c r="N19" i="11"/>
  <c r="T19" i="11"/>
  <c r="I19" i="11"/>
  <c r="I20" i="11" s="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6" l="1"/>
  <c r="C19" i="11"/>
  <c r="C20" i="11" s="1"/>
  <c r="C19" i="13"/>
  <c r="C20" i="13"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<sst xmlns="http://schemas.openxmlformats.org/spreadsheetml/2006/main" count="1380" uniqueCount="126">
  <si>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</si>
  <si>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</si>
  <si>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</si>
  <si>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</si>
  <si>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</si>
  <si>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</si>
  <si>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</si>
  <si>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</si>
  <si>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</si>
  <si>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</si>
  <si>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</si>
  <si>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</si>
  <si>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</si>
  <si>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</si>
  <si>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</si>
  <si>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</si>
  <si>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</si>
  <si>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</si>
  <si>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</si>
  <si>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</si>
  <si>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</si>
  <si>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</si>
  <si>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</si>
  <si>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</si>
  <si>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</si>
  <si>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</si>
  <si>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</si>
  <si>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</si>
  <si>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</si>
  <si>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</si>
  <si>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</si>
  <si>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</si>
  <si>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</si>
  <si>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</si>
  <si>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</si>
  <si>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</si>
  <si>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</si>
  <si>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</si>
  <si>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</si>
  <si>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</si>
  <si>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</si>
  <si>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</si>
  <si>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</si>
  <si>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</si>
  <si>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</si>
  <si>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</si>
  <si>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</si>
  <si>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</si>
  <si>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</si>
  <si>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</si>
  <si>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</si>
  <si>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</si>
  <si>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</si>
  <si>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</si>
  <si>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</si>
  <si>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</si>
  <si>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</si>
  <si>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</si>
  <si>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</si>
  <si>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</si>
  <si>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</si>
  <si>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</si>
  <si>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</si>
  <si>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</si>
  <si>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</si>
  <si>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</si>
  <si>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</si>
  <si>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</si>
  <si>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</si>
  <si>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</si>
  <si>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</si>
  <si>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</si>
  <si>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</si>
  <si>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</si>
  <si>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</si>
  <si>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</si>
  <si>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</si>
  <si>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</si>
  <si>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</si>
  <si>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</si>
  <si>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</si>
  <si>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</si>
  <si>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</si>
  <si>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</si>
  <si>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</si>
  <si>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</si>
  <si>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</si>
  <si>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</si>
  <si>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</si>
  <si>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</si>
  <si>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</si>
  <si>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</si>
  <si>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</si>
  <si>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</si>
  <si>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</si>
  <si>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</si>
  <si>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</si>
  <si>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</si>
  <si>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</si>
  <si>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</si>
  <si>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</si>
  <si>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</si>
  <si>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</si>
  <si>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</si>
  <si>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</si>
  <si>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</si>
  <si>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</si>
  <si>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</si>
  <si>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</si>
  <si>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</si>
  <si>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</si>
  <si>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PAN-003731</t>
  </si>
  <si>
    <t>EPR/JB3533RJ</t>
  </si>
  <si>
    <t>Mr Simon Jones</t>
  </si>
  <si>
    <t>Land at Mynachdy, Llanfairynghornwy, Holyhead, Anglesey LL65 4LR</t>
  </si>
  <si>
    <t>Rohini Sawant</t>
  </si>
  <si>
    <t>19 06 06</t>
  </si>
  <si>
    <t>M</t>
  </si>
  <si>
    <t>GBL Digestate</t>
  </si>
  <si>
    <t>02 05 02</t>
  </si>
  <si>
    <t>DAF Sludge</t>
  </si>
  <si>
    <t>02 05 01</t>
  </si>
  <si>
    <t>Wash down water - Glanbia cheese Ltd</t>
  </si>
  <si>
    <t>GBL Solids</t>
  </si>
  <si>
    <t>19 06 05</t>
  </si>
  <si>
    <t>GBL Leachate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</si>
</sst>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E10" sqref="E10"/>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5" t="s">
        <v>43</v>
      </c>
      <c r="B1" s="85"/>
      <c r="C1" s="88" t="s">
        <v>111</v>
      </c>
      <c r="D1" s="88"/>
      <c r="E1" s="88"/>
      <c r="F1" s="85" t="s">
        <v>47</v>
      </c>
      <c r="G1" s="85"/>
      <c r="H1" s="88">
        <v>50</v>
      </c>
      <c r="I1" s="88"/>
      <c r="J1" s="88"/>
      <c r="AB1" s="47"/>
      <c r="AC1" s="47"/>
      <c r="AD1" s="47"/>
      <c r="AE1" s="47" t="s">
        <v>91</v>
      </c>
      <c r="AF1" s="47" t="s">
        <v>92</v>
      </c>
    </row>
    <row r="2" spans="1:32" x14ac:dyDescent="0.3">
      <c r="A2" s="85" t="s">
        <v>106</v>
      </c>
      <c r="B2" s="85"/>
      <c r="C2" s="89" t="s">
        <v>112</v>
      </c>
      <c r="D2" s="88"/>
      <c r="E2" s="88"/>
      <c r="F2" s="85" t="s">
        <v>52</v>
      </c>
      <c r="G2" s="85"/>
      <c r="H2" s="88" t="s">
        <v>119</v>
      </c>
      <c r="I2" s="88"/>
      <c r="J2" s="88"/>
      <c r="AB2" s="46" t="s">
        <v>61</v>
      </c>
      <c r="AC2" s="46" t="s">
        <v>80</v>
      </c>
      <c r="AD2" s="47" t="s">
        <v>88</v>
      </c>
      <c r="AE2" s="47" t="s">
        <v>73</v>
      </c>
      <c r="AF2" s="82">
        <v>8.4</v>
      </c>
    </row>
    <row r="3" spans="1:32" x14ac:dyDescent="0.3">
      <c r="A3" s="96" t="s">
        <v>44</v>
      </c>
      <c r="B3" s="97"/>
      <c r="C3" s="89" t="s">
        <v>113</v>
      </c>
      <c r="D3" s="88"/>
      <c r="E3" s="88"/>
      <c r="F3" s="85" t="s">
        <v>107</v>
      </c>
      <c r="G3" s="85"/>
      <c r="H3" s="88" t="s">
        <v>90</v>
      </c>
      <c r="I3" s="88"/>
      <c r="J3" s="88"/>
      <c r="AB3" s="46" t="s">
        <v>62</v>
      </c>
      <c r="AC3" s="46" t="s">
        <v>81</v>
      </c>
      <c r="AD3" s="47" t="s">
        <v>89</v>
      </c>
      <c r="AE3" s="47" t="s">
        <v>74</v>
      </c>
      <c r="AF3" s="82">
        <v>8.6</v>
      </c>
    </row>
    <row r="4" spans="1:32" x14ac:dyDescent="0.3">
      <c r="A4" s="85" t="s">
        <v>0</v>
      </c>
      <c r="B4" s="85"/>
      <c r="C4" s="90" t="s">
        <v>114</v>
      </c>
      <c r="D4" s="91"/>
      <c r="E4" s="92"/>
      <c r="F4" s="87" t="s">
        <v>1</v>
      </c>
      <c r="G4" s="87"/>
      <c r="H4" s="88" t="s">
        <v>120</v>
      </c>
      <c r="I4" s="88"/>
      <c r="J4" s="88"/>
      <c r="AB4" s="46" t="s">
        <v>57</v>
      </c>
      <c r="AC4" s="47" t="s">
        <v>82</v>
      </c>
      <c r="AD4" s="47" t="s">
        <v>90</v>
      </c>
      <c r="AE4" s="47" t="s">
        <v>75</v>
      </c>
      <c r="AF4" s="82">
        <v>8.8000000000000007</v>
      </c>
    </row>
    <row r="5" spans="1:32" x14ac:dyDescent="0.3">
      <c r="A5" s="85" t="s">
        <v>51</v>
      </c>
      <c r="B5" s="85"/>
      <c r="C5" s="90" t="s">
        <v>115</v>
      </c>
      <c r="D5" s="91"/>
      <c r="E5" s="92"/>
      <c r="F5" s="85" t="s">
        <v>45</v>
      </c>
      <c r="G5" s="85"/>
      <c r="H5" s="88">
        <v>5.66</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39">
        <v>41</v>
      </c>
      <c r="D8" s="39">
        <v>42</v>
      </c>
      <c r="E8" s="39">
        <v>43</v>
      </c>
      <c r="F8" s="39">
        <v>44</v>
      </c>
      <c r="G8" s="39">
        <v>46</v>
      </c>
      <c r="H8" s="39">
        <v>47</v>
      </c>
      <c r="I8" s="39">
        <v>65</v>
      </c>
      <c r="J8" s="39">
        <v>64</v>
      </c>
      <c r="K8" s="39">
        <v>63</v>
      </c>
      <c r="L8" s="39">
        <v>66</v>
      </c>
      <c r="M8" s="39"/>
      <c r="N8" s="39"/>
      <c r="O8" s="39"/>
      <c r="P8" s="39"/>
      <c r="Q8" s="39"/>
      <c r="R8" s="39"/>
      <c r="S8" s="39"/>
      <c r="T8" s="39"/>
      <c r="U8" s="39"/>
      <c r="V8" s="39"/>
      <c r="AB8" s="52"/>
      <c r="AC8" s="46"/>
      <c r="AD8" s="47"/>
      <c r="AE8" s="49" t="s">
        <v>76</v>
      </c>
      <c r="AF8" s="83">
        <v>1.4</v>
      </c>
    </row>
    <row r="9" spans="1:32" x14ac:dyDescent="0.3">
      <c r="A9" s="85" t="s">
        <v>3</v>
      </c>
      <c r="B9" s="85"/>
      <c r="C9" s="39" t="s">
        <v>117</v>
      </c>
      <c r="D9" s="39" t="s">
        <v>117</v>
      </c>
      <c r="E9" s="39" t="s">
        <v>117</v>
      </c>
      <c r="F9" s="39" t="s">
        <v>117</v>
      </c>
      <c r="G9" s="39" t="s">
        <v>117</v>
      </c>
      <c r="H9" s="39" t="s">
        <v>117</v>
      </c>
      <c r="I9" s="39" t="s">
        <v>117</v>
      </c>
      <c r="J9" s="39" t="s">
        <v>117</v>
      </c>
      <c r="K9" s="39" t="s">
        <v>117</v>
      </c>
      <c r="L9" s="39" t="s">
        <v>117</v>
      </c>
      <c r="M9" s="39"/>
      <c r="N9" s="39"/>
      <c r="O9" s="39"/>
      <c r="P9" s="39"/>
      <c r="Q9" s="39"/>
      <c r="R9" s="39"/>
      <c r="S9" s="39"/>
      <c r="T9" s="39"/>
      <c r="U9" s="39"/>
      <c r="V9" s="39"/>
      <c r="AB9" s="46"/>
      <c r="AC9" s="46"/>
      <c r="AD9" s="47"/>
      <c r="AE9" s="47" t="s">
        <v>97</v>
      </c>
      <c r="AF9" s="82">
        <v>1.7</v>
      </c>
    </row>
    <row r="10" spans="1:32" x14ac:dyDescent="0.3">
      <c r="A10" s="85" t="s">
        <v>4</v>
      </c>
      <c r="B10" s="85"/>
      <c r="C10" s="39">
        <v>6.3</v>
      </c>
      <c r="D10" s="39">
        <v>6.3</v>
      </c>
      <c r="E10" s="39">
        <v>6.3</v>
      </c>
      <c r="F10" s="39">
        <v>6.4</v>
      </c>
      <c r="G10" s="39">
        <v>5.9</v>
      </c>
      <c r="H10" s="39">
        <v>6.2</v>
      </c>
      <c r="I10" s="39">
        <v>5.2</v>
      </c>
      <c r="J10" s="39">
        <v>6.3</v>
      </c>
      <c r="K10" s="39">
        <v>6.3</v>
      </c>
      <c r="L10" s="39">
        <v>5.6</v>
      </c>
      <c r="M10" s="39"/>
      <c r="N10" s="39"/>
      <c r="O10" s="39"/>
      <c r="P10" s="39"/>
      <c r="Q10" s="39"/>
      <c r="R10" s="39"/>
      <c r="S10" s="39"/>
      <c r="T10" s="39"/>
      <c r="U10" s="39"/>
      <c r="V10" s="39"/>
      <c r="AB10" s="46"/>
      <c r="AC10" s="46"/>
      <c r="AD10" s="47"/>
      <c r="AE10" s="47" t="s">
        <v>98</v>
      </c>
      <c r="AF10" s="82">
        <v>2.1</v>
      </c>
    </row>
    <row r="11" spans="1:32" x14ac:dyDescent="0.3">
      <c r="A11" s="85" t="s">
        <v>5</v>
      </c>
      <c r="B11" s="85"/>
      <c r="C11" s="39">
        <v>1</v>
      </c>
      <c r="D11" s="39">
        <v>2</v>
      </c>
      <c r="E11" s="39">
        <v>2</v>
      </c>
      <c r="F11" s="39">
        <v>2</v>
      </c>
      <c r="G11" s="39">
        <v>2</v>
      </c>
      <c r="H11" s="39">
        <v>2</v>
      </c>
      <c r="I11" s="39">
        <v>1</v>
      </c>
      <c r="J11" s="39">
        <v>1</v>
      </c>
      <c r="K11" s="39">
        <v>2</v>
      </c>
      <c r="L11" s="39">
        <v>1</v>
      </c>
      <c r="M11" s="39"/>
      <c r="N11" s="39"/>
      <c r="O11" s="39"/>
      <c r="P11" s="39"/>
      <c r="Q11" s="39"/>
      <c r="R11" s="39"/>
      <c r="S11" s="39"/>
      <c r="T11" s="39"/>
      <c r="U11" s="39"/>
      <c r="V11" s="39"/>
      <c r="AB11" s="46"/>
      <c r="AC11" s="46"/>
      <c r="AD11" s="47"/>
      <c r="AE11" s="47" t="s">
        <v>77</v>
      </c>
      <c r="AF11" s="82">
        <v>5.9</v>
      </c>
    </row>
    <row r="12" spans="1:32" x14ac:dyDescent="0.3">
      <c r="A12" s="85" t="s">
        <v>6</v>
      </c>
      <c r="B12" s="85"/>
      <c r="C12" s="39">
        <v>1</v>
      </c>
      <c r="D12" s="39">
        <v>1</v>
      </c>
      <c r="E12" s="39">
        <v>1</v>
      </c>
      <c r="F12" s="39">
        <v>1</v>
      </c>
      <c r="G12" s="39">
        <v>0</v>
      </c>
      <c r="H12" s="39">
        <v>1</v>
      </c>
      <c r="I12" s="39">
        <v>1</v>
      </c>
      <c r="J12" s="39">
        <v>1</v>
      </c>
      <c r="K12" s="39">
        <v>1</v>
      </c>
      <c r="L12" s="39">
        <v>1</v>
      </c>
      <c r="M12" s="39"/>
      <c r="N12" s="39"/>
      <c r="O12" s="39"/>
      <c r="P12" s="39"/>
      <c r="Q12" s="39"/>
      <c r="R12" s="39"/>
      <c r="S12" s="39"/>
      <c r="T12" s="39"/>
      <c r="U12" s="39"/>
      <c r="V12" s="39"/>
      <c r="AB12" s="46"/>
      <c r="AC12" s="46"/>
      <c r="AD12" s="47"/>
      <c r="AE12" s="17" t="s">
        <v>110</v>
      </c>
      <c r="AF12" s="80">
        <v>3.2</v>
      </c>
    </row>
    <row r="13" spans="1:32" x14ac:dyDescent="0.3">
      <c r="A13" s="85" t="s">
        <v>7</v>
      </c>
      <c r="B13" s="85"/>
      <c r="C13" s="39">
        <v>2</v>
      </c>
      <c r="D13" s="39">
        <v>3</v>
      </c>
      <c r="E13" s="39">
        <v>3</v>
      </c>
      <c r="F13" s="39">
        <v>3</v>
      </c>
      <c r="G13" s="39">
        <v>3</v>
      </c>
      <c r="H13" s="39">
        <v>3</v>
      </c>
      <c r="I13" s="39">
        <v>2</v>
      </c>
      <c r="J13" s="39">
        <v>2</v>
      </c>
      <c r="K13" s="39">
        <v>3</v>
      </c>
      <c r="L13" s="39">
        <v>3</v>
      </c>
      <c r="M13" s="39"/>
      <c r="N13" s="39"/>
      <c r="O13" s="39"/>
      <c r="P13" s="39"/>
      <c r="Q13" s="39"/>
      <c r="R13" s="39"/>
      <c r="S13" s="39"/>
      <c r="T13" s="39"/>
      <c r="U13" s="39"/>
      <c r="V13" s="39"/>
      <c r="AB13" s="46"/>
      <c r="AC13" s="46"/>
      <c r="AD13" s="47"/>
      <c r="AE13" s="47"/>
      <c r="AF13" s="47"/>
    </row>
    <row r="14" spans="1:32" x14ac:dyDescent="0.4">
      <c r="A14" s="95" t="s">
        <v>8</v>
      </c>
      <c r="B14" s="95"/>
      <c r="C14" s="84" t="s">
        <v>97</v>
      </c>
      <c r="D14" s="84" t="s">
        <v>97</v>
      </c>
      <c r="E14" s="84" t="s">
        <v>97</v>
      </c>
      <c r="F14" s="84" t="s">
        <v>97</v>
      </c>
      <c r="G14" s="84" t="s">
        <v>97</v>
      </c>
      <c r="H14" s="84" t="s">
        <v>97</v>
      </c>
      <c r="I14" s="84" t="s">
        <v>97</v>
      </c>
      <c r="J14" s="84" t="s">
        <v>97</v>
      </c>
      <c r="K14" s="84" t="s">
        <v>97</v>
      </c>
      <c r="L14" s="84" t="s">
        <v>97</v>
      </c>
      <c r="M14" s="84"/>
      <c r="N14" s="84"/>
      <c r="O14" s="84"/>
      <c r="P14" s="84"/>
      <c r="Q14" s="84"/>
      <c r="R14" s="84"/>
      <c r="S14" s="84"/>
      <c r="T14" s="84"/>
      <c r="U14" s="84"/>
      <c r="V14" s="84"/>
    </row>
    <row r="15" spans="1:32" x14ac:dyDescent="0.4">
      <c r="A15" s="87" t="s">
        <v>9</v>
      </c>
      <c r="B15" s="87"/>
      <c r="C15" s="39">
        <v>47</v>
      </c>
      <c r="D15" s="39">
        <v>47</v>
      </c>
      <c r="E15" s="39">
        <v>47</v>
      </c>
      <c r="F15" s="39">
        <v>47</v>
      </c>
      <c r="G15" s="39">
        <v>47</v>
      </c>
      <c r="H15" s="39">
        <v>47</v>
      </c>
      <c r="I15" s="39">
        <v>47</v>
      </c>
      <c r="J15" s="39">
        <v>47</v>
      </c>
      <c r="K15" s="39">
        <v>47</v>
      </c>
      <c r="L15" s="39">
        <v>47</v>
      </c>
      <c r="M15" s="39"/>
      <c r="N15" s="39"/>
      <c r="O15" s="39"/>
      <c r="P15" s="39"/>
      <c r="Q15" s="39"/>
      <c r="R15" s="39"/>
      <c r="S15" s="39"/>
      <c r="T15" s="39"/>
      <c r="U15" s="39"/>
      <c r="V15" s="39"/>
    </row>
    <row r="16" spans="1:32" x14ac:dyDescent="0.4">
      <c r="A16" s="95" t="s">
        <v>46</v>
      </c>
      <c r="B16" s="95"/>
      <c r="C16" s="84" t="s">
        <v>82</v>
      </c>
      <c r="D16" s="84" t="s">
        <v>82</v>
      </c>
      <c r="E16" s="84" t="s">
        <v>82</v>
      </c>
      <c r="F16" s="84" t="s">
        <v>82</v>
      </c>
      <c r="G16" s="84" t="s">
        <v>82</v>
      </c>
      <c r="H16" s="84" t="s">
        <v>82</v>
      </c>
      <c r="I16" s="84" t="s">
        <v>82</v>
      </c>
      <c r="J16" s="84" t="s">
        <v>82</v>
      </c>
      <c r="K16" s="84" t="s">
        <v>82</v>
      </c>
      <c r="L16" s="84" t="s">
        <v>82</v>
      </c>
      <c r="M16" s="84"/>
      <c r="N16" s="84"/>
      <c r="O16" s="84"/>
      <c r="P16" s="84"/>
      <c r="Q16" s="84"/>
      <c r="R16" s="84"/>
      <c r="S16" s="84"/>
      <c r="T16" s="84"/>
      <c r="U16" s="84"/>
      <c r="V16" s="84"/>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46.392749999999999</v>
      </c>
      <c r="D18" s="43">
        <f>$D28</f>
        <v>46.392749999999999</v>
      </c>
      <c r="E18" s="43">
        <f>$D29</f>
        <v>46.392749999999999</v>
      </c>
      <c r="F18" s="43">
        <f>$D30</f>
        <v>46.392749999999999</v>
      </c>
      <c r="G18" s="43">
        <f>$D31</f>
        <v>46.392749999999999</v>
      </c>
      <c r="H18" s="43">
        <f>$D32</f>
        <v>46.392749999999999</v>
      </c>
      <c r="I18" s="43">
        <f>$D33</f>
        <v>46.392749999999999</v>
      </c>
      <c r="J18" s="43">
        <f>$D34</f>
        <v>46.392749999999999</v>
      </c>
      <c r="K18" s="43">
        <f>$D35</f>
        <v>46.392749999999999</v>
      </c>
      <c r="L18" s="43">
        <f>$D36</f>
        <v>46.392749999999999</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-33.507249999999992</v>
      </c>
      <c r="D19" s="43">
        <f t="shared" ref="D19:V19" si="1">D18-D17</f>
        <v>-33.507249999999992</v>
      </c>
      <c r="E19" s="43">
        <f t="shared" si="1"/>
        <v>-33.507249999999992</v>
      </c>
      <c r="F19" s="43">
        <f t="shared" si="1"/>
        <v>-33.507249999999992</v>
      </c>
      <c r="G19" s="43">
        <f t="shared" si="1"/>
        <v>-33.507249999999992</v>
      </c>
      <c r="H19" s="43">
        <f t="shared" si="1"/>
        <v>-33.507249999999992</v>
      </c>
      <c r="I19" s="43">
        <f t="shared" si="1"/>
        <v>-33.507249999999992</v>
      </c>
      <c r="J19" s="43">
        <f t="shared" si="1"/>
        <v>-33.507249999999992</v>
      </c>
      <c r="K19" s="43">
        <f t="shared" si="1"/>
        <v>-33.507249999999992</v>
      </c>
      <c r="L19" s="43">
        <f t="shared" si="1"/>
        <v>-33.507249999999992</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79">
        <v>0.42</v>
      </c>
      <c r="C24" s="39">
        <v>0.04</v>
      </c>
      <c r="D24" s="39">
        <v>81</v>
      </c>
      <c r="E24" s="39">
        <v>16</v>
      </c>
      <c r="F24" s="39">
        <v>10.4</v>
      </c>
      <c r="G24" s="39">
        <v>0.4</v>
      </c>
      <c r="H24" s="39">
        <v>0.53</v>
      </c>
      <c r="I24" s="39">
        <v>0.5</v>
      </c>
      <c r="J24" s="39">
        <v>0.01</v>
      </c>
      <c r="K24" s="78">
        <v>0.05</v>
      </c>
      <c r="L24" s="39">
        <v>0.2</v>
      </c>
      <c r="M24" s="39">
        <v>0.2</v>
      </c>
      <c r="N24" s="39"/>
      <c r="O24" s="39"/>
      <c r="P24" s="39">
        <v>43.1</v>
      </c>
      <c r="Q24" s="39">
        <v>25.4</v>
      </c>
      <c r="R24" s="39"/>
      <c r="S24" s="39">
        <v>0.5</v>
      </c>
      <c r="T24" s="39"/>
      <c r="U24" s="39"/>
      <c r="V24" s="39">
        <v>90.9</v>
      </c>
      <c r="W24" s="39">
        <v>3.9</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46.392749999999999</v>
      </c>
      <c r="E27" s="3">
        <f>(IF(E$23="%w/w SAR",((E$24*10)*$B27),IF(E$23="%w/w DM",(((E$24*10)*($B$24/100))*$B27),IF(E$23="kg/t SAR",(E$24*$B27),IF(E$23="kg/t DM",((E$24*($B$24/100))*$B27),IF(E$23="mg/kg SAR",((E$24*0.001)*$B27),IF(E$23="mg/kg DM",(((E$24*0.001)*($B$24/100))*$B27),"0")))))))*1.205</f>
        <v>4.82</v>
      </c>
      <c r="F27" s="3">
        <f>(IF(F$23="%w/w SAR",((F$24*10)*$B27),IF(F$23="%w/w DM",(((F$24*10)*($B$24/100))*$B27),IF(F$23="kg/t SAR",(F$24*$B27),IF(F$23="kg/t DM",((F$24*($B$24/100))*$B27),IF(F$23="mg/kg SAR",((F$24*0.001)*$B27),IF(F$23="mg/kg DM",(((F$24*0.001)*($B$24/100))*$B27),"0")))))))*1.658</f>
        <v>4.3108000000000004</v>
      </c>
      <c r="G27" s="3">
        <f t="shared" ref="G27:P27" si="2">IF(G$23="%w/w SAR",((G$24*10)*$B27),IF(G$23="%w/w DM",(((G$24*10)*($B$24/100))*$B27),IF(G$23="kg/t SAR",(G$24*$B27),IF(G$23="kg/t DM",((G$24*($B$24/100))*$B27),IF(G$23="mg/kg SAR",((G$24*0.001)*$B27),IF(G$23="mg/kg DM",(((G$24*0.001)*($B$24/100))*$B27),0))))))</f>
        <v>0.1</v>
      </c>
      <c r="H27" s="3">
        <f t="shared" si="2"/>
        <v>0.13250000000000003</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10.775</v>
      </c>
      <c r="Q27" s="3">
        <f>(IF(Q$23="%w/w SAR",((Q$24*10)*$B27),IF(Q$23="%w/w DM",(((Q$24*10)*($B$24/100))*$B27),IF(Q$23="kg/t SAR",(Q$24*$B27),IF(Q$23="kg/t DM",((Q$24*($B$24/100))*$B27),IF(Q$23="mg/kg SAR",((Q$24*0.001)*$B27),IF(Q$23="mg/kg DM",(((Q$24*0.001)*($B$24/100))*$B27),0)))))))*2.5</f>
        <v>15.875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33">
        <f>D8</f>
        <v>42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46.392749999999999</v>
      </c>
      <c r="E28" s="3">
        <f t="shared" ref="E28:E46" si="5">(IF(E$23="%w/w SAR",((E$24*10)*$B28),IF(E$23="%w/w DM",(((E$24*10)*($B$24/100))*$B28),IF(E$23="kg/t SAR",(E$24*$B28),IF(E$23="kg/t DM",((E$24*($B$24/100))*$B28),IF(E$23="mg/kg SAR",((E$24*0.001)*$B28),IF(E$23="mg/kg DM",(((E$24*0.001)*($B$24/100))*$B28),"0")))))))*1.205</f>
        <v>4.82</v>
      </c>
      <c r="F28" s="3">
        <f t="shared" ref="F28:F46" si="6">(IF(F$23="%w/w SAR",((F$24*10)*$B28),IF(F$23="%w/w DM",(((F$24*10)*($B$24/100))*$B28),IF(F$23="kg/t SAR",(F$24*$B28),IF(F$23="kg/t DM",((F$24*($B$24/100))*$B28),IF(F$23="mg/kg SAR",((F$24*0.001)*$B28),IF(F$23="mg/kg DM",(((F$24*0.001)*($B$24/100))*$B28),"0")))))))*1.658</f>
        <v>4.3108000000000004</v>
      </c>
      <c r="G28" s="3">
        <f t="shared" ref="G28:P46" si="7">IF(G$23="%w/w SAR",((G$24*10)*$B28),IF(G$23="%w/w DM",(((G$24*10)*($B$24/100))*$B28),IF(G$23="kg/t SAR",(G$24*$B28),IF(G$23="kg/t DM",((G$24*($B$24/100))*$B28),IF(G$23="mg/kg SAR",((G$24*0.001)*$B28),IF(G$23="mg/kg DM",(((G$24*0.001)*($B$24/100))*$B28),0))))))</f>
        <v>0.1</v>
      </c>
      <c r="H28" s="3">
        <f t="shared" si="7"/>
        <v>0.13250000000000003</v>
      </c>
      <c r="I28" s="3">
        <f t="shared" si="7"/>
        <v>0.125</v>
      </c>
      <c r="J28" s="3">
        <f t="shared" si="7"/>
        <v>2.5000000000000001E-3</v>
      </c>
      <c r="K28" s="3">
        <f t="shared" si="7"/>
        <v>1.2500000000000001E-2</v>
      </c>
      <c r="L28" s="3">
        <f t="shared" si="7"/>
        <v>0.05</v>
      </c>
      <c r="M28" s="3">
        <f t="shared" si="7"/>
        <v>0.05</v>
      </c>
      <c r="N28" s="3">
        <f t="shared" si="7"/>
        <v>0</v>
      </c>
      <c r="O28" s="3">
        <f t="shared" si="7"/>
        <v>0</v>
      </c>
      <c r="P28" s="3">
        <f t="shared" si="7"/>
        <v>10.775</v>
      </c>
      <c r="Q28" s="3">
        <f t="shared" ref="Q28:Q46" si="8">(IF(Q$23="%w/w SAR",((Q$24*10)*$B28),IF(Q$23="%w/w DM",(((Q$24*10)*($B$24/100))*$B28),IF(Q$23="kg/t SAR",(Q$24*$B28),IF(Q$23="kg/t DM",((Q$24*($B$24/100))*$B28),IF(Q$23="mg/kg SAR",((Q$24*0.001)*$B28),IF(Q$23="mg/kg DM",(((Q$24*0.001)*($B$24/100))*$B28),0)))))))*2.5</f>
        <v>15.875</v>
      </c>
      <c r="R28" s="3">
        <f t="shared" ref="R28:U46" si="9">IF(R$23="%w/w SAR",((R$24*10)*$B28),IF(R$23="%w/w DM",(((R$24*10)*($B$24/100))*$B28),IF(R$23="kg/t SAR",(R$24*$B28),IF(R$23="kg/t DM",((R$24*($B$24/100))*$B28),IF(R$23="mg/kg SAR",((R$24*0.001)*$B28),IF(R$23="mg/kg DM",(((R$24*0.001)*($B$24/100))*$B28),0))))))</f>
        <v>0</v>
      </c>
      <c r="S28" s="3">
        <f t="shared" si="9"/>
        <v>0.125</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4">
      <c r="A29" s="33">
        <f>E8</f>
        <v>43</v>
      </c>
      <c r="B29" s="39">
        <v>250</v>
      </c>
      <c r="C29" s="3">
        <f t="shared" si="3"/>
        <v>100</v>
      </c>
      <c r="D29" s="3">
        <f t="shared" si="4"/>
        <v>46.392749999999999</v>
      </c>
      <c r="E29" s="3">
        <f t="shared" si="5"/>
        <v>4.82</v>
      </c>
      <c r="F29" s="3">
        <f t="shared" si="6"/>
        <v>4.3108000000000004</v>
      </c>
      <c r="G29" s="3">
        <f t="shared" si="7"/>
        <v>0.1</v>
      </c>
      <c r="H29" s="3">
        <f t="shared" si="7"/>
        <v>0.13250000000000003</v>
      </c>
      <c r="I29" s="3">
        <f t="shared" si="7"/>
        <v>0.125</v>
      </c>
      <c r="J29" s="3">
        <f t="shared" si="7"/>
        <v>2.5000000000000001E-3</v>
      </c>
      <c r="K29" s="3">
        <f t="shared" si="7"/>
        <v>1.2500000000000001E-2</v>
      </c>
      <c r="L29" s="3">
        <f t="shared" si="7"/>
        <v>0.05</v>
      </c>
      <c r="M29" s="3">
        <f t="shared" si="7"/>
        <v>0.05</v>
      </c>
      <c r="N29" s="3">
        <f t="shared" si="7"/>
        <v>0</v>
      </c>
      <c r="O29" s="3">
        <f t="shared" si="7"/>
        <v>0</v>
      </c>
      <c r="P29" s="3">
        <f t="shared" si="7"/>
        <v>10.775</v>
      </c>
      <c r="Q29" s="3">
        <f t="shared" si="8"/>
        <v>15.875</v>
      </c>
      <c r="R29" s="3">
        <f t="shared" si="9"/>
        <v>0</v>
      </c>
      <c r="S29" s="3">
        <f t="shared" si="9"/>
        <v>0.125</v>
      </c>
      <c r="T29" s="3">
        <f t="shared" si="9"/>
        <v>0</v>
      </c>
      <c r="U29" s="3">
        <f t="shared" si="9"/>
        <v>0</v>
      </c>
      <c r="V29" s="3" t="str">
        <f t="shared" si="10"/>
        <v>OK</v>
      </c>
      <c r="W29" s="3" t="str">
        <f t="shared" si="11"/>
        <v>OK</v>
      </c>
      <c r="AB29" s="16"/>
      <c r="AC29" s="16"/>
      <c r="AD29" s="16"/>
      <c r="AE29" s="16"/>
      <c r="AF29" s="16"/>
    </row>
    <row r="30" spans="1:32" s="20" customFormat="1" x14ac:dyDescent="0.4">
      <c r="A30" s="33">
        <f>F8</f>
        <v>44</v>
      </c>
      <c r="B30" s="39">
        <v>250</v>
      </c>
      <c r="C30" s="3">
        <f t="shared" si="3"/>
        <v>100</v>
      </c>
      <c r="D30" s="3">
        <f t="shared" si="4"/>
        <v>46.392749999999999</v>
      </c>
      <c r="E30" s="3">
        <f t="shared" si="5"/>
        <v>4.82</v>
      </c>
      <c r="F30" s="3">
        <f t="shared" si="6"/>
        <v>4.3108000000000004</v>
      </c>
      <c r="G30" s="3">
        <f t="shared" si="7"/>
        <v>0.1</v>
      </c>
      <c r="H30" s="3">
        <f t="shared" si="7"/>
        <v>0.13250000000000003</v>
      </c>
      <c r="I30" s="3">
        <f t="shared" si="7"/>
        <v>0.125</v>
      </c>
      <c r="J30" s="3">
        <f t="shared" si="7"/>
        <v>2.5000000000000001E-3</v>
      </c>
      <c r="K30" s="3">
        <f t="shared" si="7"/>
        <v>1.2500000000000001E-2</v>
      </c>
      <c r="L30" s="3">
        <f t="shared" si="7"/>
        <v>0.05</v>
      </c>
      <c r="M30" s="3">
        <f t="shared" si="7"/>
        <v>0.05</v>
      </c>
      <c r="N30" s="3">
        <f t="shared" si="7"/>
        <v>0</v>
      </c>
      <c r="O30" s="3">
        <f t="shared" si="7"/>
        <v>0</v>
      </c>
      <c r="P30" s="3">
        <f t="shared" si="7"/>
        <v>10.775</v>
      </c>
      <c r="Q30" s="3">
        <f t="shared" si="8"/>
        <v>15.875</v>
      </c>
      <c r="R30" s="3">
        <f t="shared" si="9"/>
        <v>0</v>
      </c>
      <c r="S30" s="3">
        <f t="shared" si="9"/>
        <v>0.125</v>
      </c>
      <c r="T30" s="3">
        <f t="shared" si="9"/>
        <v>0</v>
      </c>
      <c r="U30" s="3">
        <f t="shared" si="9"/>
        <v>0</v>
      </c>
      <c r="V30" s="3" t="str">
        <f t="shared" si="10"/>
        <v>OK</v>
      </c>
      <c r="W30" s="3" t="str">
        <f t="shared" si="11"/>
        <v>OK</v>
      </c>
      <c r="AB30" s="16"/>
      <c r="AC30" s="16"/>
      <c r="AD30" s="16"/>
      <c r="AE30" s="16"/>
      <c r="AF30" s="16"/>
    </row>
    <row r="31" spans="1:32" s="20" customFormat="1" x14ac:dyDescent="0.4">
      <c r="A31" s="33">
        <f>G8</f>
        <v>46</v>
      </c>
      <c r="B31" s="39">
        <v>250</v>
      </c>
      <c r="C31" s="3">
        <f t="shared" si="3"/>
        <v>100</v>
      </c>
      <c r="D31" s="3">
        <f t="shared" si="4"/>
        <v>46.392749999999999</v>
      </c>
      <c r="E31" s="3">
        <f t="shared" si="5"/>
        <v>4.82</v>
      </c>
      <c r="F31" s="3">
        <f t="shared" si="6"/>
        <v>4.3108000000000004</v>
      </c>
      <c r="G31" s="3">
        <f t="shared" si="7"/>
        <v>0.1</v>
      </c>
      <c r="H31" s="3">
        <f t="shared" si="7"/>
        <v>0.13250000000000003</v>
      </c>
      <c r="I31" s="3">
        <f t="shared" si="7"/>
        <v>0.125</v>
      </c>
      <c r="J31" s="3">
        <f t="shared" si="7"/>
        <v>2.5000000000000001E-3</v>
      </c>
      <c r="K31" s="3">
        <f t="shared" si="7"/>
        <v>1.2500000000000001E-2</v>
      </c>
      <c r="L31" s="3">
        <f t="shared" si="7"/>
        <v>0.05</v>
      </c>
      <c r="M31" s="3">
        <f t="shared" si="7"/>
        <v>0.05</v>
      </c>
      <c r="N31" s="3">
        <f t="shared" si="7"/>
        <v>0</v>
      </c>
      <c r="O31" s="3">
        <f t="shared" si="7"/>
        <v>0</v>
      </c>
      <c r="P31" s="3">
        <f t="shared" si="7"/>
        <v>10.775</v>
      </c>
      <c r="Q31" s="3">
        <f t="shared" si="8"/>
        <v>15.875</v>
      </c>
      <c r="R31" s="3">
        <f t="shared" si="9"/>
        <v>0</v>
      </c>
      <c r="S31" s="3">
        <f t="shared" si="9"/>
        <v>0.125</v>
      </c>
      <c r="T31" s="3">
        <f t="shared" si="9"/>
        <v>0</v>
      </c>
      <c r="U31" s="3">
        <f t="shared" si="9"/>
        <v>0</v>
      </c>
      <c r="V31" s="3" t="str">
        <f t="shared" si="10"/>
        <v>OK</v>
      </c>
      <c r="W31" s="3" t="str">
        <f t="shared" si="11"/>
        <v>OK</v>
      </c>
      <c r="AB31" s="16"/>
      <c r="AC31" s="16"/>
      <c r="AD31" s="16"/>
      <c r="AE31" s="16"/>
      <c r="AF31" s="16"/>
    </row>
    <row r="32" spans="1:32" s="20" customFormat="1" x14ac:dyDescent="0.4">
      <c r="A32" s="33">
        <f>H8</f>
        <v>47</v>
      </c>
      <c r="B32" s="39">
        <v>250</v>
      </c>
      <c r="C32" s="3">
        <f t="shared" si="3"/>
        <v>100</v>
      </c>
      <c r="D32" s="3">
        <f t="shared" si="4"/>
        <v>46.392749999999999</v>
      </c>
      <c r="E32" s="3">
        <f t="shared" si="5"/>
        <v>4.82</v>
      </c>
      <c r="F32" s="3">
        <f t="shared" si="6"/>
        <v>4.3108000000000004</v>
      </c>
      <c r="G32" s="3">
        <f t="shared" si="7"/>
        <v>0.1</v>
      </c>
      <c r="H32" s="3">
        <f t="shared" si="7"/>
        <v>0.13250000000000003</v>
      </c>
      <c r="I32" s="3">
        <f t="shared" si="7"/>
        <v>0.125</v>
      </c>
      <c r="J32" s="3">
        <f t="shared" si="7"/>
        <v>2.5000000000000001E-3</v>
      </c>
      <c r="K32" s="3">
        <f t="shared" si="7"/>
        <v>1.2500000000000001E-2</v>
      </c>
      <c r="L32" s="3">
        <f t="shared" si="7"/>
        <v>0.05</v>
      </c>
      <c r="M32" s="3">
        <f t="shared" si="7"/>
        <v>0.05</v>
      </c>
      <c r="N32" s="3">
        <f t="shared" si="7"/>
        <v>0</v>
      </c>
      <c r="O32" s="3">
        <f t="shared" si="7"/>
        <v>0</v>
      </c>
      <c r="P32" s="3">
        <f t="shared" si="7"/>
        <v>10.775</v>
      </c>
      <c r="Q32" s="3">
        <f t="shared" si="8"/>
        <v>15.875</v>
      </c>
      <c r="R32" s="3">
        <f t="shared" si="9"/>
        <v>0</v>
      </c>
      <c r="S32" s="3">
        <f t="shared" si="9"/>
        <v>0.125</v>
      </c>
      <c r="T32" s="3">
        <f t="shared" si="9"/>
        <v>0</v>
      </c>
      <c r="U32" s="3">
        <f t="shared" si="9"/>
        <v>0</v>
      </c>
      <c r="V32" s="3" t="str">
        <f t="shared" si="10"/>
        <v>OK</v>
      </c>
      <c r="W32" s="3" t="str">
        <f t="shared" si="11"/>
        <v>OK</v>
      </c>
      <c r="AB32" s="16"/>
      <c r="AC32" s="16"/>
      <c r="AD32" s="16"/>
      <c r="AE32" s="16"/>
      <c r="AF32" s="16"/>
    </row>
    <row r="33" spans="1:32" s="20" customFormat="1" x14ac:dyDescent="0.4">
      <c r="A33" s="33">
        <f>I8</f>
        <v>65</v>
      </c>
      <c r="B33" s="39">
        <v>250</v>
      </c>
      <c r="C33" s="3">
        <f t="shared" si="3"/>
        <v>100</v>
      </c>
      <c r="D33" s="3">
        <f t="shared" si="4"/>
        <v>46.392749999999999</v>
      </c>
      <c r="E33" s="3">
        <f t="shared" si="5"/>
        <v>4.82</v>
      </c>
      <c r="F33" s="3">
        <f t="shared" si="6"/>
        <v>4.3108000000000004</v>
      </c>
      <c r="G33" s="3">
        <f t="shared" si="7"/>
        <v>0.1</v>
      </c>
      <c r="H33" s="3">
        <f t="shared" si="7"/>
        <v>0.13250000000000003</v>
      </c>
      <c r="I33" s="3">
        <f t="shared" si="7"/>
        <v>0.125</v>
      </c>
      <c r="J33" s="3">
        <f t="shared" si="7"/>
        <v>2.5000000000000001E-3</v>
      </c>
      <c r="K33" s="3">
        <f t="shared" si="7"/>
        <v>1.2500000000000001E-2</v>
      </c>
      <c r="L33" s="3">
        <f t="shared" si="7"/>
        <v>0.05</v>
      </c>
      <c r="M33" s="3">
        <f t="shared" si="7"/>
        <v>0.05</v>
      </c>
      <c r="N33" s="3">
        <f t="shared" si="7"/>
        <v>0</v>
      </c>
      <c r="O33" s="3">
        <f t="shared" si="7"/>
        <v>0</v>
      </c>
      <c r="P33" s="3">
        <f t="shared" si="7"/>
        <v>10.775</v>
      </c>
      <c r="Q33" s="3">
        <f t="shared" si="8"/>
        <v>15.875</v>
      </c>
      <c r="R33" s="3">
        <f t="shared" si="9"/>
        <v>0</v>
      </c>
      <c r="S33" s="3">
        <f t="shared" si="9"/>
        <v>0.125</v>
      </c>
      <c r="T33" s="3">
        <f t="shared" si="9"/>
        <v>0</v>
      </c>
      <c r="U33" s="3">
        <f t="shared" si="9"/>
        <v>0</v>
      </c>
      <c r="V33" s="3" t="str">
        <f t="shared" si="10"/>
        <v>OK</v>
      </c>
      <c r="W33" s="3" t="str">
        <f t="shared" si="11"/>
        <v>OK</v>
      </c>
      <c r="AB33" s="16"/>
      <c r="AC33" s="16"/>
      <c r="AD33" s="16"/>
      <c r="AE33" s="16"/>
      <c r="AF33" s="16"/>
    </row>
    <row r="34" spans="1:32" s="20" customFormat="1" x14ac:dyDescent="0.4">
      <c r="A34" s="33">
        <f>J8</f>
        <v>64</v>
      </c>
      <c r="B34" s="39">
        <v>250</v>
      </c>
      <c r="C34" s="3">
        <f t="shared" si="3"/>
        <v>100</v>
      </c>
      <c r="D34" s="3">
        <f t="shared" si="4"/>
        <v>46.392749999999999</v>
      </c>
      <c r="E34" s="3">
        <f t="shared" si="5"/>
        <v>4.82</v>
      </c>
      <c r="F34" s="3">
        <f t="shared" si="6"/>
        <v>4.3108000000000004</v>
      </c>
      <c r="G34" s="3">
        <f t="shared" si="7"/>
        <v>0.1</v>
      </c>
      <c r="H34" s="3">
        <f t="shared" si="7"/>
        <v>0.13250000000000003</v>
      </c>
      <c r="I34" s="3">
        <f t="shared" si="7"/>
        <v>0.125</v>
      </c>
      <c r="J34" s="3">
        <f t="shared" si="7"/>
        <v>2.5000000000000001E-3</v>
      </c>
      <c r="K34" s="3">
        <f t="shared" si="7"/>
        <v>1.2500000000000001E-2</v>
      </c>
      <c r="L34" s="3">
        <f t="shared" si="7"/>
        <v>0.05</v>
      </c>
      <c r="M34" s="3">
        <f t="shared" si="7"/>
        <v>0.05</v>
      </c>
      <c r="N34" s="3">
        <f t="shared" si="7"/>
        <v>0</v>
      </c>
      <c r="O34" s="3">
        <f t="shared" si="7"/>
        <v>0</v>
      </c>
      <c r="P34" s="3">
        <f t="shared" si="7"/>
        <v>10.775</v>
      </c>
      <c r="Q34" s="3">
        <f t="shared" si="8"/>
        <v>15.875</v>
      </c>
      <c r="R34" s="3">
        <f t="shared" si="9"/>
        <v>0</v>
      </c>
      <c r="S34" s="3">
        <f t="shared" si="9"/>
        <v>0.125</v>
      </c>
      <c r="T34" s="3">
        <f t="shared" si="9"/>
        <v>0</v>
      </c>
      <c r="U34" s="3">
        <f t="shared" si="9"/>
        <v>0</v>
      </c>
      <c r="V34" s="3" t="str">
        <f t="shared" si="10"/>
        <v>OK</v>
      </c>
      <c r="W34" s="3" t="str">
        <f t="shared" si="11"/>
        <v>OK</v>
      </c>
      <c r="AB34" s="16"/>
      <c r="AC34" s="16"/>
      <c r="AD34" s="16"/>
      <c r="AE34" s="16"/>
      <c r="AF34" s="16"/>
    </row>
    <row r="35" spans="1:32" s="20" customFormat="1" x14ac:dyDescent="0.4">
      <c r="A35" s="33">
        <f>K8</f>
        <v>63</v>
      </c>
      <c r="B35" s="39">
        <v>250</v>
      </c>
      <c r="C35" s="3">
        <f t="shared" si="3"/>
        <v>100</v>
      </c>
      <c r="D35" s="3">
        <f t="shared" si="4"/>
        <v>46.392749999999999</v>
      </c>
      <c r="E35" s="3">
        <f t="shared" si="5"/>
        <v>4.82</v>
      </c>
      <c r="F35" s="3">
        <f t="shared" si="6"/>
        <v>4.3108000000000004</v>
      </c>
      <c r="G35" s="3">
        <f t="shared" si="7"/>
        <v>0.1</v>
      </c>
      <c r="H35" s="3">
        <f t="shared" si="7"/>
        <v>0.13250000000000003</v>
      </c>
      <c r="I35" s="3">
        <f t="shared" si="7"/>
        <v>0.125</v>
      </c>
      <c r="J35" s="3">
        <f t="shared" si="7"/>
        <v>2.5000000000000001E-3</v>
      </c>
      <c r="K35" s="3">
        <f t="shared" si="7"/>
        <v>1.2500000000000001E-2</v>
      </c>
      <c r="L35" s="3">
        <f t="shared" si="7"/>
        <v>0.05</v>
      </c>
      <c r="M35" s="3">
        <f t="shared" si="7"/>
        <v>0.05</v>
      </c>
      <c r="N35" s="3">
        <f t="shared" si="7"/>
        <v>0</v>
      </c>
      <c r="O35" s="3">
        <f t="shared" si="7"/>
        <v>0</v>
      </c>
      <c r="P35" s="3">
        <f t="shared" si="7"/>
        <v>10.775</v>
      </c>
      <c r="Q35" s="3">
        <f t="shared" si="8"/>
        <v>15.875</v>
      </c>
      <c r="R35" s="3">
        <f t="shared" si="9"/>
        <v>0</v>
      </c>
      <c r="S35" s="3">
        <f t="shared" si="9"/>
        <v>0.125</v>
      </c>
      <c r="T35" s="3">
        <f t="shared" si="9"/>
        <v>0</v>
      </c>
      <c r="U35" s="3">
        <f t="shared" si="9"/>
        <v>0</v>
      </c>
      <c r="V35" s="3" t="str">
        <f t="shared" si="10"/>
        <v>OK</v>
      </c>
      <c r="W35" s="3" t="str">
        <f t="shared" si="11"/>
        <v>OK</v>
      </c>
      <c r="AB35" s="16"/>
      <c r="AC35" s="16"/>
      <c r="AD35" s="16"/>
      <c r="AE35" s="16"/>
      <c r="AF35" s="16"/>
    </row>
    <row r="36" spans="1:32" s="20" customFormat="1" x14ac:dyDescent="0.4">
      <c r="A36" s="33">
        <f>L8</f>
        <v>66</v>
      </c>
      <c r="B36" s="39">
        <v>250</v>
      </c>
      <c r="C36" s="3">
        <f t="shared" si="3"/>
        <v>100</v>
      </c>
      <c r="D36" s="3">
        <f t="shared" si="4"/>
        <v>46.392749999999999</v>
      </c>
      <c r="E36" s="3">
        <f t="shared" si="5"/>
        <v>4.82</v>
      </c>
      <c r="F36" s="3">
        <f t="shared" si="6"/>
        <v>4.3108000000000004</v>
      </c>
      <c r="G36" s="3">
        <f t="shared" si="7"/>
        <v>0.1</v>
      </c>
      <c r="H36" s="3">
        <f t="shared" si="7"/>
        <v>0.13250000000000003</v>
      </c>
      <c r="I36" s="3">
        <f t="shared" si="7"/>
        <v>0.125</v>
      </c>
      <c r="J36" s="3">
        <f t="shared" si="7"/>
        <v>2.5000000000000001E-3</v>
      </c>
      <c r="K36" s="3">
        <f t="shared" si="7"/>
        <v>1.2500000000000001E-2</v>
      </c>
      <c r="L36" s="3">
        <f t="shared" si="7"/>
        <v>0.05</v>
      </c>
      <c r="M36" s="3">
        <f t="shared" si="7"/>
        <v>0.05</v>
      </c>
      <c r="N36" s="3">
        <f t="shared" si="7"/>
        <v>0</v>
      </c>
      <c r="O36" s="3">
        <f t="shared" si="7"/>
        <v>0</v>
      </c>
      <c r="P36" s="3">
        <f t="shared" si="7"/>
        <v>10.775</v>
      </c>
      <c r="Q36" s="3">
        <f t="shared" si="8"/>
        <v>15.875</v>
      </c>
      <c r="R36" s="3">
        <f t="shared" si="9"/>
        <v>0</v>
      </c>
      <c r="S36" s="3">
        <f t="shared" si="9"/>
        <v>0.125</v>
      </c>
      <c r="T36" s="3">
        <f t="shared" si="9"/>
        <v>0</v>
      </c>
      <c r="U36" s="3">
        <f t="shared" si="9"/>
        <v>0</v>
      </c>
      <c r="V36" s="3" t="str">
        <f t="shared" si="10"/>
        <v>OK</v>
      </c>
      <c r="W36" s="3" t="str">
        <f t="shared" si="11"/>
        <v>OK</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B34" sqref="B3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5" t="s">
        <v>43</v>
      </c>
      <c r="B1" s="85"/>
      <c r="C1" s="98" t="str">
        <f>'Field data and Waste 1'!C1:E1</f>
        <v>PAN-003731</v>
      </c>
      <c r="D1" s="98"/>
      <c r="E1" s="98"/>
      <c r="F1" s="85" t="s">
        <v>47</v>
      </c>
      <c r="G1" s="85"/>
      <c r="H1" s="99">
        <f>'Field data and Waste 1'!H1:J1</f>
        <v>50</v>
      </c>
      <c r="I1" s="99"/>
      <c r="J1" s="99"/>
      <c r="AB1" s="47"/>
      <c r="AC1" s="47"/>
      <c r="AD1" s="47"/>
      <c r="AE1" s="47" t="s">
        <v>91</v>
      </c>
      <c r="AF1" s="47" t="s">
        <v>92</v>
      </c>
    </row>
    <row r="2" spans="1:32" x14ac:dyDescent="0.3">
      <c r="A2" s="85" t="s">
        <v>106</v>
      </c>
      <c r="B2" s="85"/>
      <c r="C2" s="100" t="str">
        <f>'Field data and Waste 1'!C2:E2</f>
        <v>EPR/JB3533RJ</v>
      </c>
      <c r="D2" s="98"/>
      <c r="E2" s="98"/>
      <c r="F2" s="85" t="s">
        <v>52</v>
      </c>
      <c r="G2" s="85"/>
      <c r="H2" s="88" t="s">
        <v>121</v>
      </c>
      <c r="I2" s="88"/>
      <c r="J2" s="88"/>
      <c r="AB2" s="46" t="s">
        <v>61</v>
      </c>
      <c r="AC2" s="46" t="s">
        <v>80</v>
      </c>
      <c r="AD2" s="47" t="s">
        <v>88</v>
      </c>
      <c r="AE2" s="47" t="s">
        <v>73</v>
      </c>
      <c r="AF2" s="82">
        <v>8.4</v>
      </c>
    </row>
    <row r="3" spans="1:32" x14ac:dyDescent="0.3">
      <c r="A3" s="96" t="s">
        <v>44</v>
      </c>
      <c r="B3" s="97"/>
      <c r="C3" s="99" t="str">
        <f>'Field data and Waste 1'!C3:E3</f>
        <v>Mr Simon Jones</v>
      </c>
      <c r="D3" s="99"/>
      <c r="E3" s="99"/>
      <c r="F3" s="85" t="s">
        <v>107</v>
      </c>
      <c r="G3" s="85"/>
      <c r="H3" s="88" t="s">
        <v>89</v>
      </c>
      <c r="I3" s="88"/>
      <c r="J3" s="88"/>
      <c r="AB3" s="46" t="s">
        <v>62</v>
      </c>
      <c r="AC3" s="46" t="s">
        <v>81</v>
      </c>
      <c r="AD3" s="47" t="s">
        <v>89</v>
      </c>
      <c r="AE3" s="47" t="s">
        <v>74</v>
      </c>
      <c r="AF3" s="82">
        <v>8.6</v>
      </c>
    </row>
    <row r="4" spans="1:32" x14ac:dyDescent="0.3">
      <c r="A4" s="85" t="s">
        <v>0</v>
      </c>
      <c r="B4" s="85"/>
      <c r="C4" s="99" t="str">
        <f>'Field data and Waste 1'!C4:E4</f>
        <v>Land at Mynachdy, Llanfairynghornwy, Holyhead, Anglesey LL65 4LR</v>
      </c>
      <c r="D4" s="99"/>
      <c r="E4" s="99"/>
      <c r="F4" s="87" t="s">
        <v>1</v>
      </c>
      <c r="G4" s="87"/>
      <c r="H4" s="88" t="s">
        <v>122</v>
      </c>
      <c r="I4" s="88"/>
      <c r="J4" s="88"/>
      <c r="AB4" s="46" t="s">
        <v>57</v>
      </c>
      <c r="AC4" s="47" t="s">
        <v>82</v>
      </c>
      <c r="AD4" s="47" t="s">
        <v>90</v>
      </c>
      <c r="AE4" s="47" t="s">
        <v>75</v>
      </c>
      <c r="AF4" s="82">
        <v>8.8000000000000007</v>
      </c>
    </row>
    <row r="5" spans="1:32" x14ac:dyDescent="0.3">
      <c r="A5" s="85" t="s">
        <v>51</v>
      </c>
      <c r="B5" s="85"/>
      <c r="C5" s="99" t="str">
        <f>'Field data and Waste 1'!C5:E5</f>
        <v>Rohini Sawant</v>
      </c>
      <c r="D5" s="99"/>
      <c r="E5" s="99"/>
      <c r="F5" s="85" t="s">
        <v>45</v>
      </c>
      <c r="G5" s="85"/>
      <c r="H5" s="88">
        <v>6.21</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46"/>
      <c r="AD8" s="47"/>
      <c r="AE8" s="49" t="s">
        <v>76</v>
      </c>
      <c r="AF8" s="83">
        <v>1.4</v>
      </c>
    </row>
    <row r="9" spans="1:32" x14ac:dyDescent="0.3">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46"/>
      <c r="AD9" s="47"/>
      <c r="AE9" s="47" t="s">
        <v>97</v>
      </c>
      <c r="AF9" s="82">
        <v>1.7</v>
      </c>
    </row>
    <row r="10" spans="1:32" x14ac:dyDescent="0.3">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46"/>
      <c r="AD10" s="47"/>
      <c r="AE10" s="47" t="s">
        <v>98</v>
      </c>
      <c r="AF10" s="82">
        <v>2.1</v>
      </c>
    </row>
    <row r="11" spans="1:32" x14ac:dyDescent="0.3">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46"/>
      <c r="AC11" s="46"/>
      <c r="AD11" s="47"/>
      <c r="AE11" s="47" t="s">
        <v>77</v>
      </c>
      <c r="AF11" s="82">
        <v>5.9</v>
      </c>
    </row>
    <row r="12" spans="1:32" x14ac:dyDescent="0.3">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46"/>
      <c r="AD12" s="47"/>
      <c r="AE12" s="17" t="s">
        <v>110</v>
      </c>
      <c r="AF12" s="80">
        <v>3.2</v>
      </c>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4.1066174999999996</v>
      </c>
      <c r="D18" s="43">
        <f>$D28</f>
        <v>4.1066174999999996</v>
      </c>
      <c r="E18" s="43">
        <f>$D29</f>
        <v>4.1066174999999996</v>
      </c>
      <c r="F18" s="43">
        <f>$D30</f>
        <v>4.1066174999999996</v>
      </c>
      <c r="G18" s="43">
        <f>$D31</f>
        <v>4.1066174999999996</v>
      </c>
      <c r="H18" s="43">
        <f>$D32</f>
        <v>4.1066174999999996</v>
      </c>
      <c r="I18" s="43">
        <f>$D33</f>
        <v>4.1066174999999996</v>
      </c>
      <c r="J18" s="43">
        <f>$D34</f>
        <v>4.1066174999999996</v>
      </c>
      <c r="K18" s="43">
        <f>$D35</f>
        <v>4.1066174999999996</v>
      </c>
      <c r="L18" s="43">
        <f>$D36</f>
        <v>4.1066174999999996</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-75.793382499999993</v>
      </c>
      <c r="D19" s="43">
        <f t="shared" ref="D19:V19" si="1">D18-D17</f>
        <v>-75.793382499999993</v>
      </c>
      <c r="E19" s="43">
        <f t="shared" si="1"/>
        <v>-75.793382499999993</v>
      </c>
      <c r="F19" s="43">
        <f t="shared" si="1"/>
        <v>-75.793382499999993</v>
      </c>
      <c r="G19" s="43">
        <f t="shared" si="1"/>
        <v>-75.793382499999993</v>
      </c>
      <c r="H19" s="43">
        <f t="shared" si="1"/>
        <v>-75.793382499999993</v>
      </c>
      <c r="I19" s="43">
        <f t="shared" si="1"/>
        <v>-75.793382499999993</v>
      </c>
      <c r="J19" s="43">
        <f t="shared" si="1"/>
        <v>-75.793382499999993</v>
      </c>
      <c r="K19" s="43">
        <f t="shared" si="1"/>
        <v>-75.793382499999993</v>
      </c>
      <c r="L19" s="43">
        <f t="shared" si="1"/>
        <v>-75.793382499999993</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0.08</v>
      </c>
      <c r="C24" s="40">
        <v>0.04</v>
      </c>
      <c r="D24" s="40">
        <v>7.17</v>
      </c>
      <c r="E24" s="40">
        <v>15.6</v>
      </c>
      <c r="F24" s="40">
        <v>10</v>
      </c>
      <c r="G24" s="40">
        <v>0.2</v>
      </c>
      <c r="H24" s="40">
        <v>0.5</v>
      </c>
      <c r="I24" s="40">
        <v>0.5</v>
      </c>
      <c r="J24" s="40">
        <v>0.01</v>
      </c>
      <c r="K24" s="1">
        <v>0.05</v>
      </c>
      <c r="L24" s="40">
        <v>0.2</v>
      </c>
      <c r="M24" s="40">
        <v>0.2</v>
      </c>
      <c r="N24" s="40"/>
      <c r="O24" s="40"/>
      <c r="P24" s="40">
        <v>124</v>
      </c>
      <c r="Q24" s="40">
        <v>9.42</v>
      </c>
      <c r="R24" s="40"/>
      <c r="S24" s="40">
        <v>0.5</v>
      </c>
      <c r="T24" s="40"/>
      <c r="U24" s="40"/>
      <c r="V24" s="40">
        <v>138</v>
      </c>
      <c r="W24" s="40">
        <v>0.28000000000000003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4.1066174999999996</v>
      </c>
      <c r="E27" s="3">
        <f>(IF(E$23="%w/w SAR",((E$24*10)*$B27),IF(E$23="%w/w DM",(((E$24*10)*($B$24/100))*$B27),IF(E$23="kg/t SAR",(E$24*$B27),IF(E$23="kg/t DM",((E$24*($B$24/100))*$B27),IF(E$23="mg/kg SAR",((E$24*0.001)*$B27),IF(E$23="mg/kg DM",(((E$24*0.001)*($B$24/100))*$B27),"0")))))))*1.205</f>
        <v>4.6995000000000005</v>
      </c>
      <c r="F27" s="3">
        <f>(IF(F$23="%w/w SAR",((F$24*10)*$B27),IF(F$23="%w/w DM",(((F$24*10)*($B$24/100))*$B27),IF(F$23="kg/t SAR",(F$24*$B27),IF(F$23="kg/t DM",((F$24*($B$24/100))*$B27),IF(F$23="mg/kg SAR",((F$24*0.001)*$B27),IF(F$23="mg/kg DM",(((F$24*0.001)*($B$24/100))*$B27),"0")))))))*1.658</f>
        <v>4.1449999999999996</v>
      </c>
      <c r="G27" s="3">
        <f t="shared" ref="G27:P42" si="2">IF(G$23="%w/w SAR",((G$24*10)*$B27),IF(G$23="%w/w DM",(((G$24*10)*($B$24/100))*$B27),IF(G$23="kg/t SAR",(G$24*$B27),IF(G$23="kg/t DM",((G$24*($B$24/100))*$B27),IF(G$23="mg/kg SAR",((G$24*0.001)*$B27),IF(G$23="mg/kg DM",(((G$24*0.001)*($B$24/100))*$B27),0))))))</f>
        <v>0.05</v>
      </c>
      <c r="H27" s="3">
        <f t="shared" si="2"/>
        <v>0.125</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31</v>
      </c>
      <c r="Q27" s="3">
        <f>(IF(Q$23="%w/w SAR",((Q$24*10)*$B27),IF(Q$23="%w/w DM",(((Q$24*10)*($B$24/100))*$B27),IF(Q$23="kg/t SAR",(Q$24*$B27),IF(Q$23="kg/t DM",((Q$24*($B$24/100))*$B27),IF(Q$23="mg/kg SAR",((Q$24*0.001)*$B27),IF(Q$23="mg/kg DM",(((Q$24*0.001)*($B$24/100))*$B27),0)))))))*2.5</f>
        <v>5.8875000000000002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33">
        <f>D8</f>
        <v>42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4.1066174999999996</v>
      </c>
      <c r="E28" s="3">
        <f t="shared" ref="E28:E46" si="5">(IF(E$23="%w/w SAR",((E$24*10)*$B28),IF(E$23="%w/w DM",(((E$24*10)*($B$24/100))*$B28),IF(E$23="kg/t SAR",(E$24*$B28),IF(E$23="kg/t DM",((E$24*($B$24/100))*$B28),IF(E$23="mg/kg SAR",((E$24*0.001)*$B28),IF(E$23="mg/kg DM",(((E$24*0.001)*($B$24/100))*$B28),"0")))))))*1.205</f>
        <v>4.6995000000000005</v>
      </c>
      <c r="F28" s="3">
        <f t="shared" ref="F28:F46" si="6">(IF(F$23="%w/w SAR",((F$24*10)*$B28),IF(F$23="%w/w DM",(((F$24*10)*($B$24/100))*$B28),IF(F$23="kg/t SAR",(F$24*$B28),IF(F$23="kg/t DM",((F$24*($B$24/100))*$B28),IF(F$23="mg/kg SAR",((F$24*0.001)*$B28),IF(F$23="mg/kg DM",(((F$24*0.001)*($B$24/100))*$B28),"0")))))))*1.658</f>
        <v>4.1449999999999996</v>
      </c>
      <c r="G28" s="3">
        <f t="shared" si="2"/>
        <v>0.05</v>
      </c>
      <c r="H28" s="3">
        <f t="shared" si="2"/>
        <v>0.125</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31</v>
      </c>
      <c r="Q28" s="3">
        <f t="shared" ref="Q28:Q46" si="7">(IF(Q$23="%w/w SAR",((Q$24*10)*$B28),IF(Q$23="%w/w DM",(((Q$24*10)*($B$24/100))*$B28),IF(Q$23="kg/t SAR",(Q$24*$B28),IF(Q$23="kg/t DM",((Q$24*($B$24/100))*$B28),IF(Q$23="mg/kg SAR",((Q$24*0.001)*$B28),IF(Q$23="mg/kg DM",(((Q$24*0.001)*($B$24/100))*$B28),0)))))))*2.5</f>
        <v>5.8875000000000002</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4">
      <c r="A29" s="33">
        <f>E8</f>
        <v>43</v>
      </c>
      <c r="B29" s="39">
        <v>250</v>
      </c>
      <c r="C29" s="3">
        <f t="shared" si="3"/>
        <v>100</v>
      </c>
      <c r="D29" s="3">
        <f t="shared" si="4"/>
        <v>4.1066174999999996</v>
      </c>
      <c r="E29" s="3">
        <f t="shared" si="5"/>
        <v>4.6995000000000005</v>
      </c>
      <c r="F29" s="3">
        <f t="shared" si="6"/>
        <v>4.1449999999999996</v>
      </c>
      <c r="G29" s="3">
        <f t="shared" si="2"/>
        <v>0.05</v>
      </c>
      <c r="H29" s="3">
        <f t="shared" si="2"/>
        <v>0.125</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31</v>
      </c>
      <c r="Q29" s="3">
        <f t="shared" si="7"/>
        <v>5.8875000000000002</v>
      </c>
      <c r="R29" s="3">
        <f t="shared" si="8"/>
        <v>0</v>
      </c>
      <c r="S29" s="3">
        <f t="shared" si="8"/>
        <v>0.125</v>
      </c>
      <c r="T29" s="3">
        <f t="shared" si="8"/>
        <v>0</v>
      </c>
      <c r="U29" s="3">
        <f t="shared" si="8"/>
        <v>0</v>
      </c>
      <c r="V29" s="3" t="str">
        <f t="shared" si="9"/>
        <v>OK</v>
      </c>
      <c r="W29" s="3" t="str">
        <f t="shared" si="10"/>
        <v>OK</v>
      </c>
      <c r="AB29" s="16"/>
      <c r="AC29" s="16"/>
      <c r="AD29" s="16"/>
      <c r="AE29" s="16"/>
      <c r="AF29" s="16"/>
    </row>
    <row r="30" spans="1:32" s="20" customFormat="1" x14ac:dyDescent="0.4">
      <c r="A30" s="33">
        <f>F8</f>
        <v>44</v>
      </c>
      <c r="B30" s="39">
        <v>250</v>
      </c>
      <c r="C30" s="3">
        <f t="shared" si="3"/>
        <v>100</v>
      </c>
      <c r="D30" s="3">
        <f t="shared" si="4"/>
        <v>4.1066174999999996</v>
      </c>
      <c r="E30" s="3">
        <f t="shared" si="5"/>
        <v>4.6995000000000005</v>
      </c>
      <c r="F30" s="3">
        <f t="shared" si="6"/>
        <v>4.1449999999999996</v>
      </c>
      <c r="G30" s="3">
        <f t="shared" si="2"/>
        <v>0.05</v>
      </c>
      <c r="H30" s="3">
        <f t="shared" si="2"/>
        <v>0.125</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31</v>
      </c>
      <c r="Q30" s="3">
        <f t="shared" si="7"/>
        <v>5.8875000000000002</v>
      </c>
      <c r="R30" s="3">
        <f t="shared" si="8"/>
        <v>0</v>
      </c>
      <c r="S30" s="3">
        <f t="shared" si="8"/>
        <v>0.125</v>
      </c>
      <c r="T30" s="3">
        <f t="shared" si="8"/>
        <v>0</v>
      </c>
      <c r="U30" s="3">
        <f t="shared" si="8"/>
        <v>0</v>
      </c>
      <c r="V30" s="3" t="str">
        <f t="shared" si="9"/>
        <v>OK</v>
      </c>
      <c r="W30" s="3" t="str">
        <f t="shared" si="10"/>
        <v>OK</v>
      </c>
      <c r="AB30" s="16"/>
      <c r="AC30" s="16"/>
      <c r="AD30" s="16"/>
      <c r="AE30" s="16"/>
      <c r="AF30" s="16"/>
    </row>
    <row r="31" spans="1:32" s="20" customFormat="1" x14ac:dyDescent="0.4">
      <c r="A31" s="33">
        <f>G8</f>
        <v>46</v>
      </c>
      <c r="B31" s="39">
        <v>250</v>
      </c>
      <c r="C31" s="3">
        <f t="shared" si="3"/>
        <v>100</v>
      </c>
      <c r="D31" s="3">
        <f t="shared" si="4"/>
        <v>4.1066174999999996</v>
      </c>
      <c r="E31" s="3">
        <f t="shared" si="5"/>
        <v>4.6995000000000005</v>
      </c>
      <c r="F31" s="3">
        <f t="shared" si="6"/>
        <v>4.1449999999999996</v>
      </c>
      <c r="G31" s="3">
        <f t="shared" si="2"/>
        <v>0.05</v>
      </c>
      <c r="H31" s="3">
        <f t="shared" si="2"/>
        <v>0.125</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31</v>
      </c>
      <c r="Q31" s="3">
        <f t="shared" si="7"/>
        <v>5.8875000000000002</v>
      </c>
      <c r="R31" s="3">
        <f t="shared" si="8"/>
        <v>0</v>
      </c>
      <c r="S31" s="3">
        <f t="shared" si="8"/>
        <v>0.125</v>
      </c>
      <c r="T31" s="3">
        <f t="shared" si="8"/>
        <v>0</v>
      </c>
      <c r="U31" s="3">
        <f t="shared" si="8"/>
        <v>0</v>
      </c>
      <c r="V31" s="3" t="str">
        <f t="shared" si="9"/>
        <v>OK</v>
      </c>
      <c r="W31" s="3" t="str">
        <f t="shared" si="10"/>
        <v>OK</v>
      </c>
      <c r="AB31" s="16"/>
      <c r="AC31" s="16"/>
      <c r="AD31" s="16"/>
      <c r="AE31" s="16"/>
      <c r="AF31" s="16"/>
    </row>
    <row r="32" spans="1:32" s="20" customFormat="1" x14ac:dyDescent="0.4">
      <c r="A32" s="33">
        <f>H8</f>
        <v>47</v>
      </c>
      <c r="B32" s="39">
        <v>250</v>
      </c>
      <c r="C32" s="3">
        <f t="shared" si="3"/>
        <v>100</v>
      </c>
      <c r="D32" s="3">
        <f t="shared" si="4"/>
        <v>4.1066174999999996</v>
      </c>
      <c r="E32" s="3">
        <f t="shared" si="5"/>
        <v>4.6995000000000005</v>
      </c>
      <c r="F32" s="3">
        <f t="shared" si="6"/>
        <v>4.1449999999999996</v>
      </c>
      <c r="G32" s="3">
        <f t="shared" si="2"/>
        <v>0.05</v>
      </c>
      <c r="H32" s="3">
        <f t="shared" si="2"/>
        <v>0.125</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31</v>
      </c>
      <c r="Q32" s="3">
        <f t="shared" si="7"/>
        <v>5.8875000000000002</v>
      </c>
      <c r="R32" s="3">
        <f t="shared" si="8"/>
        <v>0</v>
      </c>
      <c r="S32" s="3">
        <f t="shared" si="8"/>
        <v>0.125</v>
      </c>
      <c r="T32" s="3">
        <f t="shared" si="8"/>
        <v>0</v>
      </c>
      <c r="U32" s="3">
        <f t="shared" si="8"/>
        <v>0</v>
      </c>
      <c r="V32" s="3" t="str">
        <f t="shared" si="9"/>
        <v>OK</v>
      </c>
      <c r="W32" s="3" t="str">
        <f t="shared" si="10"/>
        <v>OK</v>
      </c>
      <c r="AB32" s="16"/>
      <c r="AC32" s="16"/>
      <c r="AD32" s="16"/>
      <c r="AE32" s="16"/>
      <c r="AF32" s="16"/>
    </row>
    <row r="33" spans="1:32" s="20" customFormat="1" x14ac:dyDescent="0.4">
      <c r="A33" s="33">
        <f>I8</f>
        <v>65</v>
      </c>
      <c r="B33" s="39">
        <v>250</v>
      </c>
      <c r="C33" s="3">
        <f t="shared" si="3"/>
        <v>100</v>
      </c>
      <c r="D33" s="3">
        <f t="shared" si="4"/>
        <v>4.1066174999999996</v>
      </c>
      <c r="E33" s="3">
        <f t="shared" si="5"/>
        <v>4.6995000000000005</v>
      </c>
      <c r="F33" s="3">
        <f t="shared" si="6"/>
        <v>4.1449999999999996</v>
      </c>
      <c r="G33" s="3">
        <f t="shared" si="2"/>
        <v>0.05</v>
      </c>
      <c r="H33" s="3">
        <f t="shared" si="2"/>
        <v>0.125</v>
      </c>
      <c r="I33" s="3">
        <f t="shared" si="2"/>
        <v>0.125</v>
      </c>
      <c r="J33" s="3">
        <f t="shared" si="2"/>
        <v>2.5000000000000001E-3</v>
      </c>
      <c r="K33" s="3">
        <f t="shared" si="2"/>
        <v>1.2500000000000001E-2</v>
      </c>
      <c r="L33" s="3">
        <f t="shared" si="2"/>
        <v>0.05</v>
      </c>
      <c r="M33" s="3">
        <f t="shared" si="2"/>
        <v>0.05</v>
      </c>
      <c r="N33" s="3">
        <f t="shared" si="2"/>
        <v>0</v>
      </c>
      <c r="O33" s="3">
        <f t="shared" si="2"/>
        <v>0</v>
      </c>
      <c r="P33" s="3">
        <f t="shared" si="2"/>
        <v>31</v>
      </c>
      <c r="Q33" s="3">
        <f t="shared" si="7"/>
        <v>5.8875000000000002</v>
      </c>
      <c r="R33" s="3">
        <f t="shared" si="8"/>
        <v>0</v>
      </c>
      <c r="S33" s="3">
        <f t="shared" si="8"/>
        <v>0.125</v>
      </c>
      <c r="T33" s="3">
        <f t="shared" si="8"/>
        <v>0</v>
      </c>
      <c r="U33" s="3">
        <f t="shared" si="8"/>
        <v>0</v>
      </c>
      <c r="V33" s="3" t="str">
        <f t="shared" si="9"/>
        <v>OK</v>
      </c>
      <c r="W33" s="3" t="str">
        <f t="shared" si="10"/>
        <v>OK</v>
      </c>
      <c r="AB33" s="16"/>
      <c r="AC33" s="16"/>
      <c r="AD33" s="16"/>
      <c r="AE33" s="16"/>
      <c r="AF33" s="16"/>
    </row>
    <row r="34" spans="1:32" s="20" customFormat="1" x14ac:dyDescent="0.4">
      <c r="A34" s="33">
        <f>J8</f>
        <v>64</v>
      </c>
      <c r="B34" s="39">
        <v>250</v>
      </c>
      <c r="C34" s="3">
        <f t="shared" si="3"/>
        <v>100</v>
      </c>
      <c r="D34" s="3">
        <f t="shared" si="4"/>
        <v>4.1066174999999996</v>
      </c>
      <c r="E34" s="3">
        <f t="shared" si="5"/>
        <v>4.6995000000000005</v>
      </c>
      <c r="F34" s="3">
        <f t="shared" si="6"/>
        <v>4.1449999999999996</v>
      </c>
      <c r="G34" s="3">
        <f t="shared" si="2"/>
        <v>0.05</v>
      </c>
      <c r="H34" s="3">
        <f t="shared" si="2"/>
        <v>0.125</v>
      </c>
      <c r="I34" s="3">
        <f t="shared" si="2"/>
        <v>0.125</v>
      </c>
      <c r="J34" s="3">
        <f t="shared" si="2"/>
        <v>2.5000000000000001E-3</v>
      </c>
      <c r="K34" s="3">
        <f t="shared" si="2"/>
        <v>1.2500000000000001E-2</v>
      </c>
      <c r="L34" s="3">
        <f t="shared" si="2"/>
        <v>0.05</v>
      </c>
      <c r="M34" s="3">
        <f t="shared" si="2"/>
        <v>0.05</v>
      </c>
      <c r="N34" s="3">
        <f t="shared" si="2"/>
        <v>0</v>
      </c>
      <c r="O34" s="3">
        <f t="shared" si="2"/>
        <v>0</v>
      </c>
      <c r="P34" s="3">
        <f t="shared" si="2"/>
        <v>31</v>
      </c>
      <c r="Q34" s="3">
        <f t="shared" si="7"/>
        <v>5.8875000000000002</v>
      </c>
      <c r="R34" s="3">
        <f t="shared" si="8"/>
        <v>0</v>
      </c>
      <c r="S34" s="3">
        <f t="shared" si="8"/>
        <v>0.125</v>
      </c>
      <c r="T34" s="3">
        <f t="shared" si="8"/>
        <v>0</v>
      </c>
      <c r="U34" s="3">
        <f t="shared" si="8"/>
        <v>0</v>
      </c>
      <c r="V34" s="3" t="str">
        <f t="shared" si="9"/>
        <v>OK</v>
      </c>
      <c r="W34" s="3" t="str">
        <f t="shared" si="10"/>
        <v>OK</v>
      </c>
      <c r="AB34" s="16"/>
      <c r="AC34" s="16"/>
      <c r="AD34" s="16"/>
      <c r="AE34" s="16"/>
      <c r="AF34" s="16"/>
    </row>
    <row r="35" spans="1:32" s="20" customFormat="1" x14ac:dyDescent="0.4">
      <c r="A35" s="33">
        <f>K8</f>
        <v>63</v>
      </c>
      <c r="B35" s="39">
        <v>250</v>
      </c>
      <c r="C35" s="3">
        <f t="shared" si="3"/>
        <v>100</v>
      </c>
      <c r="D35" s="3">
        <f t="shared" si="4"/>
        <v>4.1066174999999996</v>
      </c>
      <c r="E35" s="3">
        <f t="shared" si="5"/>
        <v>4.6995000000000005</v>
      </c>
      <c r="F35" s="3">
        <f t="shared" si="6"/>
        <v>4.1449999999999996</v>
      </c>
      <c r="G35" s="3">
        <f t="shared" si="2"/>
        <v>0.05</v>
      </c>
      <c r="H35" s="3">
        <f t="shared" si="2"/>
        <v>0.125</v>
      </c>
      <c r="I35" s="3">
        <f t="shared" si="2"/>
        <v>0.125</v>
      </c>
      <c r="J35" s="3">
        <f t="shared" si="2"/>
        <v>2.5000000000000001E-3</v>
      </c>
      <c r="K35" s="3">
        <f t="shared" si="2"/>
        <v>1.2500000000000001E-2</v>
      </c>
      <c r="L35" s="3">
        <f t="shared" si="2"/>
        <v>0.05</v>
      </c>
      <c r="M35" s="3">
        <f t="shared" si="2"/>
        <v>0.05</v>
      </c>
      <c r="N35" s="3">
        <f t="shared" si="2"/>
        <v>0</v>
      </c>
      <c r="O35" s="3">
        <f t="shared" si="2"/>
        <v>0</v>
      </c>
      <c r="P35" s="3">
        <f t="shared" si="2"/>
        <v>31</v>
      </c>
      <c r="Q35" s="3">
        <f t="shared" si="7"/>
        <v>5.8875000000000002</v>
      </c>
      <c r="R35" s="3">
        <f t="shared" si="8"/>
        <v>0</v>
      </c>
      <c r="S35" s="3">
        <f t="shared" si="8"/>
        <v>0.125</v>
      </c>
      <c r="T35" s="3">
        <f t="shared" si="8"/>
        <v>0</v>
      </c>
      <c r="U35" s="3">
        <f t="shared" si="8"/>
        <v>0</v>
      </c>
      <c r="V35" s="3" t="str">
        <f t="shared" si="9"/>
        <v>OK</v>
      </c>
      <c r="W35" s="3" t="str">
        <f t="shared" si="10"/>
        <v>OK</v>
      </c>
      <c r="AB35" s="16"/>
      <c r="AC35" s="16"/>
      <c r="AD35" s="16"/>
      <c r="AE35" s="16"/>
      <c r="AF35" s="16"/>
    </row>
    <row r="36" spans="1:32" s="20" customFormat="1" x14ac:dyDescent="0.4">
      <c r="A36" s="33">
        <f>L8</f>
        <v>66</v>
      </c>
      <c r="B36" s="39">
        <v>250</v>
      </c>
      <c r="C36" s="3">
        <f t="shared" si="3"/>
        <v>100</v>
      </c>
      <c r="D36" s="3">
        <f t="shared" si="4"/>
        <v>4.1066174999999996</v>
      </c>
      <c r="E36" s="3">
        <f t="shared" si="5"/>
        <v>4.6995000000000005</v>
      </c>
      <c r="F36" s="3">
        <f t="shared" si="6"/>
        <v>4.1449999999999996</v>
      </c>
      <c r="G36" s="3">
        <f t="shared" si="2"/>
        <v>0.05</v>
      </c>
      <c r="H36" s="3">
        <f t="shared" si="2"/>
        <v>0.125</v>
      </c>
      <c r="I36" s="3">
        <f t="shared" si="2"/>
        <v>0.125</v>
      </c>
      <c r="J36" s="3">
        <f t="shared" si="2"/>
        <v>2.5000000000000001E-3</v>
      </c>
      <c r="K36" s="3">
        <f t="shared" si="2"/>
        <v>1.2500000000000001E-2</v>
      </c>
      <c r="L36" s="3">
        <f t="shared" si="2"/>
        <v>0.05</v>
      </c>
      <c r="M36" s="3">
        <f t="shared" si="2"/>
        <v>0.05</v>
      </c>
      <c r="N36" s="3">
        <f t="shared" si="2"/>
        <v>0</v>
      </c>
      <c r="O36" s="3">
        <f t="shared" si="2"/>
        <v>0</v>
      </c>
      <c r="P36" s="3">
        <f t="shared" si="2"/>
        <v>31</v>
      </c>
      <c r="Q36" s="3">
        <f t="shared" si="7"/>
        <v>5.8875000000000002</v>
      </c>
      <c r="R36" s="3">
        <f t="shared" si="8"/>
        <v>0</v>
      </c>
      <c r="S36" s="3">
        <f t="shared" si="8"/>
        <v>0.125</v>
      </c>
      <c r="T36" s="3">
        <f t="shared" si="8"/>
        <v>0</v>
      </c>
      <c r="U36" s="3">
        <f t="shared" si="8"/>
        <v>0</v>
      </c>
      <c r="V36" s="3" t="str">
        <f t="shared" si="9"/>
        <v>OK</v>
      </c>
      <c r="W36" s="3" t="str">
        <f t="shared" si="10"/>
        <v>OK</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D24" sqref="D2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t="s">
        <v>90</v>
      </c>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t="s">
        <v>118</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8.18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51.469605999999999</v>
      </c>
      <c r="D18" s="43">
        <f>$D28</f>
        <v>51.469605999999999</v>
      </c>
      <c r="E18" s="43">
        <f>$D29</f>
        <v>51.469605999999999</v>
      </c>
      <c r="F18" s="43">
        <f>$D30</f>
        <v>51.469605999999999</v>
      </c>
      <c r="G18" s="43">
        <f>$D31</f>
        <v>51.469605999999999</v>
      </c>
      <c r="H18" s="43">
        <f>$D32</f>
        <v>51.469605999999999</v>
      </c>
      <c r="I18" s="43">
        <f>$D33</f>
        <v>51.469605999999999</v>
      </c>
      <c r="J18" s="43">
        <f>$D34</f>
        <v>51.469605999999999</v>
      </c>
      <c r="K18" s="43">
        <f>$D35</f>
        <v>51.469605999999999</v>
      </c>
      <c r="L18" s="43">
        <f>$D36</f>
        <v>51.469605999999999</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-28.430393999999993</v>
      </c>
      <c r="D19" s="43">
        <f t="shared" ref="D19:V19" si="1">D18-D17</f>
        <v>-28.430393999999993</v>
      </c>
      <c r="E19" s="43">
        <f t="shared" si="1"/>
        <v>-28.430393999999993</v>
      </c>
      <c r="F19" s="43">
        <f t="shared" si="1"/>
        <v>-28.430393999999993</v>
      </c>
      <c r="G19" s="43">
        <f t="shared" si="1"/>
        <v>-28.430393999999993</v>
      </c>
      <c r="H19" s="43">
        <f t="shared" si="1"/>
        <v>-28.430393999999993</v>
      </c>
      <c r="I19" s="43">
        <f t="shared" si="1"/>
        <v>-28.430393999999993</v>
      </c>
      <c r="J19" s="43">
        <f t="shared" si="1"/>
        <v>-28.430393999999993</v>
      </c>
      <c r="K19" s="43">
        <f t="shared" si="1"/>
        <v>-28.430393999999993</v>
      </c>
      <c r="L19" s="43">
        <f t="shared" si="1"/>
        <v>-28.430393999999993</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c r="C24" s="40">
        <v>0.53</v>
      </c>
      <c r="D24" s="40">
        <v>478</v>
      </c>
      <c r="E24" s="40">
        <v>4311</v>
      </c>
      <c r="F24" s="40">
        <v>166</v>
      </c>
      <c r="G24" s="40">
        <v>4.21</v>
      </c>
      <c r="H24" s="40">
        <v>19.399999999999999</v>
      </c>
      <c r="I24" s="40">
        <v>0.5</v>
      </c>
      <c r="J24" s="40">
        <v>0.02</v>
      </c>
      <c r="K24" s="1">
        <v>0.05</v>
      </c>
      <c r="L24" s="40">
        <v>0.5</v>
      </c>
      <c r="M24" s="40">
        <v>0.25</v>
      </c>
      <c r="N24" s="40"/>
      <c r="O24" s="40"/>
      <c r="P24" s="40">
        <v>352</v>
      </c>
      <c r="Q24" s="40">
        <v>256</v>
      </c>
      <c r="R24" s="40"/>
      <c r="S24" s="40">
        <v>0.5</v>
      </c>
      <c r="T24" s="40"/>
      <c r="U24" s="40"/>
      <c r="V24" s="40">
        <v>5740</v>
      </c>
      <c r="W24" s="40">
        <v>0.56000000000000005</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v>47</v>
      </c>
      <c r="C27" s="3">
        <f>IF(C$23="%w/w SAR",((C$24*10)*$B27),IF(C$23="%w/w DM",(((C$24*10)*($B$24/100))*$B27),IF(C$23="kg/t SAR",(C$24*$B27),IF(C$23="kg/t DM",((C$24*($B$24/100))*$B27),IF(C$23="mg/kg SAR",((C$24*0.001)*$B27),IF(C$23="mg/kg DM",(((C$24*0.001)*($B$24/100))*$B27),0))))))</f>
        <v>249.10000000000002</v>
      </c>
      <c r="D27" s="3">
        <f>(IF(D$23="%w/w SAR",((D$24*10)*$B27),IF(D$23="%w/w DM",(((D$24*10)*($B$24/100))*$B27),IF(D$23="kg/t SAR",(D$24*$B27),IF(D$23="kg/t DM",((D$24*($B$24/100))*$B27),IF(D$23="mg/kg SAR",((D$24*0.001)*$B27),IF(D$23="mg/kg DM",(((D$24*0.001)*($B$24/100))*$B27),"0")))))))*2.291</f>
        <v>51.469605999999999</v>
      </c>
      <c r="E27" s="3">
        <f>(IF(E$23="%w/w SAR",((E$24*10)*$B27),IF(E$23="%w/w DM",(((E$24*10)*($B$24/100))*$B27),IF(E$23="kg/t SAR",(E$24*$B27),IF(E$23="kg/t DM",((E$24*($B$24/100))*$B27),IF(E$23="mg/kg SAR",((E$24*0.001)*$B27),IF(E$23="mg/kg DM",(((E$24*0.001)*($B$24/100))*$B27),"0")))))))*1.205</f>
        <v>244.15348499999999</v>
      </c>
      <c r="F27" s="3">
        <f>(IF(F$23="%w/w SAR",((F$24*10)*$B27),IF(F$23="%w/w DM",(((F$24*10)*($B$24/100))*$B27),IF(F$23="kg/t SAR",(F$24*$B27),IF(F$23="kg/t DM",((F$24*($B$24/100))*$B27),IF(F$23="mg/kg SAR",((F$24*0.001)*$B27),IF(F$23="mg/kg DM",(((F$24*0.001)*($B$24/100))*$B27),"0")))))))*1.658</f>
        <v>12.935715999999999</v>
      </c>
      <c r="G27" s="3">
        <f t="shared" ref="G27:P42" si="2">IF(G$23="%w/w SAR",((G$24*10)*$B27),IF(G$23="%w/w DM",(((G$24*10)*($B$24/100))*$B27),IF(G$23="kg/t SAR",(G$24*$B27),IF(G$23="kg/t DM",((G$24*($B$24/100))*$B27),IF(G$23="mg/kg SAR",((G$24*0.001)*$B27),IF(G$23="mg/kg DM",(((G$24*0.001)*($B$24/100))*$B27),0))))))</f>
        <v>0.19787000000000002</v>
      </c>
      <c r="H27" s="3">
        <f t="shared" si="2"/>
        <v>0.91180000000000005</v>
      </c>
      <c r="I27" s="3">
        <f t="shared" si="2"/>
        <v>2.35E-2</v>
      </c>
      <c r="J27" s="3">
        <f t="shared" si="2"/>
        <v>9.4000000000000008E-4</v>
      </c>
      <c r="K27" s="3">
        <f t="shared" si="2"/>
        <v>2.3500000000000001E-3</v>
      </c>
      <c r="L27" s="3">
        <f t="shared" si="2"/>
        <v>2.35E-2</v>
      </c>
      <c r="M27" s="3">
        <f t="shared" si="2"/>
        <v>1.175E-2</v>
      </c>
      <c r="N27" s="3">
        <f t="shared" si="2"/>
        <v>0</v>
      </c>
      <c r="O27" s="3">
        <f t="shared" si="2"/>
        <v>0</v>
      </c>
      <c r="P27" s="3">
        <f t="shared" si="2"/>
        <v>16.544</v>
      </c>
      <c r="Q27" s="3">
        <f>(IF(Q$23="%w/w SAR",((Q$24*10)*$B27),IF(Q$23="%w/w DM",(((Q$24*10)*($B$24/100))*$B27),IF(Q$23="kg/t SAR",(Q$24*$B27),IF(Q$23="kg/t DM",((Q$24*($B$24/100))*$B27),IF(Q$23="mg/kg SAR",((Q$24*0.001)*$B27),IF(Q$23="mg/kg DM",(((Q$24*0.001)*($B$24/100))*$B27),0)))))))*2.5</f>
        <v>30.08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2.35E-2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NOT OK</v>
      </c>
      <c r="W27" s="3" t="str">
        <f>IF($W$24="",0,IF($W$24&gt;4,"Not OK","OK"))</f>
        <v>OK</v>
      </c>
      <c r="AB27" s="16"/>
      <c r="AC27" s="16"/>
      <c r="AD27" s="16"/>
      <c r="AE27" s="16"/>
      <c r="AF27" s="16"/>
    </row>
    <row r="28" spans="1:32" s="20" customFormat="1" x14ac:dyDescent="0.4">
      <c r="A28" s="58">
        <f>D8</f>
        <v>42</v>
      </c>
      <c r="B28" s="39">
        <v>47</v>
      </c>
      <c r="C28" s="3">
        <f t="shared" ref="C28:C46" si="3">IF(C$23="%w/w SAR",((C$24*10)*$B28),IF(C$23="%w/w DM",(((C$24*10)*($B$24/100))*$B28),IF(C$23="kg/t SAR",(C$24*$B28),IF(C$23="kg/t DM",((C$24*($B$24/100))*$B28),IF(C$23="mg/kg SAR",((C$24*0.001)*$B28),IF(C$23="mg/kg DM",(((C$24*0.001)*($B$24/100))*$B28),0))))))</f>
        <v>249.10000000000002</v>
      </c>
      <c r="D28" s="3">
        <f t="shared" ref="D28:D46" si="4">(IF(D$23="%w/w SAR",((D$24*10)*$B28),IF(D$23="%w/w DM",(((D$24*10)*($B$24/100))*$B28),IF(D$23="kg/t SAR",(D$24*$B28),IF(D$23="kg/t DM",((D$24*($B$24/100))*$B28),IF(D$23="mg/kg SAR",((D$24*0.001)*$B28),IF(D$23="mg/kg DM",(((D$24*0.001)*($B$24/100))*$B28),"0")))))))*2.291</f>
        <v>51.469605999999999</v>
      </c>
      <c r="E28" s="3">
        <f t="shared" ref="E28:E46" si="5">(IF(E$23="%w/w SAR",((E$24*10)*$B28),IF(E$23="%w/w DM",(((E$24*10)*($B$24/100))*$B28),IF(E$23="kg/t SAR",(E$24*$B28),IF(E$23="kg/t DM",((E$24*($B$24/100))*$B28),IF(E$23="mg/kg SAR",((E$24*0.001)*$B28),IF(E$23="mg/kg DM",(((E$24*0.001)*($B$24/100))*$B28),"0")))))))*1.205</f>
        <v>244.15348499999999</v>
      </c>
      <c r="F28" s="3">
        <f t="shared" ref="F28:F46" si="6">(IF(F$23="%w/w SAR",((F$24*10)*$B28),IF(F$23="%w/w DM",(((F$24*10)*($B$24/100))*$B28),IF(F$23="kg/t SAR",(F$24*$B28),IF(F$23="kg/t DM",((F$24*($B$24/100))*$B28),IF(F$23="mg/kg SAR",((F$24*0.001)*$B28),IF(F$23="mg/kg DM",(((F$24*0.001)*($B$24/100))*$B28),"0")))))))*1.658</f>
        <v>12.935715999999999</v>
      </c>
      <c r="G28" s="3">
        <f t="shared" si="2"/>
        <v>0.19787000000000002</v>
      </c>
      <c r="H28" s="3">
        <f t="shared" si="2"/>
        <v>0.91180000000000005</v>
      </c>
      <c r="I28" s="3">
        <f t="shared" si="2"/>
        <v>2.35E-2</v>
      </c>
      <c r="J28" s="3">
        <f t="shared" si="2"/>
        <v>9.4000000000000008E-4</v>
      </c>
      <c r="K28" s="3">
        <f t="shared" si="2"/>
        <v>2.3500000000000001E-3</v>
      </c>
      <c r="L28" s="3">
        <f t="shared" si="2"/>
        <v>2.35E-2</v>
      </c>
      <c r="M28" s="3">
        <f t="shared" si="2"/>
        <v>1.175E-2</v>
      </c>
      <c r="N28" s="3">
        <f t="shared" si="2"/>
        <v>0</v>
      </c>
      <c r="O28" s="3">
        <f t="shared" si="2"/>
        <v>0</v>
      </c>
      <c r="P28" s="3">
        <f t="shared" si="2"/>
        <v>16.544</v>
      </c>
      <c r="Q28" s="3">
        <f t="shared" ref="Q28:Q46" si="7">(IF(Q$23="%w/w SAR",((Q$24*10)*$B28),IF(Q$23="%w/w DM",(((Q$24*10)*($B$24/100))*$B28),IF(Q$23="kg/t SAR",(Q$24*$B28),IF(Q$23="kg/t DM",((Q$24*($B$24/100))*$B28),IF(Q$23="mg/kg SAR",((Q$24*0.001)*$B28),IF(Q$23="mg/kg DM",(((Q$24*0.001)*($B$24/100))*$B28),0)))))))*2.5</f>
        <v>30.08</v>
      </c>
      <c r="R28" s="3">
        <f t="shared" ref="R28:U46" si="8">IF(R$23="%w/w SAR",((R$24*10)*$B28),IF(R$23="%w/w DM",(((R$24*10)*($B$24/100))*$B28),IF(R$23="kg/t SAR",(R$24*$B28),IF(R$23="kg/t DM",((R$24*($B$24/100))*$B28),IF(R$23="mg/kg SAR",((R$24*0.001)*$B28),IF(R$23="mg/kg DM",(((R$24*0.001)*($B$24/100))*$B28),0))))))</f>
        <v>0</v>
      </c>
      <c r="S28" s="3">
        <f t="shared" si="8"/>
        <v>2.35E-2</v>
      </c>
      <c r="T28" s="3">
        <f t="shared" si="8"/>
        <v>0</v>
      </c>
      <c r="U28" s="3">
        <f t="shared" si="8"/>
        <v>0</v>
      </c>
      <c r="V28" s="3" t="str">
        <f t="shared" ref="V28:V46" si="9">IF($V$24="",0,IF($V$24&gt;5000,"NOT OK","OK"))</f>
        <v>NOT OK</v>
      </c>
      <c r="W28" s="3" t="str">
        <f t="shared" ref="W28:W46" si="10">IF($W$24="",0,IF($W$24&gt;4,"Not OK","OK"))</f>
        <v>OK</v>
      </c>
      <c r="AB28" s="16"/>
      <c r="AC28" s="16"/>
      <c r="AD28" s="16"/>
      <c r="AE28" s="16"/>
      <c r="AF28" s="16"/>
    </row>
    <row r="29" spans="1:32" s="20" customFormat="1" x14ac:dyDescent="0.4">
      <c r="A29" s="33">
        <f>E8</f>
        <v>43</v>
      </c>
      <c r="B29" s="39">
        <v>47</v>
      </c>
      <c r="C29" s="3">
        <f t="shared" si="3"/>
        <v>249.10000000000002</v>
      </c>
      <c r="D29" s="3">
        <f t="shared" si="4"/>
        <v>51.469605999999999</v>
      </c>
      <c r="E29" s="3">
        <f t="shared" si="5"/>
        <v>244.15348499999999</v>
      </c>
      <c r="F29" s="3">
        <f t="shared" si="6"/>
        <v>12.935715999999999</v>
      </c>
      <c r="G29" s="3">
        <f t="shared" si="2"/>
        <v>0.19787000000000002</v>
      </c>
      <c r="H29" s="3">
        <f t="shared" si="2"/>
        <v>0.91180000000000005</v>
      </c>
      <c r="I29" s="3">
        <f t="shared" si="2"/>
        <v>2.35E-2</v>
      </c>
      <c r="J29" s="3">
        <f t="shared" si="2"/>
        <v>9.4000000000000008E-4</v>
      </c>
      <c r="K29" s="3">
        <f t="shared" si="2"/>
        <v>2.3500000000000001E-3</v>
      </c>
      <c r="L29" s="3">
        <f t="shared" si="2"/>
        <v>2.35E-2</v>
      </c>
      <c r="M29" s="3">
        <f t="shared" si="2"/>
        <v>1.175E-2</v>
      </c>
      <c r="N29" s="3">
        <f t="shared" si="2"/>
        <v>0</v>
      </c>
      <c r="O29" s="3">
        <f t="shared" si="2"/>
        <v>0</v>
      </c>
      <c r="P29" s="3">
        <f t="shared" si="2"/>
        <v>16.544</v>
      </c>
      <c r="Q29" s="3">
        <f t="shared" si="7"/>
        <v>30.08</v>
      </c>
      <c r="R29" s="3">
        <f t="shared" si="8"/>
        <v>0</v>
      </c>
      <c r="S29" s="3">
        <f t="shared" si="8"/>
        <v>2.35E-2</v>
      </c>
      <c r="T29" s="3">
        <f t="shared" si="8"/>
        <v>0</v>
      </c>
      <c r="U29" s="3">
        <f t="shared" si="8"/>
        <v>0</v>
      </c>
      <c r="V29" s="3" t="str">
        <f t="shared" si="9"/>
        <v>NOT OK</v>
      </c>
      <c r="W29" s="3" t="str">
        <f t="shared" si="10"/>
        <v>OK</v>
      </c>
      <c r="AB29" s="16"/>
      <c r="AC29" s="16"/>
      <c r="AD29" s="16"/>
      <c r="AE29" s="16"/>
      <c r="AF29" s="16"/>
    </row>
    <row r="30" spans="1:32" s="20" customFormat="1" x14ac:dyDescent="0.4">
      <c r="A30" s="33">
        <f>F8</f>
        <v>44</v>
      </c>
      <c r="B30" s="39">
        <v>47</v>
      </c>
      <c r="C30" s="3">
        <f t="shared" si="3"/>
        <v>249.10000000000002</v>
      </c>
      <c r="D30" s="3">
        <f t="shared" si="4"/>
        <v>51.469605999999999</v>
      </c>
      <c r="E30" s="3">
        <f t="shared" si="5"/>
        <v>244.15348499999999</v>
      </c>
      <c r="F30" s="3">
        <f t="shared" si="6"/>
        <v>12.935715999999999</v>
      </c>
      <c r="G30" s="3">
        <f t="shared" si="2"/>
        <v>0.19787000000000002</v>
      </c>
      <c r="H30" s="3">
        <f t="shared" si="2"/>
        <v>0.91180000000000005</v>
      </c>
      <c r="I30" s="3">
        <f t="shared" si="2"/>
        <v>2.35E-2</v>
      </c>
      <c r="J30" s="3">
        <f t="shared" si="2"/>
        <v>9.4000000000000008E-4</v>
      </c>
      <c r="K30" s="3">
        <f t="shared" si="2"/>
        <v>2.3500000000000001E-3</v>
      </c>
      <c r="L30" s="3">
        <f t="shared" si="2"/>
        <v>2.35E-2</v>
      </c>
      <c r="M30" s="3">
        <f t="shared" si="2"/>
        <v>1.175E-2</v>
      </c>
      <c r="N30" s="3">
        <f t="shared" si="2"/>
        <v>0</v>
      </c>
      <c r="O30" s="3">
        <f t="shared" si="2"/>
        <v>0</v>
      </c>
      <c r="P30" s="3">
        <f t="shared" si="2"/>
        <v>16.544</v>
      </c>
      <c r="Q30" s="3">
        <f t="shared" si="7"/>
        <v>30.08</v>
      </c>
      <c r="R30" s="3">
        <f t="shared" si="8"/>
        <v>0</v>
      </c>
      <c r="S30" s="3">
        <f t="shared" si="8"/>
        <v>2.35E-2</v>
      </c>
      <c r="T30" s="3">
        <f t="shared" si="8"/>
        <v>0</v>
      </c>
      <c r="U30" s="3">
        <f t="shared" si="8"/>
        <v>0</v>
      </c>
      <c r="V30" s="3" t="str">
        <f t="shared" si="9"/>
        <v>NOT OK</v>
      </c>
      <c r="W30" s="3" t="str">
        <f t="shared" si="10"/>
        <v>OK</v>
      </c>
      <c r="AB30" s="16"/>
      <c r="AC30" s="16"/>
      <c r="AD30" s="16"/>
      <c r="AE30" s="16"/>
      <c r="AF30" s="16"/>
    </row>
    <row r="31" spans="1:32" s="20" customFormat="1" x14ac:dyDescent="0.4">
      <c r="A31" s="33">
        <f>G8</f>
        <v>46</v>
      </c>
      <c r="B31" s="39">
        <v>47</v>
      </c>
      <c r="C31" s="3">
        <f t="shared" si="3"/>
        <v>249.10000000000002</v>
      </c>
      <c r="D31" s="3">
        <f t="shared" si="4"/>
        <v>51.469605999999999</v>
      </c>
      <c r="E31" s="3">
        <f t="shared" si="5"/>
        <v>244.15348499999999</v>
      </c>
      <c r="F31" s="3">
        <f t="shared" si="6"/>
        <v>12.935715999999999</v>
      </c>
      <c r="G31" s="3">
        <f t="shared" si="2"/>
        <v>0.19787000000000002</v>
      </c>
      <c r="H31" s="3">
        <f t="shared" si="2"/>
        <v>0.91180000000000005</v>
      </c>
      <c r="I31" s="3">
        <f t="shared" si="2"/>
        <v>2.35E-2</v>
      </c>
      <c r="J31" s="3">
        <f t="shared" si="2"/>
        <v>9.4000000000000008E-4</v>
      </c>
      <c r="K31" s="3">
        <f t="shared" si="2"/>
        <v>2.3500000000000001E-3</v>
      </c>
      <c r="L31" s="3">
        <f t="shared" si="2"/>
        <v>2.35E-2</v>
      </c>
      <c r="M31" s="3">
        <f t="shared" si="2"/>
        <v>1.175E-2</v>
      </c>
      <c r="N31" s="3">
        <f t="shared" si="2"/>
        <v>0</v>
      </c>
      <c r="O31" s="3">
        <f t="shared" si="2"/>
        <v>0</v>
      </c>
      <c r="P31" s="3">
        <f t="shared" si="2"/>
        <v>16.544</v>
      </c>
      <c r="Q31" s="3">
        <f t="shared" si="7"/>
        <v>30.08</v>
      </c>
      <c r="R31" s="3">
        <f t="shared" si="8"/>
        <v>0</v>
      </c>
      <c r="S31" s="3">
        <f t="shared" si="8"/>
        <v>2.35E-2</v>
      </c>
      <c r="T31" s="3">
        <f t="shared" si="8"/>
        <v>0</v>
      </c>
      <c r="U31" s="3">
        <f t="shared" si="8"/>
        <v>0</v>
      </c>
      <c r="V31" s="3" t="str">
        <f t="shared" si="9"/>
        <v>NOT OK</v>
      </c>
      <c r="W31" s="3" t="str">
        <f t="shared" si="10"/>
        <v>OK</v>
      </c>
      <c r="AB31" s="16"/>
      <c r="AC31" s="16"/>
      <c r="AD31" s="16"/>
      <c r="AE31" s="16"/>
      <c r="AF31" s="16"/>
    </row>
    <row r="32" spans="1:32" s="20" customFormat="1" x14ac:dyDescent="0.4">
      <c r="A32" s="33">
        <f>H8</f>
        <v>47</v>
      </c>
      <c r="B32" s="39">
        <v>47</v>
      </c>
      <c r="C32" s="3">
        <f t="shared" si="3"/>
        <v>249.10000000000002</v>
      </c>
      <c r="D32" s="3">
        <f t="shared" si="4"/>
        <v>51.469605999999999</v>
      </c>
      <c r="E32" s="3">
        <f t="shared" si="5"/>
        <v>244.15348499999999</v>
      </c>
      <c r="F32" s="3">
        <f t="shared" si="6"/>
        <v>12.935715999999999</v>
      </c>
      <c r="G32" s="3">
        <f t="shared" si="2"/>
        <v>0.19787000000000002</v>
      </c>
      <c r="H32" s="3">
        <f t="shared" si="2"/>
        <v>0.91180000000000005</v>
      </c>
      <c r="I32" s="3">
        <f t="shared" si="2"/>
        <v>2.35E-2</v>
      </c>
      <c r="J32" s="3">
        <f t="shared" si="2"/>
        <v>9.4000000000000008E-4</v>
      </c>
      <c r="K32" s="3">
        <f t="shared" si="2"/>
        <v>2.3500000000000001E-3</v>
      </c>
      <c r="L32" s="3">
        <f t="shared" si="2"/>
        <v>2.35E-2</v>
      </c>
      <c r="M32" s="3">
        <f t="shared" si="2"/>
        <v>1.175E-2</v>
      </c>
      <c r="N32" s="3">
        <f t="shared" si="2"/>
        <v>0</v>
      </c>
      <c r="O32" s="3">
        <f t="shared" si="2"/>
        <v>0</v>
      </c>
      <c r="P32" s="3">
        <f t="shared" si="2"/>
        <v>16.544</v>
      </c>
      <c r="Q32" s="3">
        <f t="shared" si="7"/>
        <v>30.08</v>
      </c>
      <c r="R32" s="3">
        <f t="shared" si="8"/>
        <v>0</v>
      </c>
      <c r="S32" s="3">
        <f t="shared" si="8"/>
        <v>2.35E-2</v>
      </c>
      <c r="T32" s="3">
        <f t="shared" si="8"/>
        <v>0</v>
      </c>
      <c r="U32" s="3">
        <f t="shared" si="8"/>
        <v>0</v>
      </c>
      <c r="V32" s="3" t="str">
        <f t="shared" si="9"/>
        <v>NOT OK</v>
      </c>
      <c r="W32" s="3" t="str">
        <f t="shared" si="10"/>
        <v>OK</v>
      </c>
      <c r="AB32" s="16"/>
      <c r="AC32" s="16"/>
      <c r="AD32" s="16"/>
      <c r="AE32" s="16"/>
      <c r="AF32" s="16"/>
    </row>
    <row r="33" spans="1:32" s="20" customFormat="1" x14ac:dyDescent="0.4">
      <c r="A33" s="33">
        <f>I8</f>
        <v>65</v>
      </c>
      <c r="B33" s="39">
        <v>47</v>
      </c>
      <c r="C33" s="3">
        <f t="shared" si="3"/>
        <v>249.10000000000002</v>
      </c>
      <c r="D33" s="3">
        <f t="shared" si="4"/>
        <v>51.469605999999999</v>
      </c>
      <c r="E33" s="3">
        <f t="shared" si="5"/>
        <v>244.15348499999999</v>
      </c>
      <c r="F33" s="3">
        <f t="shared" si="6"/>
        <v>12.935715999999999</v>
      </c>
      <c r="G33" s="3">
        <f t="shared" si="2"/>
        <v>0.19787000000000002</v>
      </c>
      <c r="H33" s="3">
        <f t="shared" si="2"/>
        <v>0.91180000000000005</v>
      </c>
      <c r="I33" s="3">
        <f t="shared" si="2"/>
        <v>2.35E-2</v>
      </c>
      <c r="J33" s="3">
        <f t="shared" si="2"/>
        <v>9.4000000000000008E-4</v>
      </c>
      <c r="K33" s="3">
        <f t="shared" si="2"/>
        <v>2.3500000000000001E-3</v>
      </c>
      <c r="L33" s="3">
        <f t="shared" si="2"/>
        <v>2.35E-2</v>
      </c>
      <c r="M33" s="3">
        <f t="shared" si="2"/>
        <v>1.175E-2</v>
      </c>
      <c r="N33" s="3">
        <f t="shared" si="2"/>
        <v>0</v>
      </c>
      <c r="O33" s="3">
        <f t="shared" si="2"/>
        <v>0</v>
      </c>
      <c r="P33" s="3">
        <f t="shared" si="2"/>
        <v>16.544</v>
      </c>
      <c r="Q33" s="3">
        <f t="shared" si="7"/>
        <v>30.08</v>
      </c>
      <c r="R33" s="3">
        <f t="shared" si="8"/>
        <v>0</v>
      </c>
      <c r="S33" s="3">
        <f t="shared" si="8"/>
        <v>2.35E-2</v>
      </c>
      <c r="T33" s="3">
        <f t="shared" si="8"/>
        <v>0</v>
      </c>
      <c r="U33" s="3">
        <f t="shared" si="8"/>
        <v>0</v>
      </c>
      <c r="V33" s="3" t="str">
        <f t="shared" si="9"/>
        <v>NOT OK</v>
      </c>
      <c r="W33" s="3" t="str">
        <f t="shared" si="10"/>
        <v>OK</v>
      </c>
      <c r="AB33" s="16"/>
      <c r="AC33" s="16"/>
      <c r="AD33" s="16"/>
      <c r="AE33" s="16"/>
      <c r="AF33" s="16"/>
    </row>
    <row r="34" spans="1:32" s="20" customFormat="1" x14ac:dyDescent="0.4">
      <c r="A34" s="33">
        <f>J8</f>
        <v>64</v>
      </c>
      <c r="B34" s="39">
        <v>47</v>
      </c>
      <c r="C34" s="3">
        <f t="shared" si="3"/>
        <v>249.10000000000002</v>
      </c>
      <c r="D34" s="3">
        <f t="shared" si="4"/>
        <v>51.469605999999999</v>
      </c>
      <c r="E34" s="3">
        <f t="shared" si="5"/>
        <v>244.15348499999999</v>
      </c>
      <c r="F34" s="3">
        <f t="shared" si="6"/>
        <v>12.935715999999999</v>
      </c>
      <c r="G34" s="3">
        <f t="shared" si="2"/>
        <v>0.19787000000000002</v>
      </c>
      <c r="H34" s="3">
        <f t="shared" si="2"/>
        <v>0.91180000000000005</v>
      </c>
      <c r="I34" s="3">
        <f t="shared" si="2"/>
        <v>2.35E-2</v>
      </c>
      <c r="J34" s="3">
        <f t="shared" si="2"/>
        <v>9.4000000000000008E-4</v>
      </c>
      <c r="K34" s="3">
        <f t="shared" si="2"/>
        <v>2.3500000000000001E-3</v>
      </c>
      <c r="L34" s="3">
        <f t="shared" si="2"/>
        <v>2.35E-2</v>
      </c>
      <c r="M34" s="3">
        <f t="shared" si="2"/>
        <v>1.175E-2</v>
      </c>
      <c r="N34" s="3">
        <f t="shared" si="2"/>
        <v>0</v>
      </c>
      <c r="O34" s="3">
        <f t="shared" si="2"/>
        <v>0</v>
      </c>
      <c r="P34" s="3">
        <f t="shared" si="2"/>
        <v>16.544</v>
      </c>
      <c r="Q34" s="3">
        <f t="shared" si="7"/>
        <v>30.08</v>
      </c>
      <c r="R34" s="3">
        <f t="shared" si="8"/>
        <v>0</v>
      </c>
      <c r="S34" s="3">
        <f t="shared" si="8"/>
        <v>2.35E-2</v>
      </c>
      <c r="T34" s="3">
        <f t="shared" si="8"/>
        <v>0</v>
      </c>
      <c r="U34" s="3">
        <f t="shared" si="8"/>
        <v>0</v>
      </c>
      <c r="V34" s="3" t="str">
        <f t="shared" si="9"/>
        <v>NOT OK</v>
      </c>
      <c r="W34" s="3" t="str">
        <f t="shared" si="10"/>
        <v>OK</v>
      </c>
      <c r="AB34" s="16"/>
      <c r="AC34" s="16"/>
      <c r="AD34" s="16"/>
      <c r="AE34" s="16"/>
      <c r="AF34" s="16"/>
    </row>
    <row r="35" spans="1:32" s="20" customFormat="1" x14ac:dyDescent="0.4">
      <c r="A35" s="33">
        <f>K8</f>
        <v>63</v>
      </c>
      <c r="B35" s="39">
        <v>47</v>
      </c>
      <c r="C35" s="3">
        <f t="shared" si="3"/>
        <v>249.10000000000002</v>
      </c>
      <c r="D35" s="3">
        <f t="shared" si="4"/>
        <v>51.469605999999999</v>
      </c>
      <c r="E35" s="3">
        <f t="shared" si="5"/>
        <v>244.15348499999999</v>
      </c>
      <c r="F35" s="3">
        <f t="shared" si="6"/>
        <v>12.935715999999999</v>
      </c>
      <c r="G35" s="3">
        <f t="shared" si="2"/>
        <v>0.19787000000000002</v>
      </c>
      <c r="H35" s="3">
        <f t="shared" si="2"/>
        <v>0.91180000000000005</v>
      </c>
      <c r="I35" s="3">
        <f t="shared" si="2"/>
        <v>2.35E-2</v>
      </c>
      <c r="J35" s="3">
        <f t="shared" si="2"/>
        <v>9.4000000000000008E-4</v>
      </c>
      <c r="K35" s="3">
        <f t="shared" si="2"/>
        <v>2.3500000000000001E-3</v>
      </c>
      <c r="L35" s="3">
        <f t="shared" si="2"/>
        <v>2.35E-2</v>
      </c>
      <c r="M35" s="3">
        <f t="shared" si="2"/>
        <v>1.175E-2</v>
      </c>
      <c r="N35" s="3">
        <f t="shared" si="2"/>
        <v>0</v>
      </c>
      <c r="O35" s="3">
        <f t="shared" si="2"/>
        <v>0</v>
      </c>
      <c r="P35" s="3">
        <f t="shared" si="2"/>
        <v>16.544</v>
      </c>
      <c r="Q35" s="3">
        <f t="shared" si="7"/>
        <v>30.08</v>
      </c>
      <c r="R35" s="3">
        <f t="shared" si="8"/>
        <v>0</v>
      </c>
      <c r="S35" s="3">
        <f t="shared" si="8"/>
        <v>2.35E-2</v>
      </c>
      <c r="T35" s="3">
        <f t="shared" si="8"/>
        <v>0</v>
      </c>
      <c r="U35" s="3">
        <f t="shared" si="8"/>
        <v>0</v>
      </c>
      <c r="V35" s="3" t="str">
        <f t="shared" si="9"/>
        <v>NOT OK</v>
      </c>
      <c r="W35" s="3" t="str">
        <f t="shared" si="10"/>
        <v>OK</v>
      </c>
      <c r="AB35" s="16"/>
      <c r="AC35" s="16"/>
      <c r="AD35" s="16"/>
      <c r="AE35" s="16"/>
      <c r="AF35" s="16"/>
    </row>
    <row r="36" spans="1:32" s="20" customFormat="1" x14ac:dyDescent="0.4">
      <c r="A36" s="33">
        <f>L8</f>
        <v>66</v>
      </c>
      <c r="B36" s="39">
        <v>47</v>
      </c>
      <c r="C36" s="3">
        <f t="shared" si="3"/>
        <v>249.10000000000002</v>
      </c>
      <c r="D36" s="3">
        <f t="shared" si="4"/>
        <v>51.469605999999999</v>
      </c>
      <c r="E36" s="3">
        <f t="shared" si="5"/>
        <v>244.15348499999999</v>
      </c>
      <c r="F36" s="3">
        <f t="shared" si="6"/>
        <v>12.935715999999999</v>
      </c>
      <c r="G36" s="3">
        <f t="shared" si="2"/>
        <v>0.19787000000000002</v>
      </c>
      <c r="H36" s="3">
        <f t="shared" si="2"/>
        <v>0.91180000000000005</v>
      </c>
      <c r="I36" s="3">
        <f t="shared" si="2"/>
        <v>2.35E-2</v>
      </c>
      <c r="J36" s="3">
        <f t="shared" si="2"/>
        <v>9.4000000000000008E-4</v>
      </c>
      <c r="K36" s="3">
        <f t="shared" si="2"/>
        <v>2.3500000000000001E-3</v>
      </c>
      <c r="L36" s="3">
        <f t="shared" si="2"/>
        <v>2.35E-2</v>
      </c>
      <c r="M36" s="3">
        <f t="shared" si="2"/>
        <v>1.175E-2</v>
      </c>
      <c r="N36" s="3">
        <f t="shared" si="2"/>
        <v>0</v>
      </c>
      <c r="O36" s="3">
        <f t="shared" si="2"/>
        <v>0</v>
      </c>
      <c r="P36" s="3">
        <f t="shared" si="2"/>
        <v>16.544</v>
      </c>
      <c r="Q36" s="3">
        <f t="shared" si="7"/>
        <v>30.08</v>
      </c>
      <c r="R36" s="3">
        <f t="shared" si="8"/>
        <v>0</v>
      </c>
      <c r="S36" s="3">
        <f t="shared" si="8"/>
        <v>2.35E-2</v>
      </c>
      <c r="T36" s="3">
        <f t="shared" si="8"/>
        <v>0</v>
      </c>
      <c r="U36" s="3">
        <f t="shared" si="8"/>
        <v>0</v>
      </c>
      <c r="V36" s="3" t="str">
        <f t="shared" si="9"/>
        <v>NOT OK</v>
      </c>
      <c r="W36" s="3" t="str">
        <f t="shared" si="10"/>
        <v>OK</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NOT 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NOT 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NOT 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NOT 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NOT 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NOT 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NOT 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NOT 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NOT 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NOT 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11" sqref="E1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t="s">
        <v>88</v>
      </c>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t="s">
        <v>123</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8.6</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16384:16384"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86" t="s">
        <v>23</v>
      </c>
      <c r="B18" s="86"/>
      <c r="C18" s="43">
        <f>$D27</f>
        <v>133.6963452</v>
      </c>
      <c r="D18" s="43">
        <f>$D28</f>
        <v>97.233705600000022</v>
      </c>
      <c r="E18" s="43">
        <f>$D29</f>
        <v>97.233705600000022</v>
      </c>
      <c r="F18" s="43">
        <f>$D30</f>
        <v>97.233705600000022</v>
      </c>
      <c r="G18" s="43">
        <f>$D31</f>
        <v>97.233705600000022</v>
      </c>
      <c r="H18" s="43">
        <f>$D32</f>
        <v>97.233705600000022</v>
      </c>
      <c r="I18" s="43">
        <f>$D33</f>
        <v>133.6963452</v>
      </c>
      <c r="J18" s="43">
        <f>$D34</f>
        <v>133.6963452</v>
      </c>
      <c r="K18" s="43">
        <f>$D35</f>
        <v>97.233705600000022</v>
      </c>
      <c r="L18" s="43">
        <f>$D36</f>
        <v>97.233705600000022</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86" t="s">
        <v>86</v>
      </c>
      <c r="B19" s="86"/>
      <c r="C19" s="43">
        <f>C18-C17</f>
        <v>53.796345200000005</v>
      </c>
      <c r="D19" s="43">
        <f t="shared" ref="D19:V19" si="1">D18-D17</f>
        <v>17.33370560000003</v>
      </c>
      <c r="E19" s="43">
        <f t="shared" si="1"/>
        <v>17.33370560000003</v>
      </c>
      <c r="F19" s="43">
        <f t="shared" si="1"/>
        <v>17.33370560000003</v>
      </c>
      <c r="G19" s="43">
        <f t="shared" si="1"/>
        <v>17.33370560000003</v>
      </c>
      <c r="H19" s="43">
        <f t="shared" si="1"/>
        <v>17.33370560000003</v>
      </c>
      <c r="I19" s="43">
        <f t="shared" si="1"/>
        <v>53.796345200000005</v>
      </c>
      <c r="J19" s="43">
        <f t="shared" si="1"/>
        <v>53.796345200000005</v>
      </c>
      <c r="K19" s="43">
        <f t="shared" si="1"/>
        <v>17.33370560000003</v>
      </c>
      <c r="L19" s="43">
        <f t="shared" si="1"/>
        <v>17.33370560000003</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c r="XFD23" s="37"/>
    </row>
    <row r="24" spans="1:32 16384:16384" s="14" customFormat="1" x14ac:dyDescent="0.4">
      <c r="A24" s="19"/>
      <c r="B24" s="41">
        <v>20</v>
      </c>
      <c r="C24" s="40">
        <v>3.74</v>
      </c>
      <c r="D24" s="40">
        <v>8842</v>
      </c>
      <c r="E24" s="40">
        <v>29595</v>
      </c>
      <c r="F24" s="40">
        <v>4799</v>
      </c>
      <c r="G24" s="40">
        <v>51.2</v>
      </c>
      <c r="H24" s="40">
        <v>377</v>
      </c>
      <c r="I24" s="40">
        <v>2.13</v>
      </c>
      <c r="J24" s="40">
        <v>0.18</v>
      </c>
      <c r="K24" s="1">
        <v>0.1</v>
      </c>
      <c r="L24" s="40">
        <v>7.4</v>
      </c>
      <c r="M24" s="40">
        <v>5.32</v>
      </c>
      <c r="N24" s="40"/>
      <c r="O24" s="40"/>
      <c r="P24" s="40">
        <v>2279</v>
      </c>
      <c r="Q24" s="40">
        <v>3905</v>
      </c>
      <c r="R24" s="40"/>
      <c r="S24" s="40">
        <v>0.56000000000000005</v>
      </c>
      <c r="T24" s="40"/>
      <c r="U24" s="40"/>
      <c r="V24" s="40">
        <v>3810</v>
      </c>
      <c r="W24" s="40">
        <v>0.2</v>
      </c>
    </row>
    <row r="25" spans="1:32 16384:16384"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41</v>
      </c>
      <c r="B27" s="39">
        <v>33</v>
      </c>
      <c r="C27" s="3">
        <f>IF(C$23="%w/w SAR",((C$24*10)*$B27),IF(C$23="%w/w DM",(((C$24*10)*($B$24/100))*$B27),IF(C$23="kg/t SAR",(C$24*$B27),IF(C$23="kg/t DM",((C$24*($B$24/100))*$B27),IF(C$23="mg/kg SAR",((C$24*0.001)*$B27),IF(C$23="mg/kg DM",(((C$24*0.001)*($B$24/100))*$B27),0))))))</f>
        <v>246.84000000000003</v>
      </c>
      <c r="D27" s="3">
        <f>(IF(D$23="%w/w SAR",((D$24*10)*$B27),IF(D$23="%w/w DM",(((D$24*10)*($B$24/100))*$B27),IF(D$23="kg/t SAR",(D$24*$B27),IF(D$23="kg/t DM",((D$24*($B$24/100))*$B27),IF(D$23="mg/kg SAR",((D$24*0.001)*$B27),IF(D$23="mg/kg DM",(((D$24*0.001)*($B$24/100))*$B27),"0")))))))*2.291</f>
        <v>133.6963452</v>
      </c>
      <c r="E27" s="3">
        <f>(IF(E$23="%w/w SAR",((E$24*10)*$B27),IF(E$23="%w/w DM",(((E$24*10)*($B$24/100))*$B27),IF(E$23="kg/t SAR",(E$24*$B27),IF(E$23="kg/t DM",((E$24*($B$24/100))*$B27),IF(E$23="mg/kg SAR",((E$24*0.001)*$B27),IF(E$23="mg/kg DM",(((E$24*0.001)*($B$24/100))*$B27),"0")))))))*1.205</f>
        <v>235.36903500000005</v>
      </c>
      <c r="F27" s="3">
        <f>(IF(F$23="%w/w SAR",((F$24*10)*$B27),IF(F$23="%w/w DM",(((F$24*10)*($B$24/100))*$B27),IF(F$23="kg/t SAR",(F$24*$B27),IF(F$23="kg/t DM",((F$24*($B$24/100))*$B27),IF(F$23="mg/kg SAR",((F$24*0.001)*$B27),IF(F$23="mg/kg DM",(((F$24*0.001)*($B$24/100))*$B27),"0")))))))*1.658</f>
        <v>52.514497200000008</v>
      </c>
      <c r="G27" s="3">
        <f t="shared" ref="G27:P42" si="2">IF(G$23="%w/w SAR",((G$24*10)*$B27),IF(G$23="%w/w DM",(((G$24*10)*($B$24/100))*$B27),IF(G$23="kg/t SAR",(G$24*$B27),IF(G$23="kg/t DM",((G$24*($B$24/100))*$B27),IF(G$23="mg/kg SAR",((G$24*0.001)*$B27),IF(G$23="mg/kg DM",(((G$24*0.001)*($B$24/100))*$B27),0))))))</f>
        <v>0.33792000000000005</v>
      </c>
      <c r="H27" s="3">
        <f t="shared" si="2"/>
        <v>2.4882000000000004</v>
      </c>
      <c r="I27" s="3">
        <f t="shared" si="2"/>
        <v>1.4057999999999999E-2</v>
      </c>
      <c r="J27" s="3">
        <f t="shared" si="2"/>
        <v>1.188E-3</v>
      </c>
      <c r="K27" s="3">
        <f t="shared" si="2"/>
        <v>6.600000000000001E-4</v>
      </c>
      <c r="L27" s="3">
        <f t="shared" si="2"/>
        <v>4.8840000000000008E-2</v>
      </c>
      <c r="M27" s="3">
        <f t="shared" si="2"/>
        <v>3.5112000000000004E-2</v>
      </c>
      <c r="N27" s="3">
        <f t="shared" si="2"/>
        <v>0</v>
      </c>
      <c r="O27" s="3">
        <f t="shared" si="2"/>
        <v>0</v>
      </c>
      <c r="P27" s="3">
        <f t="shared" si="2"/>
        <v>15.041399999999999</v>
      </c>
      <c r="Q27" s="3">
        <f>(IF(Q$23="%w/w SAR",((Q$24*10)*$B27),IF(Q$23="%w/w DM",(((Q$24*10)*($B$24/100))*$B27),IF(Q$23="kg/t SAR",(Q$24*$B27),IF(Q$23="kg/t DM",((Q$24*($B$24/100))*$B27),IF(Q$23="mg/kg SAR",((Q$24*0.001)*$B27),IF(Q$23="mg/kg DM",(((Q$24*0.001)*($B$24/100))*$B27),0)))))))*2.5</f>
        <v>64.432500000000005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3.6960000000000005E-3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16384:16384" s="20" customFormat="1" x14ac:dyDescent="0.4">
      <c r="A28" s="58">
        <f>D8</f>
        <v>42</v>
      </c>
      <c r="B28" s="39">
        <v>24</v>
      </c>
      <c r="C28" s="3">
        <f t="shared" ref="C28:C46" si="3">IF(C$23="%w/w SAR",((C$24*10)*$B28),IF(C$23="%w/w DM",(((C$24*10)*($B$24/100))*$B28),IF(C$23="kg/t SAR",(C$24*$B28),IF(C$23="kg/t DM",((C$24*($B$24/100))*$B28),IF(C$23="mg/kg SAR",((C$24*0.001)*$B28),IF(C$23="mg/kg DM",(((C$24*0.001)*($B$24/100))*$B28),0))))))</f>
        <v>179.52000000000004</v>
      </c>
      <c r="D28" s="3">
        <f t="shared" ref="D28:D46" si="4">(IF(D$23="%w/w SAR",((D$24*10)*$B28),IF(D$23="%w/w DM",(((D$24*10)*($B$24/100))*$B28),IF(D$23="kg/t SAR",(D$24*$B28),IF(D$23="kg/t DM",((D$24*($B$24/100))*$B28),IF(D$23="mg/kg SAR",((D$24*0.001)*$B28),IF(D$23="mg/kg DM",(((D$24*0.001)*($B$24/100))*$B28),"0")))))))*2.291</f>
        <v>97.233705600000022</v>
      </c>
      <c r="E28" s="3">
        <f t="shared" ref="E28:E46" si="5">(IF(E$23="%w/w SAR",((E$24*10)*$B28),IF(E$23="%w/w DM",(((E$24*10)*($B$24/100))*$B28),IF(E$23="kg/t SAR",(E$24*$B28),IF(E$23="kg/t DM",((E$24*($B$24/100))*$B28),IF(E$23="mg/kg SAR",((E$24*0.001)*$B28),IF(E$23="mg/kg DM",(((E$24*0.001)*($B$24/100))*$B28),"0")))))))*1.205</f>
        <v>171.17748000000003</v>
      </c>
      <c r="F28" s="3">
        <f t="shared" ref="F28:F46" si="6">(IF(F$23="%w/w SAR",((F$24*10)*$B28),IF(F$23="%w/w DM",(((F$24*10)*($B$24/100))*$B28),IF(F$23="kg/t SAR",(F$24*$B28),IF(F$23="kg/t DM",((F$24*($B$24/100))*$B28),IF(F$23="mg/kg SAR",((F$24*0.001)*$B28),IF(F$23="mg/kg DM",(((F$24*0.001)*($B$24/100))*$B28),"0")))))))*1.658</f>
        <v>38.192361600000005</v>
      </c>
      <c r="G28" s="3">
        <f t="shared" si="2"/>
        <v>0.24576000000000003</v>
      </c>
      <c r="H28" s="3">
        <f t="shared" si="2"/>
        <v>1.8096000000000001</v>
      </c>
      <c r="I28" s="3">
        <f t="shared" si="2"/>
        <v>1.0224E-2</v>
      </c>
      <c r="J28" s="3">
        <f t="shared" si="2"/>
        <v>8.6399999999999997E-4</v>
      </c>
      <c r="K28" s="3">
        <f t="shared" si="2"/>
        <v>4.8000000000000007E-4</v>
      </c>
      <c r="L28" s="3">
        <f t="shared" si="2"/>
        <v>3.5520000000000003E-2</v>
      </c>
      <c r="M28" s="3">
        <f t="shared" si="2"/>
        <v>2.5536000000000003E-2</v>
      </c>
      <c r="N28" s="3">
        <f t="shared" si="2"/>
        <v>0</v>
      </c>
      <c r="O28" s="3">
        <f t="shared" si="2"/>
        <v>0</v>
      </c>
      <c r="P28" s="3">
        <f t="shared" si="2"/>
        <v>10.9392</v>
      </c>
      <c r="Q28" s="3">
        <f t="shared" ref="Q28:Q46" si="7">(IF(Q$23="%w/w SAR",((Q$24*10)*$B28),IF(Q$23="%w/w DM",(((Q$24*10)*($B$24/100))*$B28),IF(Q$23="kg/t SAR",(Q$24*$B28),IF(Q$23="kg/t DM",((Q$24*($B$24/100))*$B28),IF(Q$23="mg/kg SAR",((Q$24*0.001)*$B28),IF(Q$23="mg/kg DM",(((Q$24*0.001)*($B$24/100))*$B28),0)))))))*2.5</f>
        <v>46.860000000000007</v>
      </c>
      <c r="R28" s="3">
        <f t="shared" ref="R28:U46" si="8">IF(R$23="%w/w SAR",((R$24*10)*$B28),IF(R$23="%w/w DM",(((R$24*10)*($B$24/100))*$B28),IF(R$23="kg/t SAR",(R$24*$B28),IF(R$23="kg/t DM",((R$24*($B$24/100))*$B28),IF(R$23="mg/kg SAR",((R$24*0.001)*$B28),IF(R$23="mg/kg DM",(((R$24*0.001)*($B$24/100))*$B28),0))))))</f>
        <v>0</v>
      </c>
      <c r="S28" s="3">
        <f t="shared" si="8"/>
        <v>2.6880000000000003E-3</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16384:16384" s="20" customFormat="1" x14ac:dyDescent="0.4">
      <c r="A29" s="33">
        <f>E8</f>
        <v>43</v>
      </c>
      <c r="B29" s="39">
        <v>24</v>
      </c>
      <c r="C29" s="3">
        <f t="shared" si="3"/>
        <v>179.52000000000004</v>
      </c>
      <c r="D29" s="3">
        <f t="shared" si="4"/>
        <v>97.233705600000022</v>
      </c>
      <c r="E29" s="3">
        <f t="shared" si="5"/>
        <v>171.17748000000003</v>
      </c>
      <c r="F29" s="3">
        <f t="shared" si="6"/>
        <v>38.192361600000005</v>
      </c>
      <c r="G29" s="3">
        <f t="shared" si="2"/>
        <v>0.24576000000000003</v>
      </c>
      <c r="H29" s="3">
        <f t="shared" si="2"/>
        <v>1.8096000000000001</v>
      </c>
      <c r="I29" s="3">
        <f t="shared" si="2"/>
        <v>1.0224E-2</v>
      </c>
      <c r="J29" s="3">
        <f t="shared" si="2"/>
        <v>8.6399999999999997E-4</v>
      </c>
      <c r="K29" s="3">
        <f t="shared" si="2"/>
        <v>4.8000000000000007E-4</v>
      </c>
      <c r="L29" s="3">
        <f t="shared" si="2"/>
        <v>3.5520000000000003E-2</v>
      </c>
      <c r="M29" s="3">
        <f t="shared" si="2"/>
        <v>2.5536000000000003E-2</v>
      </c>
      <c r="N29" s="3">
        <f t="shared" si="2"/>
        <v>0</v>
      </c>
      <c r="O29" s="3">
        <f t="shared" si="2"/>
        <v>0</v>
      </c>
      <c r="P29" s="3">
        <f t="shared" si="2"/>
        <v>10.9392</v>
      </c>
      <c r="Q29" s="3">
        <f t="shared" si="7"/>
        <v>46.860000000000007</v>
      </c>
      <c r="R29" s="3">
        <f t="shared" si="8"/>
        <v>0</v>
      </c>
      <c r="S29" s="3">
        <f t="shared" si="8"/>
        <v>2.6880000000000003E-3</v>
      </c>
      <c r="T29" s="3">
        <f t="shared" si="8"/>
        <v>0</v>
      </c>
      <c r="U29" s="3">
        <f t="shared" si="8"/>
        <v>0</v>
      </c>
      <c r="V29" s="3" t="str">
        <f t="shared" si="9"/>
        <v>OK</v>
      </c>
      <c r="W29" s="3" t="str">
        <f t="shared" si="10"/>
        <v>OK</v>
      </c>
      <c r="AB29" s="16"/>
      <c r="AC29" s="16"/>
      <c r="AD29" s="16"/>
      <c r="AE29" s="16"/>
      <c r="AF29" s="16"/>
    </row>
    <row r="30" spans="1:32 16384:16384" s="20" customFormat="1" x14ac:dyDescent="0.4">
      <c r="A30" s="33">
        <f>F8</f>
        <v>44</v>
      </c>
      <c r="B30" s="39">
        <v>24</v>
      </c>
      <c r="C30" s="3">
        <f t="shared" si="3"/>
        <v>179.52000000000004</v>
      </c>
      <c r="D30" s="3">
        <f t="shared" si="4"/>
        <v>97.233705600000022</v>
      </c>
      <c r="E30" s="3">
        <f t="shared" si="5"/>
        <v>171.17748000000003</v>
      </c>
      <c r="F30" s="3">
        <f t="shared" si="6"/>
        <v>38.192361600000005</v>
      </c>
      <c r="G30" s="3">
        <f t="shared" si="2"/>
        <v>0.24576000000000003</v>
      </c>
      <c r="H30" s="3">
        <f t="shared" si="2"/>
        <v>1.8096000000000001</v>
      </c>
      <c r="I30" s="3">
        <f t="shared" si="2"/>
        <v>1.0224E-2</v>
      </c>
      <c r="J30" s="3">
        <f t="shared" si="2"/>
        <v>8.6399999999999997E-4</v>
      </c>
      <c r="K30" s="3">
        <f t="shared" si="2"/>
        <v>4.8000000000000007E-4</v>
      </c>
      <c r="L30" s="3">
        <f t="shared" si="2"/>
        <v>3.5520000000000003E-2</v>
      </c>
      <c r="M30" s="3">
        <f t="shared" si="2"/>
        <v>2.5536000000000003E-2</v>
      </c>
      <c r="N30" s="3">
        <f t="shared" si="2"/>
        <v>0</v>
      </c>
      <c r="O30" s="3">
        <f t="shared" si="2"/>
        <v>0</v>
      </c>
      <c r="P30" s="3">
        <f t="shared" si="2"/>
        <v>10.9392</v>
      </c>
      <c r="Q30" s="3">
        <f t="shared" si="7"/>
        <v>46.860000000000007</v>
      </c>
      <c r="R30" s="3">
        <f t="shared" si="8"/>
        <v>0</v>
      </c>
      <c r="S30" s="3">
        <f t="shared" si="8"/>
        <v>2.6880000000000003E-3</v>
      </c>
      <c r="T30" s="3">
        <f t="shared" si="8"/>
        <v>0</v>
      </c>
      <c r="U30" s="3">
        <f t="shared" si="8"/>
        <v>0</v>
      </c>
      <c r="V30" s="3" t="str">
        <f t="shared" si="9"/>
        <v>OK</v>
      </c>
      <c r="W30" s="3" t="str">
        <f t="shared" si="10"/>
        <v>OK</v>
      </c>
      <c r="AB30" s="16"/>
      <c r="AC30" s="16"/>
      <c r="AD30" s="16"/>
      <c r="AE30" s="16"/>
      <c r="AF30" s="16"/>
    </row>
    <row r="31" spans="1:32 16384:16384" s="20" customFormat="1" x14ac:dyDescent="0.4">
      <c r="A31" s="33">
        <f>G8</f>
        <v>46</v>
      </c>
      <c r="B31" s="39">
        <v>24</v>
      </c>
      <c r="C31" s="3">
        <f t="shared" si="3"/>
        <v>179.52000000000004</v>
      </c>
      <c r="D31" s="3">
        <f t="shared" si="4"/>
        <v>97.233705600000022</v>
      </c>
      <c r="E31" s="3">
        <f t="shared" si="5"/>
        <v>171.17748000000003</v>
      </c>
      <c r="F31" s="3">
        <f t="shared" si="6"/>
        <v>38.192361600000005</v>
      </c>
      <c r="G31" s="3">
        <f t="shared" si="2"/>
        <v>0.24576000000000003</v>
      </c>
      <c r="H31" s="3">
        <f t="shared" si="2"/>
        <v>1.8096000000000001</v>
      </c>
      <c r="I31" s="3">
        <f t="shared" si="2"/>
        <v>1.0224E-2</v>
      </c>
      <c r="J31" s="3">
        <f t="shared" si="2"/>
        <v>8.6399999999999997E-4</v>
      </c>
      <c r="K31" s="3">
        <f t="shared" si="2"/>
        <v>4.8000000000000007E-4</v>
      </c>
      <c r="L31" s="3">
        <f t="shared" si="2"/>
        <v>3.5520000000000003E-2</v>
      </c>
      <c r="M31" s="3">
        <f t="shared" si="2"/>
        <v>2.5536000000000003E-2</v>
      </c>
      <c r="N31" s="3">
        <f t="shared" si="2"/>
        <v>0</v>
      </c>
      <c r="O31" s="3">
        <f t="shared" si="2"/>
        <v>0</v>
      </c>
      <c r="P31" s="3">
        <f t="shared" si="2"/>
        <v>10.9392</v>
      </c>
      <c r="Q31" s="3">
        <f t="shared" si="7"/>
        <v>46.860000000000007</v>
      </c>
      <c r="R31" s="3">
        <f t="shared" si="8"/>
        <v>0</v>
      </c>
      <c r="S31" s="3">
        <f t="shared" si="8"/>
        <v>2.6880000000000003E-3</v>
      </c>
      <c r="T31" s="3">
        <f t="shared" si="8"/>
        <v>0</v>
      </c>
      <c r="U31" s="3">
        <f t="shared" si="8"/>
        <v>0</v>
      </c>
      <c r="V31" s="3" t="str">
        <f t="shared" si="9"/>
        <v>OK</v>
      </c>
      <c r="W31" s="3" t="str">
        <f t="shared" si="10"/>
        <v>OK</v>
      </c>
      <c r="AB31" s="16"/>
      <c r="AC31" s="16"/>
      <c r="AD31" s="16"/>
      <c r="AE31" s="16"/>
      <c r="AF31" s="16"/>
    </row>
    <row r="32" spans="1:32 16384:16384" s="20" customFormat="1" x14ac:dyDescent="0.4">
      <c r="A32" s="33">
        <f>H8</f>
        <v>47</v>
      </c>
      <c r="B32" s="39">
        <v>24</v>
      </c>
      <c r="C32" s="3">
        <f t="shared" si="3"/>
        <v>179.52000000000004</v>
      </c>
      <c r="D32" s="3">
        <f t="shared" si="4"/>
        <v>97.233705600000022</v>
      </c>
      <c r="E32" s="3">
        <f t="shared" si="5"/>
        <v>171.17748000000003</v>
      </c>
      <c r="F32" s="3">
        <f t="shared" si="6"/>
        <v>38.192361600000005</v>
      </c>
      <c r="G32" s="3">
        <f t="shared" si="2"/>
        <v>0.24576000000000003</v>
      </c>
      <c r="H32" s="3">
        <f t="shared" si="2"/>
        <v>1.8096000000000001</v>
      </c>
      <c r="I32" s="3">
        <f t="shared" si="2"/>
        <v>1.0224E-2</v>
      </c>
      <c r="J32" s="3">
        <f t="shared" si="2"/>
        <v>8.6399999999999997E-4</v>
      </c>
      <c r="K32" s="3">
        <f t="shared" si="2"/>
        <v>4.8000000000000007E-4</v>
      </c>
      <c r="L32" s="3">
        <f t="shared" si="2"/>
        <v>3.5520000000000003E-2</v>
      </c>
      <c r="M32" s="3">
        <f t="shared" si="2"/>
        <v>2.5536000000000003E-2</v>
      </c>
      <c r="N32" s="3">
        <f t="shared" si="2"/>
        <v>0</v>
      </c>
      <c r="O32" s="3">
        <f t="shared" si="2"/>
        <v>0</v>
      </c>
      <c r="P32" s="3">
        <f t="shared" si="2"/>
        <v>10.9392</v>
      </c>
      <c r="Q32" s="3">
        <f t="shared" si="7"/>
        <v>46.860000000000007</v>
      </c>
      <c r="R32" s="3">
        <f t="shared" si="8"/>
        <v>0</v>
      </c>
      <c r="S32" s="3">
        <f t="shared" si="8"/>
        <v>2.6880000000000003E-3</v>
      </c>
      <c r="T32" s="3">
        <f t="shared" si="8"/>
        <v>0</v>
      </c>
      <c r="U32" s="3">
        <f t="shared" si="8"/>
        <v>0</v>
      </c>
      <c r="V32" s="3" t="str">
        <f t="shared" si="9"/>
        <v>OK</v>
      </c>
      <c r="W32" s="3" t="str">
        <f t="shared" si="10"/>
        <v>OK</v>
      </c>
      <c r="AB32" s="16"/>
      <c r="AC32" s="16"/>
      <c r="AD32" s="16"/>
      <c r="AE32" s="16"/>
      <c r="AF32" s="16"/>
    </row>
    <row r="33" spans="1:32" s="20" customFormat="1" x14ac:dyDescent="0.4">
      <c r="A33" s="33">
        <f>I8</f>
        <v>65</v>
      </c>
      <c r="B33" s="39">
        <v>33</v>
      </c>
      <c r="C33" s="3">
        <f t="shared" si="3"/>
        <v>246.84000000000003</v>
      </c>
      <c r="D33" s="3">
        <f t="shared" si="4"/>
        <v>133.6963452</v>
      </c>
      <c r="E33" s="3">
        <f t="shared" si="5"/>
        <v>235.36903500000005</v>
      </c>
      <c r="F33" s="3">
        <f t="shared" si="6"/>
        <v>52.514497200000008</v>
      </c>
      <c r="G33" s="3">
        <f t="shared" si="2"/>
        <v>0.33792000000000005</v>
      </c>
      <c r="H33" s="3">
        <f t="shared" si="2"/>
        <v>2.4882000000000004</v>
      </c>
      <c r="I33" s="3">
        <f t="shared" si="2"/>
        <v>1.4057999999999999E-2</v>
      </c>
      <c r="J33" s="3">
        <f t="shared" si="2"/>
        <v>1.188E-3</v>
      </c>
      <c r="K33" s="3">
        <f t="shared" si="2"/>
        <v>6.600000000000001E-4</v>
      </c>
      <c r="L33" s="3">
        <f t="shared" si="2"/>
        <v>4.8840000000000008E-2</v>
      </c>
      <c r="M33" s="3">
        <f t="shared" si="2"/>
        <v>3.5112000000000004E-2</v>
      </c>
      <c r="N33" s="3">
        <f t="shared" si="2"/>
        <v>0</v>
      </c>
      <c r="O33" s="3">
        <f t="shared" si="2"/>
        <v>0</v>
      </c>
      <c r="P33" s="3">
        <f t="shared" si="2"/>
        <v>15.041399999999999</v>
      </c>
      <c r="Q33" s="3">
        <f t="shared" si="7"/>
        <v>64.432500000000005</v>
      </c>
      <c r="R33" s="3">
        <f t="shared" si="8"/>
        <v>0</v>
      </c>
      <c r="S33" s="3">
        <f t="shared" si="8"/>
        <v>3.6960000000000005E-3</v>
      </c>
      <c r="T33" s="3">
        <f t="shared" si="8"/>
        <v>0</v>
      </c>
      <c r="U33" s="3">
        <f t="shared" si="8"/>
        <v>0</v>
      </c>
      <c r="V33" s="3" t="str">
        <f t="shared" si="9"/>
        <v>OK</v>
      </c>
      <c r="W33" s="3" t="str">
        <f t="shared" si="10"/>
        <v>OK</v>
      </c>
      <c r="AB33" s="16"/>
      <c r="AC33" s="16"/>
      <c r="AD33" s="16"/>
      <c r="AE33" s="16"/>
      <c r="AF33" s="16"/>
    </row>
    <row r="34" spans="1:32" s="20" customFormat="1" x14ac:dyDescent="0.4">
      <c r="A34" s="33">
        <f>J8</f>
        <v>64</v>
      </c>
      <c r="B34" s="39">
        <v>33</v>
      </c>
      <c r="C34" s="3">
        <f t="shared" si="3"/>
        <v>246.84000000000003</v>
      </c>
      <c r="D34" s="3">
        <f t="shared" si="4"/>
        <v>133.6963452</v>
      </c>
      <c r="E34" s="3">
        <f t="shared" si="5"/>
        <v>235.36903500000005</v>
      </c>
      <c r="F34" s="3">
        <f t="shared" si="6"/>
        <v>52.514497200000008</v>
      </c>
      <c r="G34" s="3">
        <f t="shared" si="2"/>
        <v>0.33792000000000005</v>
      </c>
      <c r="H34" s="3">
        <f t="shared" si="2"/>
        <v>2.4882000000000004</v>
      </c>
      <c r="I34" s="3">
        <f t="shared" si="2"/>
        <v>1.4057999999999999E-2</v>
      </c>
      <c r="J34" s="3">
        <f t="shared" si="2"/>
        <v>1.188E-3</v>
      </c>
      <c r="K34" s="3">
        <f t="shared" si="2"/>
        <v>6.600000000000001E-4</v>
      </c>
      <c r="L34" s="3">
        <f t="shared" si="2"/>
        <v>4.8840000000000008E-2</v>
      </c>
      <c r="M34" s="3">
        <f t="shared" si="2"/>
        <v>3.5112000000000004E-2</v>
      </c>
      <c r="N34" s="3">
        <f t="shared" si="2"/>
        <v>0</v>
      </c>
      <c r="O34" s="3">
        <f t="shared" si="2"/>
        <v>0</v>
      </c>
      <c r="P34" s="3">
        <f t="shared" si="2"/>
        <v>15.041399999999999</v>
      </c>
      <c r="Q34" s="3">
        <f t="shared" si="7"/>
        <v>64.432500000000005</v>
      </c>
      <c r="R34" s="3">
        <f t="shared" si="8"/>
        <v>0</v>
      </c>
      <c r="S34" s="3">
        <f t="shared" si="8"/>
        <v>3.6960000000000005E-3</v>
      </c>
      <c r="T34" s="3">
        <f t="shared" si="8"/>
        <v>0</v>
      </c>
      <c r="U34" s="3">
        <f t="shared" si="8"/>
        <v>0</v>
      </c>
      <c r="V34" s="3" t="str">
        <f t="shared" si="9"/>
        <v>OK</v>
      </c>
      <c r="W34" s="3" t="str">
        <f t="shared" si="10"/>
        <v>OK</v>
      </c>
      <c r="AB34" s="16"/>
      <c r="AC34" s="16"/>
      <c r="AD34" s="16"/>
      <c r="AE34" s="16"/>
      <c r="AF34" s="16"/>
    </row>
    <row r="35" spans="1:32" s="20" customFormat="1" x14ac:dyDescent="0.4">
      <c r="A35" s="33">
        <f>K8</f>
        <v>63</v>
      </c>
      <c r="B35" s="39">
        <v>24</v>
      </c>
      <c r="C35" s="3">
        <f t="shared" si="3"/>
        <v>179.52000000000004</v>
      </c>
      <c r="D35" s="3">
        <f t="shared" si="4"/>
        <v>97.233705600000022</v>
      </c>
      <c r="E35" s="3">
        <f t="shared" si="5"/>
        <v>171.17748000000003</v>
      </c>
      <c r="F35" s="3">
        <f t="shared" si="6"/>
        <v>38.192361600000005</v>
      </c>
      <c r="G35" s="3">
        <f t="shared" si="2"/>
        <v>0.24576000000000003</v>
      </c>
      <c r="H35" s="3">
        <f t="shared" si="2"/>
        <v>1.8096000000000001</v>
      </c>
      <c r="I35" s="3">
        <f t="shared" si="2"/>
        <v>1.0224E-2</v>
      </c>
      <c r="J35" s="3">
        <f t="shared" si="2"/>
        <v>8.6399999999999997E-4</v>
      </c>
      <c r="K35" s="3">
        <f t="shared" si="2"/>
        <v>4.8000000000000007E-4</v>
      </c>
      <c r="L35" s="3">
        <f t="shared" si="2"/>
        <v>3.5520000000000003E-2</v>
      </c>
      <c r="M35" s="3">
        <f t="shared" si="2"/>
        <v>2.5536000000000003E-2</v>
      </c>
      <c r="N35" s="3">
        <f t="shared" si="2"/>
        <v>0</v>
      </c>
      <c r="O35" s="3">
        <f t="shared" si="2"/>
        <v>0</v>
      </c>
      <c r="P35" s="3">
        <f t="shared" si="2"/>
        <v>10.9392</v>
      </c>
      <c r="Q35" s="3">
        <f t="shared" si="7"/>
        <v>46.860000000000007</v>
      </c>
      <c r="R35" s="3">
        <f t="shared" si="8"/>
        <v>0</v>
      </c>
      <c r="S35" s="3">
        <f t="shared" si="8"/>
        <v>2.6880000000000003E-3</v>
      </c>
      <c r="T35" s="3">
        <f t="shared" si="8"/>
        <v>0</v>
      </c>
      <c r="U35" s="3">
        <f t="shared" si="8"/>
        <v>0</v>
      </c>
      <c r="V35" s="3" t="str">
        <f t="shared" si="9"/>
        <v>OK</v>
      </c>
      <c r="W35" s="3" t="str">
        <f t="shared" si="10"/>
        <v>OK</v>
      </c>
      <c r="AB35" s="16"/>
      <c r="AC35" s="16"/>
      <c r="AD35" s="16"/>
      <c r="AE35" s="16"/>
      <c r="AF35" s="16"/>
    </row>
    <row r="36" spans="1:32" s="20" customFormat="1" x14ac:dyDescent="0.4">
      <c r="A36" s="33">
        <f>L8</f>
        <v>66</v>
      </c>
      <c r="B36" s="39">
        <v>24</v>
      </c>
      <c r="C36" s="3">
        <f t="shared" si="3"/>
        <v>179.52000000000004</v>
      </c>
      <c r="D36" s="3">
        <f t="shared" si="4"/>
        <v>97.233705600000022</v>
      </c>
      <c r="E36" s="3">
        <f t="shared" si="5"/>
        <v>171.17748000000003</v>
      </c>
      <c r="F36" s="3">
        <f t="shared" si="6"/>
        <v>38.192361600000005</v>
      </c>
      <c r="G36" s="3">
        <f t="shared" si="2"/>
        <v>0.24576000000000003</v>
      </c>
      <c r="H36" s="3">
        <f t="shared" si="2"/>
        <v>1.8096000000000001</v>
      </c>
      <c r="I36" s="3">
        <f t="shared" si="2"/>
        <v>1.0224E-2</v>
      </c>
      <c r="J36" s="3">
        <f t="shared" si="2"/>
        <v>8.6399999999999997E-4</v>
      </c>
      <c r="K36" s="3">
        <f t="shared" si="2"/>
        <v>4.8000000000000007E-4</v>
      </c>
      <c r="L36" s="3">
        <f t="shared" si="2"/>
        <v>3.5520000000000003E-2</v>
      </c>
      <c r="M36" s="3">
        <f t="shared" si="2"/>
        <v>2.5536000000000003E-2</v>
      </c>
      <c r="N36" s="3">
        <f t="shared" si="2"/>
        <v>0</v>
      </c>
      <c r="O36" s="3">
        <f t="shared" si="2"/>
        <v>0</v>
      </c>
      <c r="P36" s="3">
        <f t="shared" si="2"/>
        <v>10.9392</v>
      </c>
      <c r="Q36" s="3">
        <f t="shared" si="7"/>
        <v>46.860000000000007</v>
      </c>
      <c r="R36" s="3">
        <f t="shared" si="8"/>
        <v>0</v>
      </c>
      <c r="S36" s="3">
        <f t="shared" si="8"/>
        <v>2.6880000000000003E-3</v>
      </c>
      <c r="T36" s="3">
        <f t="shared" si="8"/>
        <v>0</v>
      </c>
      <c r="U36" s="3">
        <f t="shared" si="8"/>
        <v>0</v>
      </c>
      <c r="V36" s="3" t="str">
        <f t="shared" si="9"/>
        <v>OK</v>
      </c>
      <c r="W36" s="3" t="str">
        <f t="shared" si="10"/>
        <v>OK</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t="s">
        <v>124</v>
      </c>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t="s">
        <v>125</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7.02</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2.86375</v>
      </c>
      <c r="D18" s="43">
        <f>$D28</f>
        <v>2.86375</v>
      </c>
      <c r="E18" s="43">
        <f>$D29</f>
        <v>2.86375</v>
      </c>
      <c r="F18" s="43">
        <f>$D30</f>
        <v>2.86375</v>
      </c>
      <c r="G18" s="43">
        <f>$D31</f>
        <v>2.86375</v>
      </c>
      <c r="H18" s="43">
        <f>$D32</f>
        <v>2.86375</v>
      </c>
      <c r="I18" s="43">
        <f>$D33</f>
        <v>2.86375</v>
      </c>
      <c r="J18" s="43">
        <f>$D34</f>
        <v>2.86375</v>
      </c>
      <c r="K18" s="43">
        <f>$D35</f>
        <v>2.86375</v>
      </c>
      <c r="L18" s="43">
        <f>$D36</f>
        <v>2.86375</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-77.036249999999995</v>
      </c>
      <c r="D19" s="43">
        <f t="shared" ref="D19:V19" si="1">D18-D17</f>
        <v>-77.036249999999995</v>
      </c>
      <c r="E19" s="43">
        <f t="shared" si="1"/>
        <v>-77.036249999999995</v>
      </c>
      <c r="F19" s="43">
        <f t="shared" si="1"/>
        <v>-77.036249999999995</v>
      </c>
      <c r="G19" s="43">
        <f t="shared" si="1"/>
        <v>-77.036249999999995</v>
      </c>
      <c r="H19" s="43">
        <f t="shared" si="1"/>
        <v>-77.036249999999995</v>
      </c>
      <c r="I19" s="43">
        <f t="shared" si="1"/>
        <v>-77.036249999999995</v>
      </c>
      <c r="J19" s="43">
        <f t="shared" si="1"/>
        <v>-77.036249999999995</v>
      </c>
      <c r="K19" s="43">
        <f t="shared" si="1"/>
        <v>-77.036249999999995</v>
      </c>
      <c r="L19" s="43">
        <f t="shared" si="1"/>
        <v>-77.036249999999995</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0.09</v>
      </c>
      <c r="C24" s="40">
        <v>0.04</v>
      </c>
      <c r="D24" s="40">
        <v>5</v>
      </c>
      <c r="E24" s="40">
        <v>51.1</v>
      </c>
      <c r="F24" s="40">
        <v>13.6</v>
      </c>
      <c r="G24" s="40">
        <v>0.2</v>
      </c>
      <c r="H24" s="40">
        <v>0.61</v>
      </c>
      <c r="I24" s="40">
        <v>0.5</v>
      </c>
      <c r="J24" s="40">
        <v>0.01</v>
      </c>
      <c r="K24" s="1">
        <v>0.05</v>
      </c>
      <c r="L24" s="40">
        <v>0.2</v>
      </c>
      <c r="M24" s="40">
        <v>0.24</v>
      </c>
      <c r="N24" s="40"/>
      <c r="O24" s="40"/>
      <c r="P24" s="40">
        <v>18.600000000000001</v>
      </c>
      <c r="Q24" s="40">
        <v>5</v>
      </c>
      <c r="R24" s="40"/>
      <c r="S24" s="40">
        <v>0.5</v>
      </c>
      <c r="T24" s="40"/>
      <c r="U24" s="40"/>
      <c r="V24" s="40">
        <v>121</v>
      </c>
      <c r="W24" s="40">
        <v>0.2</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2.86375</v>
      </c>
      <c r="E27" s="3">
        <f>(IF(E$23="%w/w SAR",((E$24*10)*$B27),IF(E$23="%w/w DM",(((E$24*10)*($B$24/100))*$B27),IF(E$23="kg/t SAR",(E$24*$B27),IF(E$23="kg/t DM",((E$24*($B$24/100))*$B27),IF(E$23="mg/kg SAR",((E$24*0.001)*$B27),IF(E$23="mg/kg DM",(((E$24*0.001)*($B$24/100))*$B27),"0")))))))*1.205</f>
        <v>15.393875000000001</v>
      </c>
      <c r="F27" s="3">
        <f>(IF(F$23="%w/w SAR",((F$24*10)*$B27),IF(F$23="%w/w DM",(((F$24*10)*($B$24/100))*$B27),IF(F$23="kg/t SAR",(F$24*$B27),IF(F$23="kg/t DM",((F$24*($B$24/100))*$B27),IF(F$23="mg/kg SAR",((F$24*0.001)*$B27),IF(F$23="mg/kg DM",(((F$24*0.001)*($B$24/100))*$B27),"0")))))))*1.658</f>
        <v>5.6372</v>
      </c>
      <c r="G27" s="3">
        <f t="shared" ref="G27:P42" si="2">IF(G$23="%w/w SAR",((G$24*10)*$B27),IF(G$23="%w/w DM",(((G$24*10)*($B$24/100))*$B27),IF(G$23="kg/t SAR",(G$24*$B27),IF(G$23="kg/t DM",((G$24*($B$24/100))*$B27),IF(G$23="mg/kg SAR",((G$24*0.001)*$B27),IF(G$23="mg/kg DM",(((G$24*0.001)*($B$24/100))*$B27),0))))))</f>
        <v>0.05</v>
      </c>
      <c r="H27" s="3">
        <f t="shared" si="2"/>
        <v>0.1525</v>
      </c>
      <c r="I27" s="3">
        <f t="shared" si="2"/>
        <v>0.125</v>
      </c>
      <c r="J27" s="3">
        <f t="shared" si="2"/>
        <v>2.5000000000000001E-3</v>
      </c>
      <c r="K27" s="3">
        <f t="shared" si="2"/>
        <v>1.2500000000000001E-2</v>
      </c>
      <c r="L27" s="3">
        <f t="shared" si="2"/>
        <v>0.05</v>
      </c>
      <c r="M27" s="3">
        <f t="shared" si="2"/>
        <v>6.0000000000000005E-2</v>
      </c>
      <c r="N27" s="3">
        <f t="shared" si="2"/>
        <v>0</v>
      </c>
      <c r="O27" s="3">
        <f t="shared" si="2"/>
        <v>0</v>
      </c>
      <c r="P27" s="3">
        <f t="shared" si="2"/>
        <v>4.6500000000000004</v>
      </c>
      <c r="Q27" s="3">
        <f>(IF(Q$23="%w/w SAR",((Q$24*10)*$B27),IF(Q$23="%w/w DM",(((Q$24*10)*($B$24/100))*$B27),IF(Q$23="kg/t SAR",(Q$24*$B27),IF(Q$23="kg/t DM",((Q$24*($B$24/100))*$B27),IF(Q$23="mg/kg SAR",((Q$24*0.001)*$B27),IF(Q$23="mg/kg DM",(((Q$24*0.001)*($B$24/100))*$B27),0)))))))*2.5</f>
        <v>3.125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58">
        <f>D8</f>
        <v>42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2.86375</v>
      </c>
      <c r="E28" s="3">
        <f t="shared" ref="E28:E46" si="5">(IF(E$23="%w/w SAR",((E$24*10)*$B28),IF(E$23="%w/w DM",(((E$24*10)*($B$24/100))*$B28),IF(E$23="kg/t SAR",(E$24*$B28),IF(E$23="kg/t DM",((E$24*($B$24/100))*$B28),IF(E$23="mg/kg SAR",((E$24*0.001)*$B28),IF(E$23="mg/kg DM",(((E$24*0.001)*($B$24/100))*$B28),"0")))))))*1.205</f>
        <v>15.393875000000001</v>
      </c>
      <c r="F28" s="3">
        <f t="shared" ref="F28:F46" si="6">(IF(F$23="%w/w SAR",((F$24*10)*$B28),IF(F$23="%w/w DM",(((F$24*10)*($B$24/100))*$B28),IF(F$23="kg/t SAR",(F$24*$B28),IF(F$23="kg/t DM",((F$24*($B$24/100))*$B28),IF(F$23="mg/kg SAR",((F$24*0.001)*$B28),IF(F$23="mg/kg DM",(((F$24*0.001)*($B$24/100))*$B28),"0")))))))*1.658</f>
        <v>5.6372</v>
      </c>
      <c r="G28" s="3">
        <f t="shared" si="2"/>
        <v>0.05</v>
      </c>
      <c r="H28" s="3">
        <f t="shared" si="2"/>
        <v>0.1525</v>
      </c>
      <c r="I28" s="3">
        <f t="shared" si="2"/>
        <v>0.125</v>
      </c>
      <c r="J28" s="3">
        <f t="shared" si="2"/>
        <v>2.5000000000000001E-3</v>
      </c>
      <c r="K28" s="3">
        <f t="shared" si="2"/>
        <v>1.2500000000000001E-2</v>
      </c>
      <c r="L28" s="3">
        <f t="shared" si="2"/>
        <v>0.05</v>
      </c>
      <c r="M28" s="3">
        <f t="shared" si="2"/>
        <v>6.0000000000000005E-2</v>
      </c>
      <c r="N28" s="3">
        <f t="shared" si="2"/>
        <v>0</v>
      </c>
      <c r="O28" s="3">
        <f t="shared" si="2"/>
        <v>0</v>
      </c>
      <c r="P28" s="3">
        <f t="shared" si="2"/>
        <v>4.6500000000000004</v>
      </c>
      <c r="Q28" s="3">
        <f t="shared" ref="Q28:Q46" si="7">(IF(Q$23="%w/w SAR",((Q$24*10)*$B28),IF(Q$23="%w/w DM",(((Q$24*10)*($B$24/100))*$B28),IF(Q$23="kg/t SAR",(Q$24*$B28),IF(Q$23="kg/t DM",((Q$24*($B$24/100))*$B28),IF(Q$23="mg/kg SAR",((Q$24*0.001)*$B28),IF(Q$23="mg/kg DM",(((Q$24*0.001)*($B$24/100))*$B28),0)))))))*2.5</f>
        <v>3.125</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4">
      <c r="A29" s="33">
        <f>E8</f>
        <v>43</v>
      </c>
      <c r="B29" s="39">
        <v>250</v>
      </c>
      <c r="C29" s="3">
        <f t="shared" si="3"/>
        <v>100</v>
      </c>
      <c r="D29" s="3">
        <f t="shared" si="4"/>
        <v>2.86375</v>
      </c>
      <c r="E29" s="3">
        <f t="shared" si="5"/>
        <v>15.393875000000001</v>
      </c>
      <c r="F29" s="3">
        <f t="shared" si="6"/>
        <v>5.6372</v>
      </c>
      <c r="G29" s="3">
        <f t="shared" si="2"/>
        <v>0.05</v>
      </c>
      <c r="H29" s="3">
        <f t="shared" si="2"/>
        <v>0.1525</v>
      </c>
      <c r="I29" s="3">
        <f t="shared" si="2"/>
        <v>0.125</v>
      </c>
      <c r="J29" s="3">
        <f t="shared" si="2"/>
        <v>2.5000000000000001E-3</v>
      </c>
      <c r="K29" s="3">
        <f t="shared" si="2"/>
        <v>1.2500000000000001E-2</v>
      </c>
      <c r="L29" s="3">
        <f t="shared" si="2"/>
        <v>0.05</v>
      </c>
      <c r="M29" s="3">
        <f t="shared" si="2"/>
        <v>6.0000000000000005E-2</v>
      </c>
      <c r="N29" s="3">
        <f t="shared" si="2"/>
        <v>0</v>
      </c>
      <c r="O29" s="3">
        <f t="shared" si="2"/>
        <v>0</v>
      </c>
      <c r="P29" s="3">
        <f t="shared" si="2"/>
        <v>4.6500000000000004</v>
      </c>
      <c r="Q29" s="3">
        <f t="shared" si="7"/>
        <v>3.125</v>
      </c>
      <c r="R29" s="3">
        <f t="shared" si="8"/>
        <v>0</v>
      </c>
      <c r="S29" s="3">
        <f t="shared" si="8"/>
        <v>0.125</v>
      </c>
      <c r="T29" s="3">
        <f t="shared" si="8"/>
        <v>0</v>
      </c>
      <c r="U29" s="3">
        <f t="shared" si="8"/>
        <v>0</v>
      </c>
      <c r="V29" s="3" t="str">
        <f t="shared" si="9"/>
        <v>OK</v>
      </c>
      <c r="W29" s="3" t="str">
        <f t="shared" si="10"/>
        <v>OK</v>
      </c>
      <c r="AB29" s="16"/>
      <c r="AC29" s="16"/>
      <c r="AD29" s="16"/>
      <c r="AE29" s="16"/>
      <c r="AF29" s="16"/>
    </row>
    <row r="30" spans="1:32" s="20" customFormat="1" x14ac:dyDescent="0.4">
      <c r="A30" s="33">
        <f>F8</f>
        <v>44</v>
      </c>
      <c r="B30" s="39">
        <v>250</v>
      </c>
      <c r="C30" s="3">
        <f t="shared" si="3"/>
        <v>100</v>
      </c>
      <c r="D30" s="3">
        <f t="shared" si="4"/>
        <v>2.86375</v>
      </c>
      <c r="E30" s="3">
        <f t="shared" si="5"/>
        <v>15.393875000000001</v>
      </c>
      <c r="F30" s="3">
        <f t="shared" si="6"/>
        <v>5.6372</v>
      </c>
      <c r="G30" s="3">
        <f t="shared" si="2"/>
        <v>0.05</v>
      </c>
      <c r="H30" s="3">
        <f t="shared" si="2"/>
        <v>0.1525</v>
      </c>
      <c r="I30" s="3">
        <f t="shared" si="2"/>
        <v>0.125</v>
      </c>
      <c r="J30" s="3">
        <f t="shared" si="2"/>
        <v>2.5000000000000001E-3</v>
      </c>
      <c r="K30" s="3">
        <f t="shared" si="2"/>
        <v>1.2500000000000001E-2</v>
      </c>
      <c r="L30" s="3">
        <f t="shared" si="2"/>
        <v>0.05</v>
      </c>
      <c r="M30" s="3">
        <f t="shared" si="2"/>
        <v>6.0000000000000005E-2</v>
      </c>
      <c r="N30" s="3">
        <f t="shared" si="2"/>
        <v>0</v>
      </c>
      <c r="O30" s="3">
        <f t="shared" si="2"/>
        <v>0</v>
      </c>
      <c r="P30" s="3">
        <f t="shared" si="2"/>
        <v>4.6500000000000004</v>
      </c>
      <c r="Q30" s="3">
        <f t="shared" si="7"/>
        <v>3.125</v>
      </c>
      <c r="R30" s="3">
        <f t="shared" si="8"/>
        <v>0</v>
      </c>
      <c r="S30" s="3">
        <f t="shared" si="8"/>
        <v>0.125</v>
      </c>
      <c r="T30" s="3">
        <f t="shared" si="8"/>
        <v>0</v>
      </c>
      <c r="U30" s="3">
        <f t="shared" si="8"/>
        <v>0</v>
      </c>
      <c r="V30" s="3" t="str">
        <f t="shared" si="9"/>
        <v>OK</v>
      </c>
      <c r="W30" s="3" t="str">
        <f t="shared" si="10"/>
        <v>OK</v>
      </c>
      <c r="AB30" s="16"/>
      <c r="AC30" s="16"/>
      <c r="AD30" s="16"/>
      <c r="AE30" s="16"/>
      <c r="AF30" s="16"/>
    </row>
    <row r="31" spans="1:32" s="20" customFormat="1" x14ac:dyDescent="0.4">
      <c r="A31" s="33">
        <f>G8</f>
        <v>46</v>
      </c>
      <c r="B31" s="39">
        <v>250</v>
      </c>
      <c r="C31" s="3">
        <f t="shared" si="3"/>
        <v>100</v>
      </c>
      <c r="D31" s="3">
        <f t="shared" si="4"/>
        <v>2.86375</v>
      </c>
      <c r="E31" s="3">
        <f t="shared" si="5"/>
        <v>15.393875000000001</v>
      </c>
      <c r="F31" s="3">
        <f t="shared" si="6"/>
        <v>5.6372</v>
      </c>
      <c r="G31" s="3">
        <f t="shared" si="2"/>
        <v>0.05</v>
      </c>
      <c r="H31" s="3">
        <f t="shared" si="2"/>
        <v>0.1525</v>
      </c>
      <c r="I31" s="3">
        <f t="shared" si="2"/>
        <v>0.125</v>
      </c>
      <c r="J31" s="3">
        <f t="shared" si="2"/>
        <v>2.5000000000000001E-3</v>
      </c>
      <c r="K31" s="3">
        <f t="shared" si="2"/>
        <v>1.2500000000000001E-2</v>
      </c>
      <c r="L31" s="3">
        <f t="shared" si="2"/>
        <v>0.05</v>
      </c>
      <c r="M31" s="3">
        <f t="shared" si="2"/>
        <v>6.0000000000000005E-2</v>
      </c>
      <c r="N31" s="3">
        <f t="shared" si="2"/>
        <v>0</v>
      </c>
      <c r="O31" s="3">
        <f t="shared" si="2"/>
        <v>0</v>
      </c>
      <c r="P31" s="3">
        <f t="shared" si="2"/>
        <v>4.6500000000000004</v>
      </c>
      <c r="Q31" s="3">
        <f t="shared" si="7"/>
        <v>3.125</v>
      </c>
      <c r="R31" s="3">
        <f t="shared" si="8"/>
        <v>0</v>
      </c>
      <c r="S31" s="3">
        <f t="shared" si="8"/>
        <v>0.125</v>
      </c>
      <c r="T31" s="3">
        <f t="shared" si="8"/>
        <v>0</v>
      </c>
      <c r="U31" s="3">
        <f t="shared" si="8"/>
        <v>0</v>
      </c>
      <c r="V31" s="3" t="str">
        <f t="shared" si="9"/>
        <v>OK</v>
      </c>
      <c r="W31" s="3" t="str">
        <f t="shared" si="10"/>
        <v>OK</v>
      </c>
      <c r="AB31" s="16"/>
      <c r="AC31" s="16"/>
      <c r="AD31" s="16"/>
      <c r="AE31" s="16"/>
      <c r="AF31" s="16"/>
    </row>
    <row r="32" spans="1:32" s="20" customFormat="1" x14ac:dyDescent="0.4">
      <c r="A32" s="33">
        <f>H8</f>
        <v>47</v>
      </c>
      <c r="B32" s="39">
        <v>250</v>
      </c>
      <c r="C32" s="3">
        <f t="shared" si="3"/>
        <v>100</v>
      </c>
      <c r="D32" s="3">
        <f t="shared" si="4"/>
        <v>2.86375</v>
      </c>
      <c r="E32" s="3">
        <f t="shared" si="5"/>
        <v>15.393875000000001</v>
      </c>
      <c r="F32" s="3">
        <f t="shared" si="6"/>
        <v>5.6372</v>
      </c>
      <c r="G32" s="3">
        <f t="shared" si="2"/>
        <v>0.05</v>
      </c>
      <c r="H32" s="3">
        <f t="shared" si="2"/>
        <v>0.1525</v>
      </c>
      <c r="I32" s="3">
        <f t="shared" si="2"/>
        <v>0.125</v>
      </c>
      <c r="J32" s="3">
        <f t="shared" si="2"/>
        <v>2.5000000000000001E-3</v>
      </c>
      <c r="K32" s="3">
        <f t="shared" si="2"/>
        <v>1.2500000000000001E-2</v>
      </c>
      <c r="L32" s="3">
        <f t="shared" si="2"/>
        <v>0.05</v>
      </c>
      <c r="M32" s="3">
        <f t="shared" si="2"/>
        <v>6.0000000000000005E-2</v>
      </c>
      <c r="N32" s="3">
        <f t="shared" si="2"/>
        <v>0</v>
      </c>
      <c r="O32" s="3">
        <f t="shared" si="2"/>
        <v>0</v>
      </c>
      <c r="P32" s="3">
        <f t="shared" si="2"/>
        <v>4.6500000000000004</v>
      </c>
      <c r="Q32" s="3">
        <f t="shared" si="7"/>
        <v>3.125</v>
      </c>
      <c r="R32" s="3">
        <f t="shared" si="8"/>
        <v>0</v>
      </c>
      <c r="S32" s="3">
        <f t="shared" si="8"/>
        <v>0.125</v>
      </c>
      <c r="T32" s="3">
        <f t="shared" si="8"/>
        <v>0</v>
      </c>
      <c r="U32" s="3">
        <f t="shared" si="8"/>
        <v>0</v>
      </c>
      <c r="V32" s="3" t="str">
        <f t="shared" si="9"/>
        <v>OK</v>
      </c>
      <c r="W32" s="3" t="str">
        <f t="shared" si="10"/>
        <v>OK</v>
      </c>
      <c r="AB32" s="16"/>
      <c r="AC32" s="16"/>
      <c r="AD32" s="16"/>
      <c r="AE32" s="16"/>
      <c r="AF32" s="16"/>
    </row>
    <row r="33" spans="1:32" s="20" customFormat="1" x14ac:dyDescent="0.4">
      <c r="A33" s="33">
        <f>I8</f>
        <v>65</v>
      </c>
      <c r="B33" s="39">
        <v>250</v>
      </c>
      <c r="C33" s="3">
        <f t="shared" si="3"/>
        <v>100</v>
      </c>
      <c r="D33" s="3">
        <f t="shared" si="4"/>
        <v>2.86375</v>
      </c>
      <c r="E33" s="3">
        <f t="shared" si="5"/>
        <v>15.393875000000001</v>
      </c>
      <c r="F33" s="3">
        <f t="shared" si="6"/>
        <v>5.6372</v>
      </c>
      <c r="G33" s="3">
        <f t="shared" si="2"/>
        <v>0.05</v>
      </c>
      <c r="H33" s="3">
        <f t="shared" si="2"/>
        <v>0.1525</v>
      </c>
      <c r="I33" s="3">
        <f t="shared" si="2"/>
        <v>0.125</v>
      </c>
      <c r="J33" s="3">
        <f t="shared" si="2"/>
        <v>2.5000000000000001E-3</v>
      </c>
      <c r="K33" s="3">
        <f t="shared" si="2"/>
        <v>1.2500000000000001E-2</v>
      </c>
      <c r="L33" s="3">
        <f t="shared" si="2"/>
        <v>0.05</v>
      </c>
      <c r="M33" s="3">
        <f t="shared" si="2"/>
        <v>6.0000000000000005E-2</v>
      </c>
      <c r="N33" s="3">
        <f t="shared" si="2"/>
        <v>0</v>
      </c>
      <c r="O33" s="3">
        <f t="shared" si="2"/>
        <v>0</v>
      </c>
      <c r="P33" s="3">
        <f t="shared" si="2"/>
        <v>4.6500000000000004</v>
      </c>
      <c r="Q33" s="3">
        <f t="shared" si="7"/>
        <v>3.125</v>
      </c>
      <c r="R33" s="3">
        <f t="shared" si="8"/>
        <v>0</v>
      </c>
      <c r="S33" s="3">
        <f t="shared" si="8"/>
        <v>0.125</v>
      </c>
      <c r="T33" s="3">
        <f t="shared" si="8"/>
        <v>0</v>
      </c>
      <c r="U33" s="3">
        <f t="shared" si="8"/>
        <v>0</v>
      </c>
      <c r="V33" s="3" t="str">
        <f t="shared" si="9"/>
        <v>OK</v>
      </c>
      <c r="W33" s="3" t="str">
        <f t="shared" si="10"/>
        <v>OK</v>
      </c>
      <c r="AB33" s="16"/>
      <c r="AC33" s="16"/>
      <c r="AD33" s="16"/>
      <c r="AE33" s="16"/>
      <c r="AF33" s="16"/>
    </row>
    <row r="34" spans="1:32" s="20" customFormat="1" x14ac:dyDescent="0.4">
      <c r="A34" s="33">
        <f>J8</f>
        <v>64</v>
      </c>
      <c r="B34" s="39">
        <v>250</v>
      </c>
      <c r="C34" s="3">
        <f t="shared" si="3"/>
        <v>100</v>
      </c>
      <c r="D34" s="3">
        <f t="shared" si="4"/>
        <v>2.86375</v>
      </c>
      <c r="E34" s="3">
        <f t="shared" si="5"/>
        <v>15.393875000000001</v>
      </c>
      <c r="F34" s="3">
        <f t="shared" si="6"/>
        <v>5.6372</v>
      </c>
      <c r="G34" s="3">
        <f t="shared" si="2"/>
        <v>0.05</v>
      </c>
      <c r="H34" s="3">
        <f t="shared" si="2"/>
        <v>0.1525</v>
      </c>
      <c r="I34" s="3">
        <f t="shared" si="2"/>
        <v>0.125</v>
      </c>
      <c r="J34" s="3">
        <f t="shared" si="2"/>
        <v>2.5000000000000001E-3</v>
      </c>
      <c r="K34" s="3">
        <f t="shared" si="2"/>
        <v>1.2500000000000001E-2</v>
      </c>
      <c r="L34" s="3">
        <f t="shared" si="2"/>
        <v>0.05</v>
      </c>
      <c r="M34" s="3">
        <f t="shared" si="2"/>
        <v>6.0000000000000005E-2</v>
      </c>
      <c r="N34" s="3">
        <f t="shared" si="2"/>
        <v>0</v>
      </c>
      <c r="O34" s="3">
        <f t="shared" si="2"/>
        <v>0</v>
      </c>
      <c r="P34" s="3">
        <f t="shared" si="2"/>
        <v>4.6500000000000004</v>
      </c>
      <c r="Q34" s="3">
        <f t="shared" si="7"/>
        <v>3.125</v>
      </c>
      <c r="R34" s="3">
        <f t="shared" si="8"/>
        <v>0</v>
      </c>
      <c r="S34" s="3">
        <f t="shared" si="8"/>
        <v>0.125</v>
      </c>
      <c r="T34" s="3">
        <f t="shared" si="8"/>
        <v>0</v>
      </c>
      <c r="U34" s="3">
        <f t="shared" si="8"/>
        <v>0</v>
      </c>
      <c r="V34" s="3" t="str">
        <f t="shared" si="9"/>
        <v>OK</v>
      </c>
      <c r="W34" s="3" t="str">
        <f t="shared" si="10"/>
        <v>OK</v>
      </c>
      <c r="AB34" s="16"/>
      <c r="AC34" s="16"/>
      <c r="AD34" s="16"/>
      <c r="AE34" s="16"/>
      <c r="AF34" s="16"/>
    </row>
    <row r="35" spans="1:32" s="20" customFormat="1" x14ac:dyDescent="0.4">
      <c r="A35" s="33">
        <f>K8</f>
        <v>63</v>
      </c>
      <c r="B35" s="39">
        <v>250</v>
      </c>
      <c r="C35" s="3">
        <f t="shared" si="3"/>
        <v>100</v>
      </c>
      <c r="D35" s="3">
        <f t="shared" si="4"/>
        <v>2.86375</v>
      </c>
      <c r="E35" s="3">
        <f t="shared" si="5"/>
        <v>15.393875000000001</v>
      </c>
      <c r="F35" s="3">
        <f t="shared" si="6"/>
        <v>5.6372</v>
      </c>
      <c r="G35" s="3">
        <f t="shared" si="2"/>
        <v>0.05</v>
      </c>
      <c r="H35" s="3">
        <f t="shared" si="2"/>
        <v>0.1525</v>
      </c>
      <c r="I35" s="3">
        <f t="shared" si="2"/>
        <v>0.125</v>
      </c>
      <c r="J35" s="3">
        <f t="shared" si="2"/>
        <v>2.5000000000000001E-3</v>
      </c>
      <c r="K35" s="3">
        <f t="shared" si="2"/>
        <v>1.2500000000000001E-2</v>
      </c>
      <c r="L35" s="3">
        <f t="shared" si="2"/>
        <v>0.05</v>
      </c>
      <c r="M35" s="3">
        <f t="shared" si="2"/>
        <v>6.0000000000000005E-2</v>
      </c>
      <c r="N35" s="3">
        <f t="shared" si="2"/>
        <v>0</v>
      </c>
      <c r="O35" s="3">
        <f t="shared" si="2"/>
        <v>0</v>
      </c>
      <c r="P35" s="3">
        <f t="shared" si="2"/>
        <v>4.6500000000000004</v>
      </c>
      <c r="Q35" s="3">
        <f t="shared" si="7"/>
        <v>3.125</v>
      </c>
      <c r="R35" s="3">
        <f t="shared" si="8"/>
        <v>0</v>
      </c>
      <c r="S35" s="3">
        <f t="shared" si="8"/>
        <v>0.125</v>
      </c>
      <c r="T35" s="3">
        <f t="shared" si="8"/>
        <v>0</v>
      </c>
      <c r="U35" s="3">
        <f t="shared" si="8"/>
        <v>0</v>
      </c>
      <c r="V35" s="3" t="str">
        <f t="shared" si="9"/>
        <v>OK</v>
      </c>
      <c r="W35" s="3" t="str">
        <f t="shared" si="10"/>
        <v>OK</v>
      </c>
      <c r="AB35" s="16"/>
      <c r="AC35" s="16"/>
      <c r="AD35" s="16"/>
      <c r="AE35" s="16"/>
      <c r="AF35" s="16"/>
    </row>
    <row r="36" spans="1:32" s="20" customFormat="1" x14ac:dyDescent="0.4">
      <c r="A36" s="33">
        <f>L8</f>
        <v>66</v>
      </c>
      <c r="B36" s="39">
        <v>250</v>
      </c>
      <c r="C36" s="3">
        <f t="shared" si="3"/>
        <v>100</v>
      </c>
      <c r="D36" s="3">
        <f t="shared" si="4"/>
        <v>2.86375</v>
      </c>
      <c r="E36" s="3">
        <f t="shared" si="5"/>
        <v>15.393875000000001</v>
      </c>
      <c r="F36" s="3">
        <f t="shared" si="6"/>
        <v>5.6372</v>
      </c>
      <c r="G36" s="3">
        <f t="shared" si="2"/>
        <v>0.05</v>
      </c>
      <c r="H36" s="3">
        <f t="shared" si="2"/>
        <v>0.1525</v>
      </c>
      <c r="I36" s="3">
        <f t="shared" si="2"/>
        <v>0.125</v>
      </c>
      <c r="J36" s="3">
        <f t="shared" si="2"/>
        <v>2.5000000000000001E-3</v>
      </c>
      <c r="K36" s="3">
        <f t="shared" si="2"/>
        <v>1.2500000000000001E-2</v>
      </c>
      <c r="L36" s="3">
        <f t="shared" si="2"/>
        <v>0.05</v>
      </c>
      <c r="M36" s="3">
        <f t="shared" si="2"/>
        <v>6.0000000000000005E-2</v>
      </c>
      <c r="N36" s="3">
        <f t="shared" si="2"/>
        <v>0</v>
      </c>
      <c r="O36" s="3">
        <f t="shared" si="2"/>
        <v>0</v>
      </c>
      <c r="P36" s="3">
        <f t="shared" si="2"/>
        <v>4.6500000000000004</v>
      </c>
      <c r="Q36" s="3">
        <f t="shared" si="7"/>
        <v>3.125</v>
      </c>
      <c r="R36" s="3">
        <f t="shared" si="8"/>
        <v>0</v>
      </c>
      <c r="S36" s="3">
        <f t="shared" si="8"/>
        <v>0.125</v>
      </c>
      <c r="T36" s="3">
        <f t="shared" si="8"/>
        <v>0</v>
      </c>
      <c r="U36" s="3">
        <f t="shared" si="8"/>
        <v>0</v>
      </c>
      <c r="V36" s="3" t="str">
        <f t="shared" si="9"/>
        <v>OK</v>
      </c>
      <c r="W36" s="3" t="str">
        <f t="shared" si="10"/>
        <v>OK</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42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44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65</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64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63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66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42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44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65</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64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63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66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42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44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65</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64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63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66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42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44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65</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64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63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66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PAN-003731</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EPR/JB3533RJ</v>
      </c>
      <c r="D2" s="98"/>
      <c r="E2" s="98"/>
      <c r="F2" s="85" t="s">
        <v>52</v>
      </c>
      <c r="G2" s="85"/>
      <c r="H2" s="88"/>
      <c r="I2" s="88"/>
      <c r="J2" s="88"/>
      <c r="AB2" s="46" t="s">
        <v>61</v>
      </c>
      <c r="AC2" s="46" t="s">
        <v>80</v>
      </c>
      <c r="AD2" s="45" t="s">
        <v>88</v>
      </c>
      <c r="AE2" s="45" t="s">
        <v>73</v>
      </c>
      <c r="AF2" s="45">
        <v>8.4</v>
      </c>
    </row>
    <row r="3" spans="1:32" ht="14.15" x14ac:dyDescent="0.35">
      <c r="A3" s="96" t="s">
        <v>44</v>
      </c>
      <c r="B3" s="97"/>
      <c r="C3" s="99" t="str">
        <f>'Field data and Waste 1'!C3:E3</f>
        <v>Mr Simon Jones</v>
      </c>
      <c r="D3" s="99"/>
      <c r="E3" s="99"/>
      <c r="F3" s="85" t="s">
        <v>107</v>
      </c>
      <c r="G3" s="85"/>
      <c r="H3" s="88"/>
      <c r="I3" s="88"/>
      <c r="J3" s="88"/>
      <c r="AB3" s="46" t="s">
        <v>62</v>
      </c>
      <c r="AC3" s="46" t="s">
        <v>81</v>
      </c>
      <c r="AD3" s="45" t="s">
        <v>89</v>
      </c>
      <c r="AE3" s="45" t="s">
        <v>74</v>
      </c>
      <c r="AF3" s="45">
        <v>8.6</v>
      </c>
    </row>
    <row r="4" spans="1:32" ht="14.15" x14ac:dyDescent="0.35">
      <c r="A4" s="85" t="s">
        <v>0</v>
      </c>
      <c r="B4" s="85"/>
      <c r="C4" s="99" t="str">
        <f>'Field data and Waste 1'!C4:E4</f>
        <v>Land at Mynachdy, Llanfairynghornwy, Holyhead, Anglesey LL65 4LR</v>
      </c>
      <c r="D4" s="99"/>
      <c r="E4" s="99"/>
      <c r="F4" s="87" t="s">
        <v>1</v>
      </c>
      <c r="G4" s="87"/>
      <c r="H4" s="88"/>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41</v>
      </c>
      <c r="D8" s="56">
        <f>'Field data and Waste 1'!D8</f>
        <v>42</v>
      </c>
      <c r="E8" s="56">
        <f>'Field data and Waste 1'!E8</f>
        <v>43</v>
      </c>
      <c r="F8" s="56">
        <f>'Field data and Waste 1'!F8</f>
        <v>44</v>
      </c>
      <c r="G8" s="56">
        <f>'Field data and Waste 1'!G8</f>
        <v>46</v>
      </c>
      <c r="H8" s="56">
        <f>'Field data and Waste 1'!H8</f>
        <v>47</v>
      </c>
      <c r="I8" s="56">
        <f>'Field data and Waste 1'!I8</f>
        <v>65</v>
      </c>
      <c r="J8" s="56">
        <f>'Field data and Waste 1'!J8</f>
        <v>64</v>
      </c>
      <c r="K8" s="56">
        <f>'Field data and Waste 1'!K8</f>
        <v>63</v>
      </c>
      <c r="L8" s="56">
        <f>'Field data and Waste 1'!L8</f>
        <v>66</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t="str">
        <f>'Field data and Waste 1'!F9</f>
        <v>M</v>
      </c>
      <c r="G9" s="56" t="str">
        <f>'Field data and Waste 1'!G9</f>
        <v>M</v>
      </c>
      <c r="H9" s="56" t="str">
        <f>'Field data and Waste 1'!H9</f>
        <v>M</v>
      </c>
      <c r="I9" s="56" t="str">
        <f>'Field data and Waste 1'!I9</f>
        <v>M</v>
      </c>
      <c r="J9" s="56" t="str">
        <f>'Field data and Waste 1'!J9</f>
        <v>M</v>
      </c>
      <c r="K9" s="56" t="str">
        <f>'Field data and Waste 1'!K9</f>
        <v>M</v>
      </c>
      <c r="L9" s="56" t="str">
        <f>'Field data and Waste 1'!L9</f>
        <v>M</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6.3</v>
      </c>
      <c r="D10" s="56">
        <f>'Field data and Waste 1'!D10</f>
        <v>6.3</v>
      </c>
      <c r="E10" s="56">
        <f>'Field data and Waste 1'!E10</f>
        <v>6.3</v>
      </c>
      <c r="F10" s="56">
        <f>'Field data and Waste 1'!F10</f>
        <v>6.4</v>
      </c>
      <c r="G10" s="56">
        <f>'Field data and Waste 1'!G10</f>
        <v>5.9</v>
      </c>
      <c r="H10" s="56">
        <f>'Field data and Waste 1'!H10</f>
        <v>6.2</v>
      </c>
      <c r="I10" s="56">
        <f>'Field data and Waste 1'!I10</f>
        <v>5.2</v>
      </c>
      <c r="J10" s="56">
        <f>'Field data and Waste 1'!J10</f>
        <v>6.3</v>
      </c>
      <c r="K10" s="56">
        <f>'Field data and Waste 1'!K10</f>
        <v>6.3</v>
      </c>
      <c r="L10" s="56">
        <f>'Field data and Waste 1'!L10</f>
        <v>5.6</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1</v>
      </c>
      <c r="D11" s="56">
        <f>'Field data and Waste 1'!D11</f>
        <v>2</v>
      </c>
      <c r="E11" s="56">
        <f>'Field data and Waste 1'!E11</f>
        <v>2</v>
      </c>
      <c r="F11" s="56">
        <f>'Field data and Waste 1'!F11</f>
        <v>2</v>
      </c>
      <c r="G11" s="56">
        <f>'Field data and Waste 1'!G11</f>
        <v>2</v>
      </c>
      <c r="H11" s="56">
        <f>'Field data and Waste 1'!H11</f>
        <v>2</v>
      </c>
      <c r="I11" s="56">
        <f>'Field data and Waste 1'!I11</f>
        <v>1</v>
      </c>
      <c r="J11" s="56">
        <f>'Field data and Waste 1'!J11</f>
        <v>1</v>
      </c>
      <c r="K11" s="56">
        <f>'Field data and Waste 1'!K11</f>
        <v>2</v>
      </c>
      <c r="L11" s="56">
        <f>'Field data and Waste 1'!L11</f>
        <v>1</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0</v>
      </c>
      <c r="H12" s="56">
        <f>'Field data and Waste 1'!H12</f>
        <v>1</v>
      </c>
      <c r="I12" s="56">
        <f>'Field data and Waste 1'!I12</f>
        <v>1</v>
      </c>
      <c r="J12" s="56">
        <f>'Field data and Waste 1'!J12</f>
        <v>1</v>
      </c>
      <c r="K12" s="56">
        <f>'Field data and Waste 1'!K12</f>
        <v>1</v>
      </c>
      <c r="L12" s="56">
        <f>'Field data and Waste 1'!L12</f>
        <v>1</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3</v>
      </c>
      <c r="E13" s="56">
        <f>'Field data and Waste 1'!E13</f>
        <v>3</v>
      </c>
      <c r="F13" s="56">
        <f>'Field data and Waste 1'!F13</f>
        <v>3</v>
      </c>
      <c r="G13" s="56">
        <f>'Field data and Waste 1'!G13</f>
        <v>3</v>
      </c>
      <c r="H13" s="56">
        <f>'Field data and Waste 1'!H13</f>
        <v>3</v>
      </c>
      <c r="I13" s="56">
        <f>'Field data and Waste 1'!I13</f>
        <v>2</v>
      </c>
      <c r="J13" s="56">
        <f>'Field data and Waste 1'!J13</f>
        <v>2</v>
      </c>
      <c r="K13" s="56">
        <f>'Field data and Waste 1'!K13</f>
        <v>3</v>
      </c>
      <c r="L13" s="56">
        <f>'Field data and Waste 1'!L13</f>
        <v>3</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t="str">
        <f>'Field data and Waste 1'!K14</f>
        <v>Grass Silage (25% DM)</v>
      </c>
      <c r="L14" s="57" t="str">
        <f>'Field data and Waste 1'!L14</f>
        <v>Grass Silage (25% DM)</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47</v>
      </c>
      <c r="D15" s="56">
        <f>'Field data and Waste 1'!D15</f>
        <v>47</v>
      </c>
      <c r="E15" s="56">
        <f>'Field data and Waste 1'!E15</f>
        <v>47</v>
      </c>
      <c r="F15" s="56">
        <f>'Field data and Waste 1'!F15</f>
        <v>47</v>
      </c>
      <c r="G15" s="56">
        <f>'Field data and Waste 1'!G15</f>
        <v>47</v>
      </c>
      <c r="H15" s="56">
        <f>'Field data and Waste 1'!H15</f>
        <v>47</v>
      </c>
      <c r="I15" s="56">
        <f>'Field data and Waste 1'!I15</f>
        <v>47</v>
      </c>
      <c r="J15" s="56">
        <f>'Field data and Waste 1'!J15</f>
        <v>47</v>
      </c>
      <c r="K15" s="56">
        <f>'Field data and Waste 1'!K15</f>
        <v>47</v>
      </c>
      <c r="L15" s="56">
        <f>'Field data and Waste 1'!L15</f>
        <v>47</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t="str">
        <f>'Field data and Waste 1'!K16</f>
        <v>Medium/Clay</v>
      </c>
      <c r="L16" s="57" t="str">
        <f>'Field data and Waste 1'!L16</f>
        <v>Medium/Clay</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41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42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44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65</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64</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63</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66</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250</v>
      </c>
      <c r="C4" s="68">
        <f>'Field data and Waste 1'!C27</f>
        <v>100</v>
      </c>
      <c r="D4" s="68">
        <f>'Field data and Waste 1'!D27</f>
        <v>46.392749999999999</v>
      </c>
      <c r="E4" s="68">
        <f>'Field data and Waste 1'!E27</f>
        <v>4.82</v>
      </c>
      <c r="F4" s="68">
        <f>'Field data and Waste 1'!F27</f>
        <v>4.3108000000000004</v>
      </c>
      <c r="G4" s="68">
        <f>'Field data and Waste 1'!G27</f>
        <v>0.1</v>
      </c>
      <c r="H4" s="68">
        <f>'Field data and Waste 1'!H27</f>
        <v>0.13250000000000003</v>
      </c>
      <c r="I4" s="68">
        <f>'Field data and Waste 1'!I27</f>
        <v>0.125</v>
      </c>
      <c r="J4" s="68">
        <f>'Field data and Waste 1'!J27</f>
        <v>2.5000000000000001E-3</v>
      </c>
      <c r="K4" s="68">
        <f>'Field data and Waste 1'!K27</f>
        <v>1.2500000000000001E-2</v>
      </c>
      <c r="L4" s="68">
        <f>'Field data and Waste 1'!L27</f>
        <v>0.05</v>
      </c>
      <c r="M4" s="68">
        <f>'Field data and Waste 1'!M27</f>
        <v>0.05</v>
      </c>
      <c r="N4" s="68">
        <f>'Field data and Waste 1'!N27</f>
        <v>0</v>
      </c>
      <c r="O4" s="68">
        <f>'Field data and Waste 1'!O27</f>
        <v>0</v>
      </c>
      <c r="P4" s="68">
        <f>'Field data and Waste 1'!P27</f>
        <v>10.775</v>
      </c>
      <c r="Q4" s="68">
        <f>'Field data and Waste 1'!Q27</f>
        <v>15.875</v>
      </c>
      <c r="R4" s="68">
        <f>'Field data and Waste 1'!R27</f>
        <v>0</v>
      </c>
      <c r="S4" s="68">
        <f>'Field data and Waste 1'!S27</f>
        <v>0.125</v>
      </c>
      <c r="T4" s="68">
        <f>'Field data and Waste 1'!T27</f>
        <v>0</v>
      </c>
      <c r="U4" s="68">
        <f>'Field data and Waste 1'!U27</f>
        <v>0</v>
      </c>
    </row>
    <row r="5" spans="1:21" x14ac:dyDescent="0.4">
      <c r="A5" s="60">
        <v>2</v>
      </c>
      <c r="B5" s="68">
        <f>'Waste 2'!B27</f>
        <v>250</v>
      </c>
      <c r="C5" s="68">
        <f>'Waste 2'!C27</f>
        <v>100</v>
      </c>
      <c r="D5" s="68">
        <f>'Waste 2'!D27</f>
        <v>4.1066174999999996</v>
      </c>
      <c r="E5" s="68">
        <f>'Waste 2'!E27</f>
        <v>4.6995000000000005</v>
      </c>
      <c r="F5" s="68">
        <f>'Waste 2'!F27</f>
        <v>4.1449999999999996</v>
      </c>
      <c r="G5" s="68">
        <f>'Waste 2'!G27</f>
        <v>0.05</v>
      </c>
      <c r="H5" s="68">
        <f>'Waste 2'!H27</f>
        <v>0.125</v>
      </c>
      <c r="I5" s="68">
        <f>'Waste 2'!I27</f>
        <v>0.125</v>
      </c>
      <c r="J5" s="68">
        <f>'Waste 2'!J27</f>
        <v>2.5000000000000001E-3</v>
      </c>
      <c r="K5" s="68">
        <f>'Waste 2'!K27</f>
        <v>1.2500000000000001E-2</v>
      </c>
      <c r="L5" s="68">
        <f>'Waste 2'!L27</f>
        <v>0.05</v>
      </c>
      <c r="M5" s="68">
        <f>'Waste 2'!M27</f>
        <v>0.05</v>
      </c>
      <c r="N5" s="68">
        <f>'Waste 2'!N27</f>
        <v>0</v>
      </c>
      <c r="O5" s="68">
        <f>'Waste 2'!O27</f>
        <v>0</v>
      </c>
      <c r="P5" s="68">
        <f>'Waste 2'!P27</f>
        <v>31</v>
      </c>
      <c r="Q5" s="68">
        <f>'Waste 2'!Q27</f>
        <v>5.8875000000000002</v>
      </c>
      <c r="R5" s="68">
        <f>'Waste 2'!R27</f>
        <v>0</v>
      </c>
      <c r="S5" s="68">
        <f>'Waste 2'!S27</f>
        <v>0.125</v>
      </c>
      <c r="T5" s="68">
        <f>'Waste 2'!T27</f>
        <v>0</v>
      </c>
      <c r="U5" s="68">
        <f>'Waste 2'!U27</f>
        <v>0</v>
      </c>
    </row>
    <row r="6" spans="1:21" x14ac:dyDescent="0.4">
      <c r="A6" s="60">
        <v>3</v>
      </c>
      <c r="B6" s="68">
        <f>'Waste 3'!B27</f>
        <v>47</v>
      </c>
      <c r="C6" s="68">
        <f>'Waste 3'!C27</f>
        <v>249.10000000000002</v>
      </c>
      <c r="D6" s="68">
        <f>'Waste 3'!D27</f>
        <v>51.469605999999999</v>
      </c>
      <c r="E6" s="68">
        <f>'Waste 3'!E27</f>
        <v>244.15348499999999</v>
      </c>
      <c r="F6" s="68">
        <f>'Waste 3'!F27</f>
        <v>12.935715999999999</v>
      </c>
      <c r="G6" s="68">
        <f>'Waste 3'!G27</f>
        <v>0.19787000000000002</v>
      </c>
      <c r="H6" s="68">
        <f>'Waste 3'!H27</f>
        <v>0.91180000000000005</v>
      </c>
      <c r="I6" s="68">
        <f>'Waste 3'!I27</f>
        <v>2.35E-2</v>
      </c>
      <c r="J6" s="68">
        <f>'Waste 3'!J27</f>
        <v>9.4000000000000008E-4</v>
      </c>
      <c r="K6" s="68">
        <f>'Waste 3'!K27</f>
        <v>2.3500000000000001E-3</v>
      </c>
      <c r="L6" s="68">
        <f>'Waste 3'!L27</f>
        <v>2.35E-2</v>
      </c>
      <c r="M6" s="68">
        <f>'Waste 3'!M27</f>
        <v>1.175E-2</v>
      </c>
      <c r="N6" s="68">
        <f>'Waste 3'!N27</f>
        <v>0</v>
      </c>
      <c r="O6" s="68">
        <f>'Waste 3'!O27</f>
        <v>0</v>
      </c>
      <c r="P6" s="68">
        <f>'Waste 3'!P27</f>
        <v>16.544</v>
      </c>
      <c r="Q6" s="68">
        <f>'Waste 3'!Q27</f>
        <v>30.08</v>
      </c>
      <c r="R6" s="68">
        <f>'Waste 3'!R27</f>
        <v>0</v>
      </c>
      <c r="S6" s="68">
        <f>'Waste 3'!S27</f>
        <v>2.35E-2</v>
      </c>
      <c r="T6" s="68">
        <f>'Waste 3'!T27</f>
        <v>0</v>
      </c>
      <c r="U6" s="68">
        <f>'Waste 3'!U27</f>
        <v>0</v>
      </c>
    </row>
    <row r="7" spans="1:21" x14ac:dyDescent="0.4">
      <c r="A7" s="60">
        <v>4</v>
      </c>
      <c r="B7" s="68">
        <f>'Waste 4'!B27</f>
        <v>33</v>
      </c>
      <c r="C7" s="68">
        <f>'Waste 4'!C27</f>
        <v>246.84000000000003</v>
      </c>
      <c r="D7" s="68">
        <f>'Waste 4'!D27</f>
        <v>133.6963452</v>
      </c>
      <c r="E7" s="68">
        <f>'Waste 4'!E27</f>
        <v>235.36903500000005</v>
      </c>
      <c r="F7" s="68">
        <f>'Waste 4'!F27</f>
        <v>52.514497200000008</v>
      </c>
      <c r="G7" s="68">
        <f>'Waste 4'!G27</f>
        <v>0.33792000000000005</v>
      </c>
      <c r="H7" s="68">
        <f>'Waste 4'!H27</f>
        <v>2.4882000000000004</v>
      </c>
      <c r="I7" s="68">
        <f>'Waste 4'!I27</f>
        <v>1.4057999999999999E-2</v>
      </c>
      <c r="J7" s="68">
        <f>'Waste 4'!J27</f>
        <v>1.188E-3</v>
      </c>
      <c r="K7" s="68">
        <f>'Waste 4'!K27</f>
        <v>6.600000000000001E-4</v>
      </c>
      <c r="L7" s="68">
        <f>'Waste 4'!L27</f>
        <v>4.8840000000000008E-2</v>
      </c>
      <c r="M7" s="68">
        <f>'Waste 4'!M27</f>
        <v>3.5112000000000004E-2</v>
      </c>
      <c r="N7" s="68">
        <f>'Waste 4'!N27</f>
        <v>0</v>
      </c>
      <c r="O7" s="68">
        <f>'Waste 4'!O27</f>
        <v>0</v>
      </c>
      <c r="P7" s="68">
        <f>'Waste 4'!P27</f>
        <v>15.041399999999999</v>
      </c>
      <c r="Q7" s="68">
        <f>'Waste 4'!Q27</f>
        <v>64.432500000000005</v>
      </c>
      <c r="R7" s="68">
        <f>'Waste 4'!R27</f>
        <v>0</v>
      </c>
      <c r="S7" s="68">
        <f>'Waste 4'!S27</f>
        <v>3.6960000000000005E-3</v>
      </c>
      <c r="T7" s="68">
        <f>'Waste 4'!T27</f>
        <v>0</v>
      </c>
      <c r="U7" s="68">
        <f>'Waste 4'!U27</f>
        <v>0</v>
      </c>
    </row>
    <row r="8" spans="1:21" x14ac:dyDescent="0.4">
      <c r="A8" s="60">
        <v>5</v>
      </c>
      <c r="B8" s="68">
        <f>'Waste 5'!B27</f>
        <v>250</v>
      </c>
      <c r="C8" s="68">
        <f>'Waste 5'!C27</f>
        <v>100</v>
      </c>
      <c r="D8" s="68">
        <f>'Waste 5'!D27</f>
        <v>2.86375</v>
      </c>
      <c r="E8" s="68">
        <f>'Waste 5'!E27</f>
        <v>15.393875000000001</v>
      </c>
      <c r="F8" s="68">
        <f>'Waste 5'!F27</f>
        <v>5.6372</v>
      </c>
      <c r="G8" s="68">
        <f>'Waste 5'!G27</f>
        <v>0.05</v>
      </c>
      <c r="H8" s="68">
        <f>'Waste 5'!H27</f>
        <v>0.1525</v>
      </c>
      <c r="I8" s="68">
        <f>'Waste 5'!I27</f>
        <v>0.125</v>
      </c>
      <c r="J8" s="68">
        <f>'Waste 5'!J27</f>
        <v>2.5000000000000001E-3</v>
      </c>
      <c r="K8" s="68">
        <f>'Waste 5'!K27</f>
        <v>1.2500000000000001E-2</v>
      </c>
      <c r="L8" s="68">
        <f>'Waste 5'!L27</f>
        <v>0.05</v>
      </c>
      <c r="M8" s="68">
        <f>'Waste 5'!M27</f>
        <v>6.0000000000000005E-2</v>
      </c>
      <c r="N8" s="68">
        <f>'Waste 5'!N27</f>
        <v>0</v>
      </c>
      <c r="O8" s="68">
        <f>'Waste 5'!O27</f>
        <v>0</v>
      </c>
      <c r="P8" s="68">
        <f>'Waste 5'!P27</f>
        <v>4.6500000000000004</v>
      </c>
      <c r="Q8" s="68">
        <f>'Waste 5'!Q27</f>
        <v>3.125</v>
      </c>
      <c r="R8" s="68">
        <f>'Waste 5'!R27</f>
        <v>0</v>
      </c>
      <c r="S8" s="68">
        <f>'Waste 5'!S27</f>
        <v>0.125</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45" x14ac:dyDescent="0.4">
      <c r="A14" s="64" t="s">
        <v>101</v>
      </c>
      <c r="B14" s="73">
        <f>SUM(B4:B13)</f>
        <v>830</v>
      </c>
      <c r="C14" s="73">
        <f t="shared" ref="C14:U14" si="0">SUM(C4:C13)</f>
        <v>795.94</v>
      </c>
      <c r="D14" s="73">
        <f t="shared" si="0"/>
        <v>238.52906870000001</v>
      </c>
      <c r="E14" s="73">
        <f t="shared" si="0"/>
        <v>504.43589500000002</v>
      </c>
      <c r="F14" s="73">
        <f t="shared" si="0"/>
        <v>79.543213199999997</v>
      </c>
      <c r="G14" s="73">
        <f t="shared" si="0"/>
        <v>0.73579000000000017</v>
      </c>
      <c r="H14" s="73">
        <f t="shared" si="0"/>
        <v>3.8100000000000005</v>
      </c>
      <c r="I14" s="73">
        <f t="shared" si="0"/>
        <v>0.41255800000000004</v>
      </c>
      <c r="J14" s="73">
        <f t="shared" si="0"/>
        <v>9.6279999999999994E-3</v>
      </c>
      <c r="K14" s="73">
        <f t="shared" si="0"/>
        <v>4.0510000000000004E-2</v>
      </c>
      <c r="L14" s="73">
        <f t="shared" si="0"/>
        <v>0.22233999999999998</v>
      </c>
      <c r="M14" s="73">
        <f t="shared" si="0"/>
        <v>0.20686199999999999</v>
      </c>
      <c r="N14" s="73">
        <f t="shared" si="0"/>
        <v>0</v>
      </c>
      <c r="O14" s="73">
        <f t="shared" si="0"/>
        <v>0</v>
      </c>
      <c r="P14" s="73">
        <f t="shared" si="0"/>
        <v>78.010400000000004</v>
      </c>
      <c r="Q14" s="73">
        <f t="shared" si="0"/>
        <v>119.4</v>
      </c>
      <c r="R14" s="73">
        <f t="shared" si="0"/>
        <v>0</v>
      </c>
      <c r="S14" s="73">
        <f t="shared" si="0"/>
        <v>0.402196</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250</v>
      </c>
      <c r="C4" s="68">
        <f>'Field data and Waste 1'!C27</f>
        <v>100</v>
      </c>
      <c r="D4" s="68">
        <f>'Field data and Waste 1'!D27</f>
        <v>46.392749999999999</v>
      </c>
      <c r="E4" s="68">
        <f>'Field data and Waste 1'!E27</f>
        <v>4.82</v>
      </c>
      <c r="F4" s="68">
        <f>'Field data and Waste 1'!F27</f>
        <v>4.3108000000000004</v>
      </c>
      <c r="G4" s="68">
        <f>'Field data and Waste 1'!G27</f>
        <v>0.1</v>
      </c>
      <c r="H4" s="68">
        <f>'Field data and Waste 1'!H27</f>
        <v>0.13250000000000003</v>
      </c>
      <c r="I4" s="68">
        <f>'Field data and Waste 1'!I27</f>
        <v>0.125</v>
      </c>
      <c r="J4" s="68">
        <f>'Field data and Waste 1'!J27</f>
        <v>2.5000000000000001E-3</v>
      </c>
      <c r="K4" s="68">
        <f>'Field data and Waste 1'!K27</f>
        <v>1.2500000000000001E-2</v>
      </c>
      <c r="L4" s="68">
        <f>'Field data and Waste 1'!L27</f>
        <v>0.05</v>
      </c>
      <c r="M4" s="68">
        <f>'Field data and Waste 1'!M27</f>
        <v>0.05</v>
      </c>
      <c r="N4" s="68">
        <f>'Field data and Waste 1'!N27</f>
        <v>0</v>
      </c>
      <c r="O4" s="68">
        <f>'Field data and Waste 1'!O27</f>
        <v>0</v>
      </c>
      <c r="P4" s="68">
        <f>'Field data and Waste 1'!P27</f>
        <v>10.775</v>
      </c>
      <c r="Q4" s="68">
        <f>'Field data and Waste 1'!Q27</f>
        <v>15.875</v>
      </c>
      <c r="R4" s="68">
        <f>'Field data and Waste 1'!R27</f>
        <v>0</v>
      </c>
      <c r="S4" s="68">
        <f>'Field data and Waste 1'!S27</f>
        <v>0.125</v>
      </c>
      <c r="T4" s="68">
        <f>'Field data and Waste 1'!T27</f>
        <v>0</v>
      </c>
      <c r="U4" s="68">
        <f>'Field data and Waste 1'!U27</f>
        <v>0</v>
      </c>
    </row>
    <row r="5" spans="1:21" x14ac:dyDescent="0.4">
      <c r="A5" s="60">
        <v>2</v>
      </c>
      <c r="B5" s="68">
        <f>'Waste 2'!B27</f>
        <v>250</v>
      </c>
      <c r="C5" s="68">
        <f>'Waste 2'!C27</f>
        <v>100</v>
      </c>
      <c r="D5" s="68">
        <f>'Waste 2'!D27</f>
        <v>4.1066174999999996</v>
      </c>
      <c r="E5" s="68">
        <f>'Waste 2'!E27</f>
        <v>4.6995000000000005</v>
      </c>
      <c r="F5" s="68">
        <f>'Waste 2'!F27</f>
        <v>4.1449999999999996</v>
      </c>
      <c r="G5" s="68">
        <f>'Waste 2'!G27</f>
        <v>0.05</v>
      </c>
      <c r="H5" s="68">
        <f>'Waste 2'!H27</f>
        <v>0.125</v>
      </c>
      <c r="I5" s="68">
        <f>'Waste 2'!I27</f>
        <v>0.125</v>
      </c>
      <c r="J5" s="68">
        <f>'Waste 2'!J27</f>
        <v>2.5000000000000001E-3</v>
      </c>
      <c r="K5" s="68">
        <f>'Waste 2'!K27</f>
        <v>1.2500000000000001E-2</v>
      </c>
      <c r="L5" s="68">
        <f>'Waste 2'!L27</f>
        <v>0.05</v>
      </c>
      <c r="M5" s="68">
        <f>'Waste 2'!M27</f>
        <v>0.05</v>
      </c>
      <c r="N5" s="68">
        <f>'Waste 2'!N27</f>
        <v>0</v>
      </c>
      <c r="O5" s="68">
        <f>'Waste 2'!O27</f>
        <v>0</v>
      </c>
      <c r="P5" s="68">
        <f>'Waste 2'!P27</f>
        <v>31</v>
      </c>
      <c r="Q5" s="68">
        <f>'Waste 2'!Q27</f>
        <v>5.8875000000000002</v>
      </c>
      <c r="R5" s="68">
        <f>'Waste 2'!R27</f>
        <v>0</v>
      </c>
      <c r="S5" s="68">
        <f>'Waste 2'!S27</f>
        <v>0.125</v>
      </c>
      <c r="T5" s="68">
        <f>'Waste 2'!T27</f>
        <v>0</v>
      </c>
      <c r="U5" s="68">
        <f>'Waste 2'!U27</f>
        <v>0</v>
      </c>
    </row>
    <row r="6" spans="1:21" x14ac:dyDescent="0.4">
      <c r="A6" s="60">
        <v>3</v>
      </c>
      <c r="B6" s="68">
        <f>'Waste 3'!B27</f>
        <v>47</v>
      </c>
      <c r="C6" s="68">
        <f>'Waste 3'!C27</f>
        <v>249.10000000000002</v>
      </c>
      <c r="D6" s="68">
        <f>'Waste 3'!D27</f>
        <v>51.469605999999999</v>
      </c>
      <c r="E6" s="68">
        <f>'Waste 3'!E27</f>
        <v>244.15348499999999</v>
      </c>
      <c r="F6" s="68">
        <f>'Waste 3'!F27</f>
        <v>12.935715999999999</v>
      </c>
      <c r="G6" s="68">
        <f>'Waste 3'!G27</f>
        <v>0.19787000000000002</v>
      </c>
      <c r="H6" s="68">
        <f>'Waste 3'!H27</f>
        <v>0.91180000000000005</v>
      </c>
      <c r="I6" s="68">
        <f>'Waste 3'!I27</f>
        <v>2.35E-2</v>
      </c>
      <c r="J6" s="68">
        <f>'Waste 3'!J27</f>
        <v>9.4000000000000008E-4</v>
      </c>
      <c r="K6" s="68">
        <f>'Waste 3'!K27</f>
        <v>2.3500000000000001E-3</v>
      </c>
      <c r="L6" s="68">
        <f>'Waste 3'!L27</f>
        <v>2.35E-2</v>
      </c>
      <c r="M6" s="68">
        <f>'Waste 3'!M27</f>
        <v>1.175E-2</v>
      </c>
      <c r="N6" s="68">
        <f>'Waste 3'!N27</f>
        <v>0</v>
      </c>
      <c r="O6" s="68">
        <f>'Waste 3'!O27</f>
        <v>0</v>
      </c>
      <c r="P6" s="68">
        <f>'Waste 3'!P27</f>
        <v>16.544</v>
      </c>
      <c r="Q6" s="68">
        <f>'Waste 3'!Q27</f>
        <v>30.08</v>
      </c>
      <c r="R6" s="68">
        <f>'Waste 3'!R27</f>
        <v>0</v>
      </c>
      <c r="S6" s="68">
        <f>'Waste 3'!S27</f>
        <v>2.35E-2</v>
      </c>
      <c r="T6" s="68">
        <f>'Waste 3'!T27</f>
        <v>0</v>
      </c>
      <c r="U6" s="68">
        <f>'Waste 3'!U27</f>
        <v>0</v>
      </c>
    </row>
    <row r="7" spans="1:21" x14ac:dyDescent="0.4">
      <c r="A7" s="60">
        <v>4</v>
      </c>
      <c r="B7" s="68">
        <f>'Waste 4'!B27</f>
        <v>33</v>
      </c>
      <c r="C7" s="68">
        <f>'Waste 4'!C27</f>
        <v>246.84000000000003</v>
      </c>
      <c r="D7" s="68">
        <f>'Waste 4'!D27</f>
        <v>133.6963452</v>
      </c>
      <c r="E7" s="68">
        <f>'Waste 4'!E27</f>
        <v>235.36903500000005</v>
      </c>
      <c r="F7" s="68">
        <f>'Waste 4'!F27</f>
        <v>52.514497200000008</v>
      </c>
      <c r="G7" s="68">
        <f>'Waste 4'!G27</f>
        <v>0.33792000000000005</v>
      </c>
      <c r="H7" s="68">
        <f>'Waste 4'!H27</f>
        <v>2.4882000000000004</v>
      </c>
      <c r="I7" s="68">
        <f>'Waste 4'!I27</f>
        <v>1.4057999999999999E-2</v>
      </c>
      <c r="J7" s="68">
        <f>'Waste 4'!J27</f>
        <v>1.188E-3</v>
      </c>
      <c r="K7" s="68">
        <f>'Waste 4'!K27</f>
        <v>6.600000000000001E-4</v>
      </c>
      <c r="L7" s="68">
        <f>'Waste 4'!L27</f>
        <v>4.8840000000000008E-2</v>
      </c>
      <c r="M7" s="68">
        <f>'Waste 4'!M27</f>
        <v>3.5112000000000004E-2</v>
      </c>
      <c r="N7" s="68">
        <f>'Waste 4'!N27</f>
        <v>0</v>
      </c>
      <c r="O7" s="68">
        <f>'Waste 4'!O27</f>
        <v>0</v>
      </c>
      <c r="P7" s="68">
        <f>'Waste 4'!P27</f>
        <v>15.041399999999999</v>
      </c>
      <c r="Q7" s="68">
        <f>'Waste 4'!Q27</f>
        <v>64.432500000000005</v>
      </c>
      <c r="R7" s="68">
        <f>'Waste 4'!R27</f>
        <v>0</v>
      </c>
      <c r="S7" s="68">
        <f>'Waste 4'!S27</f>
        <v>3.6960000000000005E-3</v>
      </c>
      <c r="T7" s="68">
        <f>'Waste 4'!T27</f>
        <v>0</v>
      </c>
      <c r="U7" s="68">
        <f>'Waste 4'!U27</f>
        <v>0</v>
      </c>
    </row>
    <row r="8" spans="1:21" x14ac:dyDescent="0.4">
      <c r="A8" s="60">
        <v>5</v>
      </c>
      <c r="B8" s="68">
        <f>'Waste 5'!B27</f>
        <v>250</v>
      </c>
      <c r="C8" s="68">
        <f>'Waste 5'!C27</f>
        <v>100</v>
      </c>
      <c r="D8" s="68">
        <f>'Waste 5'!D27</f>
        <v>2.86375</v>
      </c>
      <c r="E8" s="68">
        <f>'Waste 5'!E27</f>
        <v>15.393875000000001</v>
      </c>
      <c r="F8" s="68">
        <f>'Waste 5'!F27</f>
        <v>5.6372</v>
      </c>
      <c r="G8" s="68">
        <f>'Waste 5'!G27</f>
        <v>0.05</v>
      </c>
      <c r="H8" s="68">
        <f>'Waste 5'!H27</f>
        <v>0.1525</v>
      </c>
      <c r="I8" s="68">
        <f>'Waste 5'!I27</f>
        <v>0.125</v>
      </c>
      <c r="J8" s="68">
        <f>'Waste 5'!J27</f>
        <v>2.5000000000000001E-3</v>
      </c>
      <c r="K8" s="68">
        <f>'Waste 5'!K27</f>
        <v>1.2500000000000001E-2</v>
      </c>
      <c r="L8" s="68">
        <f>'Waste 5'!L27</f>
        <v>0.05</v>
      </c>
      <c r="M8" s="68">
        <f>'Waste 5'!M27</f>
        <v>6.0000000000000005E-2</v>
      </c>
      <c r="N8" s="68">
        <f>'Waste 5'!N27</f>
        <v>0</v>
      </c>
      <c r="O8" s="68">
        <f>'Waste 5'!O27</f>
        <v>0</v>
      </c>
      <c r="P8" s="68">
        <f>'Waste 5'!P27</f>
        <v>4.6500000000000004</v>
      </c>
      <c r="Q8" s="68">
        <f>'Waste 5'!Q27</f>
        <v>3.125</v>
      </c>
      <c r="R8" s="68">
        <f>'Waste 5'!R27</f>
        <v>0</v>
      </c>
      <c r="S8" s="68">
        <f>'Waste 5'!S27</f>
        <v>0.125</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4">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4">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4">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4">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45" x14ac:dyDescent="0.4">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 xsi:nil="true"/>
    <Surrendered_x002f_Expired xmlns="859f7ad6-93f6-4205-b62b-a17f28acbbac">Yes</Surrendered_x002f_Expired>
    <Document_x0020_Date xmlns="859f7ad6-93f6-4205-b62b-a17f28acbbac">2018-12-10T00:00:00+00:00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A0D1B986-14A0-48F1-8629-A443A37968D9}"/>
</file>

<file path=customXml/itemProps3.xml><?xml version="1.0" encoding="utf-8"?>
<ds:datastoreItem xmlns:ds="http://schemas.openxmlformats.org/officeDocument/2006/customXml" ds:itemID="{4367B391-38A0-4830-BC10-1F29E66D1394}"/>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2018-12-03T14:39:20Z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0b403279-1e1e-4e6f-9e5c-424cbb1db021</vt:lpwstr>
  </property>
  <property fmtid="{D5CDD505-2E9C-101B-9397-08002B2CF9AE}" pid="4" name="_dlc_DocId">
    <vt:lpwstr>REGU-204-28376</vt:lpwstr>
  </property>
  <property fmtid="{D5CDD505-2E9C-101B-9397-08002B2CF9AE}" pid="5" name="_dlc_DocIdUrl">
    <vt:lpwstr>https://cyfoethnaturiolcymru.sharepoint.com/teams/Regulatory/Permitting/_layouts/DocIdRedir.aspx?ID=REGU-204-28376, REGU-204-28376</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