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1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8.xml" ContentType="application/vnd.openxmlformats-officedocument.spreadsheetml.worksheet+xml"/>
  <Override PartName="/xl/worksheets/sheet1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17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xl/threadedComments/threadedComment1.xml" ContentType="application/vnd.ms-excel.threadedcomments+xml"/>
  <Override PartName="/xl/persons/person.xml" ContentType="application/vnd.ms-excel.perso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Radnor Hills/"/>
    </mc:Choice>
  </mc:AlternateContent>
  <xr:revisionPtr revIDLastSave="0" documentId="8_{4F4C6929-6165-4036-B99C-0492545173ED}" xr6:coauthVersionLast="31" xr6:coauthVersionMax="31" xr10:uidLastSave="{00000000-0000-0000-0000-000000000000}"/>
  <bookViews>
    <workbookView xWindow="0" yWindow="0" windowWidth="23040" windowHeight="9072" tabRatio="666" activeTab="20" xr2:uid="{1CB42415-4B08-400D-A08C-9A54FCAA1571}"/>
  </bookViews>
  <sheets>
    <sheet name="A" sheetId="2" r:id="rId1"/>
    <sheet name="B" sheetId="3" r:id="rId2"/>
    <sheet name="C" sheetId="4" r:id="rId3"/>
    <sheet name="D" sheetId="5" r:id="rId4"/>
    <sheet name="E" sheetId="6" r:id="rId5"/>
    <sheet name="F" sheetId="7" r:id="rId6"/>
    <sheet name=" " sheetId="1" r:id="rId7"/>
    <sheet name="G" sheetId="9" r:id="rId8"/>
    <sheet name="H" sheetId="10" r:id="rId9"/>
    <sheet name="I" sheetId="11" r:id="rId10"/>
    <sheet name="J" sheetId="12" r:id="rId11"/>
    <sheet name="K" sheetId="13" r:id="rId12"/>
    <sheet name="L" sheetId="14" r:id="rId13"/>
    <sheet name="  " sheetId="15" r:id="rId14"/>
    <sheet name="M" sheetId="16" r:id="rId15"/>
    <sheet name="N" sheetId="17" r:id="rId16"/>
    <sheet name="O" sheetId="18" r:id="rId17"/>
    <sheet name="   " sheetId="19" r:id="rId18"/>
    <sheet name="Summary WB" sheetId="20" r:id="rId19"/>
    <sheet name="Summary WS" sheetId="21" r:id="rId20"/>
    <sheet name="Summary ES" sheetId="22" r:id="rId21"/>
  </sheets>
  <definedNames>
    <definedName name="_xlnm._FilterDatabase" localSheetId="15" hidden="1">N!$A$6:$G$7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1" l="1"/>
  <c r="E9" i="21"/>
  <c r="E10" i="21"/>
  <c r="E7" i="21"/>
  <c r="AH13" i="11" l="1"/>
  <c r="AH12" i="11"/>
  <c r="AH11" i="11"/>
  <c r="AB11" i="3" l="1"/>
  <c r="AB12" i="3"/>
  <c r="AB13" i="3"/>
  <c r="AB10" i="3"/>
  <c r="AB9" i="3"/>
  <c r="AB8" i="3"/>
  <c r="AB7" i="3"/>
  <c r="AL7" i="3"/>
  <c r="AO7" i="3" s="1"/>
  <c r="L13" i="17" l="1"/>
  <c r="M13" i="17" s="1"/>
  <c r="G13" i="17" s="1"/>
  <c r="B12" i="22" s="1"/>
  <c r="L12" i="17"/>
  <c r="M12" i="17" s="1"/>
  <c r="C11" i="22" s="1"/>
  <c r="L11" i="17"/>
  <c r="M11" i="17" s="1"/>
  <c r="C10" i="22" s="1"/>
  <c r="L10" i="17"/>
  <c r="M10" i="17" s="1"/>
  <c r="G10" i="17" s="1"/>
  <c r="B9" i="22" s="1"/>
  <c r="L9" i="17"/>
  <c r="M9" i="17" s="1"/>
  <c r="C8" i="22" s="1"/>
  <c r="L8" i="17"/>
  <c r="M8" i="17" s="1"/>
  <c r="G8" i="17" s="1"/>
  <c r="B7" i="22" s="1"/>
  <c r="L7" i="17"/>
  <c r="M7" i="17" s="1"/>
  <c r="C6" i="22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G11" i="17" l="1"/>
  <c r="B10" i="22" s="1"/>
  <c r="D10" i="22" s="1"/>
  <c r="C9" i="22"/>
  <c r="D9" i="22" s="1"/>
  <c r="C12" i="22"/>
  <c r="D12" i="22" s="1"/>
  <c r="G12" i="17"/>
  <c r="B11" i="22" s="1"/>
  <c r="D11" i="22" s="1"/>
  <c r="G9" i="17"/>
  <c r="B8" i="22" s="1"/>
  <c r="D8" i="22" s="1"/>
  <c r="C7" i="22"/>
  <c r="D7" i="22" s="1"/>
  <c r="G7" i="17"/>
  <c r="B6" i="22" s="1"/>
  <c r="D6" i="22" s="1"/>
  <c r="C10" i="17"/>
  <c r="F10" i="17"/>
  <c r="B10" i="17" s="1"/>
  <c r="F11" i="17"/>
  <c r="B11" i="17" s="1"/>
  <c r="C11" i="17"/>
  <c r="C8" i="17"/>
  <c r="F8" i="17"/>
  <c r="B8" i="17" s="1"/>
  <c r="C12" i="17"/>
  <c r="F12" i="17"/>
  <c r="B12" i="17" s="1"/>
  <c r="F13" i="17"/>
  <c r="B13" i="17" s="1"/>
  <c r="C13" i="17"/>
  <c r="C7" i="17" l="1"/>
  <c r="F9" i="17"/>
  <c r="B9" i="17" s="1"/>
  <c r="C9" i="17"/>
  <c r="C13" i="22"/>
  <c r="F7" i="17"/>
  <c r="B7" i="17" s="1"/>
  <c r="B13" i="22"/>
  <c r="D8" i="21"/>
  <c r="D9" i="21"/>
  <c r="D10" i="21"/>
  <c r="D7" i="21"/>
  <c r="C8" i="21"/>
  <c r="C9" i="21"/>
  <c r="C10" i="21"/>
  <c r="C7" i="21"/>
  <c r="B10" i="21"/>
  <c r="B9" i="21"/>
  <c r="B8" i="21"/>
  <c r="B7" i="21"/>
  <c r="AR13" i="11"/>
  <c r="AU13" i="11" s="1"/>
  <c r="AK13" i="11"/>
  <c r="AM13" i="11" s="1"/>
  <c r="AE13" i="11"/>
  <c r="AI13" i="11" s="1"/>
  <c r="AR12" i="11"/>
  <c r="AU12" i="11" s="1"/>
  <c r="AK12" i="11"/>
  <c r="AN12" i="11" s="1"/>
  <c r="AE12" i="11"/>
  <c r="AI12" i="11" s="1"/>
  <c r="AR11" i="11"/>
  <c r="AU11" i="11" s="1"/>
  <c r="AK11" i="11"/>
  <c r="AN11" i="11" s="1"/>
  <c r="AE11" i="11"/>
  <c r="AI11" i="11" s="1"/>
  <c r="Z13" i="11"/>
  <c r="Y13" i="11" s="1"/>
  <c r="R13" i="11"/>
  <c r="S13" i="11" s="1"/>
  <c r="C13" i="21" s="1"/>
  <c r="L13" i="11"/>
  <c r="M13" i="11" s="1"/>
  <c r="Z12" i="11"/>
  <c r="R12" i="11"/>
  <c r="S12" i="11" s="1"/>
  <c r="C12" i="21" s="1"/>
  <c r="L12" i="11"/>
  <c r="M12" i="11" s="1"/>
  <c r="Z11" i="11"/>
  <c r="Y11" i="11" s="1"/>
  <c r="R11" i="11"/>
  <c r="S11" i="11" s="1"/>
  <c r="C11" i="21" s="1"/>
  <c r="L11" i="11"/>
  <c r="M11" i="11" s="1"/>
  <c r="Z10" i="11"/>
  <c r="Z9" i="11"/>
  <c r="Z8" i="11"/>
  <c r="Z7" i="11"/>
  <c r="D12" i="21" l="1"/>
  <c r="Y12" i="11"/>
  <c r="F10" i="21"/>
  <c r="G10" i="21" s="1"/>
  <c r="F7" i="21"/>
  <c r="G7" i="21" s="1"/>
  <c r="AN13" i="11"/>
  <c r="AO13" i="11" s="1"/>
  <c r="AV13" i="11" s="1"/>
  <c r="AO11" i="11"/>
  <c r="AV11" i="11" s="1"/>
  <c r="AT13" i="11"/>
  <c r="B12" i="21"/>
  <c r="D13" i="21"/>
  <c r="B11" i="21"/>
  <c r="D11" i="21"/>
  <c r="C14" i="21"/>
  <c r="F9" i="21"/>
  <c r="G9" i="21" s="1"/>
  <c r="F8" i="21"/>
  <c r="G8" i="21" s="1"/>
  <c r="AO12" i="11"/>
  <c r="AV12" i="11" s="1"/>
  <c r="AM12" i="11"/>
  <c r="AT12" i="11"/>
  <c r="AM11" i="11"/>
  <c r="AT11" i="11"/>
  <c r="C13" i="11" l="1"/>
  <c r="E13" i="21"/>
  <c r="C12" i="11"/>
  <c r="E12" i="21"/>
  <c r="F12" i="21"/>
  <c r="G12" i="21" s="1"/>
  <c r="C11" i="11"/>
  <c r="E11" i="21"/>
  <c r="E14" i="21" s="1"/>
  <c r="D14" i="21"/>
  <c r="F12" i="11"/>
  <c r="B12" i="11" s="1"/>
  <c r="F11" i="11"/>
  <c r="B11" i="11" s="1"/>
  <c r="F13" i="11"/>
  <c r="B13" i="11" s="1"/>
  <c r="G13" i="5"/>
  <c r="G12" i="5"/>
  <c r="G11" i="5"/>
  <c r="G10" i="5"/>
  <c r="G9" i="5"/>
  <c r="G8" i="5"/>
  <c r="G7" i="5"/>
  <c r="AL11" i="3"/>
  <c r="AN11" i="3" s="1"/>
  <c r="AL12" i="3"/>
  <c r="AN12" i="3" s="1"/>
  <c r="AL13" i="3"/>
  <c r="AN13" i="3" s="1"/>
  <c r="Y11" i="3"/>
  <c r="AC11" i="3" s="1"/>
  <c r="Y12" i="3"/>
  <c r="AC12" i="3" s="1"/>
  <c r="Y13" i="3"/>
  <c r="AC13" i="3" s="1"/>
  <c r="AE11" i="3"/>
  <c r="AG11" i="3" s="1"/>
  <c r="AE12" i="3"/>
  <c r="AG12" i="3" s="1"/>
  <c r="AE13" i="3"/>
  <c r="AH13" i="3" s="1"/>
  <c r="AL8" i="3"/>
  <c r="AN8" i="3" s="1"/>
  <c r="AL9" i="3"/>
  <c r="AN9" i="3" s="1"/>
  <c r="AL10" i="3"/>
  <c r="AN10" i="3" s="1"/>
  <c r="AN7" i="3"/>
  <c r="AE8" i="3"/>
  <c r="AH8" i="3" s="1"/>
  <c r="AE9" i="3"/>
  <c r="AH9" i="3" s="1"/>
  <c r="AE10" i="3"/>
  <c r="AG10" i="3" s="1"/>
  <c r="AE7" i="3"/>
  <c r="AH7" i="3" s="1"/>
  <c r="Y8" i="3"/>
  <c r="AC8" i="3" s="1"/>
  <c r="Y9" i="3"/>
  <c r="AC9" i="3" s="1"/>
  <c r="Y10" i="3"/>
  <c r="AC10" i="3" s="1"/>
  <c r="Y7" i="3"/>
  <c r="AC7" i="3" s="1"/>
  <c r="T13" i="3"/>
  <c r="T12" i="3"/>
  <c r="T11" i="3"/>
  <c r="T10" i="3"/>
  <c r="T9" i="3"/>
  <c r="T8" i="3"/>
  <c r="T7" i="3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Z8" i="2"/>
  <c r="Y8" i="2" s="1"/>
  <c r="Z9" i="2"/>
  <c r="Y9" i="2" s="1"/>
  <c r="Z10" i="2"/>
  <c r="Y10" i="2" s="1"/>
  <c r="Z11" i="2"/>
  <c r="Y11" i="2" s="1"/>
  <c r="Z12" i="2"/>
  <c r="Y12" i="2" s="1"/>
  <c r="Z13" i="2"/>
  <c r="Y13" i="2" s="1"/>
  <c r="Z7" i="2"/>
  <c r="Y7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L11" i="2"/>
  <c r="M11" i="2" s="1"/>
  <c r="D11" i="20" s="1"/>
  <c r="L8" i="2"/>
  <c r="M8" i="2" s="1"/>
  <c r="D8" i="20" s="1"/>
  <c r="L9" i="2"/>
  <c r="M9" i="2" s="1"/>
  <c r="D9" i="20" s="1"/>
  <c r="L10" i="2"/>
  <c r="M10" i="2" s="1"/>
  <c r="D10" i="20" s="1"/>
  <c r="L12" i="2"/>
  <c r="M12" i="2" s="1"/>
  <c r="D12" i="20" s="1"/>
  <c r="L13" i="2"/>
  <c r="M13" i="2" s="1"/>
  <c r="D13" i="20" s="1"/>
  <c r="L7" i="2"/>
  <c r="M7" i="2" s="1"/>
  <c r="D7" i="20" s="1"/>
  <c r="F11" i="21" l="1"/>
  <c r="G11" i="21" s="1"/>
  <c r="AG13" i="3"/>
  <c r="C7" i="20"/>
  <c r="D14" i="20"/>
  <c r="B13" i="2"/>
  <c r="C13" i="20"/>
  <c r="C12" i="20"/>
  <c r="B12" i="2"/>
  <c r="C11" i="20"/>
  <c r="C10" i="20"/>
  <c r="B8" i="2"/>
  <c r="AI13" i="3"/>
  <c r="S8" i="3"/>
  <c r="S12" i="3"/>
  <c r="AO13" i="3"/>
  <c r="G8" i="3"/>
  <c r="C8" i="20"/>
  <c r="S9" i="3"/>
  <c r="S13" i="3"/>
  <c r="AO12" i="3"/>
  <c r="G11" i="3"/>
  <c r="G9" i="3"/>
  <c r="C9" i="20"/>
  <c r="S10" i="3"/>
  <c r="AO11" i="3"/>
  <c r="G13" i="3"/>
  <c r="S7" i="3"/>
  <c r="S11" i="3"/>
  <c r="G12" i="3"/>
  <c r="C10" i="5"/>
  <c r="F10" i="5"/>
  <c r="B10" i="5" s="1"/>
  <c r="F7" i="5"/>
  <c r="B7" i="5" s="1"/>
  <c r="C7" i="5"/>
  <c r="F11" i="5"/>
  <c r="B11" i="5" s="1"/>
  <c r="C11" i="5"/>
  <c r="C8" i="5"/>
  <c r="F8" i="5"/>
  <c r="B8" i="5" s="1"/>
  <c r="C12" i="5"/>
  <c r="F12" i="5"/>
  <c r="B12" i="5" s="1"/>
  <c r="F9" i="5"/>
  <c r="B9" i="5" s="1"/>
  <c r="C9" i="5"/>
  <c r="F13" i="5"/>
  <c r="B13" i="5" s="1"/>
  <c r="C13" i="5"/>
  <c r="AH11" i="3"/>
  <c r="AI11" i="3" s="1"/>
  <c r="AH12" i="3"/>
  <c r="AI12" i="3" s="1"/>
  <c r="G7" i="3"/>
  <c r="G10" i="3"/>
  <c r="AI8" i="3"/>
  <c r="AO9" i="3"/>
  <c r="AH10" i="3"/>
  <c r="AI10" i="3" s="1"/>
  <c r="AO8" i="3"/>
  <c r="AO10" i="3"/>
  <c r="AI9" i="3"/>
  <c r="AI7" i="3"/>
  <c r="AG9" i="3"/>
  <c r="AG8" i="3"/>
  <c r="AG7" i="3"/>
  <c r="F8" i="3" l="1"/>
  <c r="B8" i="3" s="1"/>
  <c r="AP13" i="3"/>
  <c r="E13" i="20" s="1"/>
  <c r="C12" i="2"/>
  <c r="C8" i="2"/>
  <c r="C14" i="20"/>
  <c r="C13" i="2"/>
  <c r="AP10" i="3"/>
  <c r="E10" i="20" s="1"/>
  <c r="AP9" i="3"/>
  <c r="E9" i="20" s="1"/>
  <c r="AP8" i="3"/>
  <c r="E8" i="20" s="1"/>
  <c r="F13" i="3"/>
  <c r="B13" i="3" s="1"/>
  <c r="B13" i="20"/>
  <c r="F9" i="3"/>
  <c r="B9" i="3" s="1"/>
  <c r="B9" i="20"/>
  <c r="B8" i="20"/>
  <c r="AP7" i="3"/>
  <c r="E7" i="20" s="1"/>
  <c r="B7" i="20"/>
  <c r="F11" i="3"/>
  <c r="B11" i="3" s="1"/>
  <c r="B11" i="20"/>
  <c r="B10" i="20"/>
  <c r="F10" i="20" s="1"/>
  <c r="G10" i="20" s="1"/>
  <c r="F12" i="3"/>
  <c r="B12" i="3" s="1"/>
  <c r="B12" i="20"/>
  <c r="AP12" i="3"/>
  <c r="E12" i="20" s="1"/>
  <c r="AP11" i="3"/>
  <c r="E11" i="20" s="1"/>
  <c r="F10" i="3"/>
  <c r="B10" i="3" s="1"/>
  <c r="F7" i="3"/>
  <c r="B7" i="3" s="1"/>
  <c r="B10" i="2"/>
  <c r="C10" i="2"/>
  <c r="B9" i="2"/>
  <c r="C9" i="2"/>
  <c r="B7" i="2"/>
  <c r="C7" i="2"/>
  <c r="B11" i="2"/>
  <c r="C11" i="2"/>
  <c r="F13" i="20" l="1"/>
  <c r="G13" i="20" s="1"/>
  <c r="F9" i="20"/>
  <c r="G9" i="20" s="1"/>
  <c r="C10" i="3"/>
  <c r="E14" i="20"/>
  <c r="F7" i="20"/>
  <c r="G7" i="20" s="1"/>
  <c r="C11" i="3"/>
  <c r="F11" i="20"/>
  <c r="G11" i="20" s="1"/>
  <c r="C9" i="3"/>
  <c r="C12" i="3"/>
  <c r="C8" i="3"/>
  <c r="F12" i="20"/>
  <c r="G12" i="20" s="1"/>
  <c r="F8" i="20"/>
  <c r="G8" i="20" s="1"/>
  <c r="C7" i="3"/>
  <c r="C13" i="3"/>
  <c r="B14" i="20"/>
  <c r="B91" i="18"/>
  <c r="D90" i="18"/>
  <c r="D89" i="18"/>
  <c r="D88" i="18"/>
  <c r="D87" i="18"/>
  <c r="D86" i="18"/>
  <c r="D85" i="18"/>
  <c r="D84" i="18"/>
  <c r="D83" i="18"/>
  <c r="D82" i="18"/>
  <c r="D81" i="18"/>
  <c r="D80" i="18"/>
  <c r="E79" i="18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D79" i="18"/>
  <c r="D78" i="18"/>
  <c r="D77" i="18"/>
  <c r="D76" i="18"/>
  <c r="D75" i="18"/>
  <c r="D74" i="18"/>
  <c r="D73" i="18"/>
  <c r="D72" i="18"/>
  <c r="D71" i="18"/>
  <c r="D70" i="18"/>
  <c r="D69" i="18"/>
  <c r="D68" i="18"/>
  <c r="E67" i="18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D67" i="18"/>
  <c r="D66" i="18"/>
  <c r="D65" i="18"/>
  <c r="D64" i="18"/>
  <c r="D63" i="18"/>
  <c r="D62" i="18"/>
  <c r="D61" i="18"/>
  <c r="D60" i="18"/>
  <c r="D59" i="18"/>
  <c r="D58" i="18"/>
  <c r="D57" i="18"/>
  <c r="D56" i="18"/>
  <c r="E55" i="18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D55" i="18"/>
  <c r="G66" i="18" s="1"/>
  <c r="D54" i="18"/>
  <c r="D53" i="18"/>
  <c r="D52" i="18"/>
  <c r="D51" i="18"/>
  <c r="D50" i="18"/>
  <c r="D49" i="18"/>
  <c r="D48" i="18"/>
  <c r="D47" i="18"/>
  <c r="D46" i="18"/>
  <c r="D45" i="18"/>
  <c r="D44" i="18"/>
  <c r="E43" i="18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D43" i="18"/>
  <c r="D42" i="18"/>
  <c r="D41" i="18"/>
  <c r="D40" i="18"/>
  <c r="D39" i="18"/>
  <c r="D38" i="18"/>
  <c r="D37" i="18"/>
  <c r="D36" i="18"/>
  <c r="D35" i="18"/>
  <c r="D34" i="18"/>
  <c r="D33" i="18"/>
  <c r="D32" i="18"/>
  <c r="E31" i="18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D31" i="18"/>
  <c r="D30" i="18"/>
  <c r="D29" i="18"/>
  <c r="D28" i="18"/>
  <c r="D27" i="18"/>
  <c r="D26" i="18"/>
  <c r="D25" i="18"/>
  <c r="D24" i="18"/>
  <c r="D23" i="18"/>
  <c r="D22" i="18"/>
  <c r="D21" i="18"/>
  <c r="D20" i="18"/>
  <c r="E19" i="18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D19" i="18"/>
  <c r="D18" i="18"/>
  <c r="D17" i="18"/>
  <c r="D16" i="18"/>
  <c r="D15" i="18"/>
  <c r="D14" i="18"/>
  <c r="D13" i="18"/>
  <c r="D12" i="18"/>
  <c r="D11" i="18"/>
  <c r="D10" i="18"/>
  <c r="D9" i="18"/>
  <c r="D8" i="18"/>
  <c r="E7" i="18"/>
  <c r="E8" i="18" s="1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D7" i="18"/>
  <c r="G18" i="18" s="1"/>
  <c r="E8" i="22"/>
  <c r="E7" i="22"/>
  <c r="E6" i="22"/>
  <c r="D90" i="16"/>
  <c r="D89" i="16"/>
  <c r="D88" i="16"/>
  <c r="D87" i="16"/>
  <c r="D86" i="16"/>
  <c r="D85" i="16"/>
  <c r="D84" i="16"/>
  <c r="D83" i="16"/>
  <c r="D82" i="16"/>
  <c r="D81" i="16"/>
  <c r="D80" i="16"/>
  <c r="E79" i="16"/>
  <c r="E80" i="16" s="1"/>
  <c r="E81" i="16" s="1"/>
  <c r="E82" i="16" s="1"/>
  <c r="E83" i="16" s="1"/>
  <c r="E84" i="16" s="1"/>
  <c r="E85" i="16" s="1"/>
  <c r="E86" i="16" s="1"/>
  <c r="E87" i="16" s="1"/>
  <c r="E88" i="16" s="1"/>
  <c r="E89" i="16" s="1"/>
  <c r="E90" i="16" s="1"/>
  <c r="E12" i="22" s="1"/>
  <c r="D79" i="16"/>
  <c r="D78" i="16"/>
  <c r="D77" i="16"/>
  <c r="D76" i="16"/>
  <c r="D75" i="16"/>
  <c r="D74" i="16"/>
  <c r="D73" i="16"/>
  <c r="D72" i="16"/>
  <c r="D71" i="16"/>
  <c r="D70" i="16"/>
  <c r="D69" i="16"/>
  <c r="D68" i="16"/>
  <c r="E67" i="16"/>
  <c r="E68" i="16" s="1"/>
  <c r="E69" i="16" s="1"/>
  <c r="E70" i="16" s="1"/>
  <c r="E71" i="16" s="1"/>
  <c r="E72" i="16" s="1"/>
  <c r="E73" i="16" s="1"/>
  <c r="E74" i="16" s="1"/>
  <c r="E75" i="16" s="1"/>
  <c r="E76" i="16" s="1"/>
  <c r="E77" i="16" s="1"/>
  <c r="E78" i="16" s="1"/>
  <c r="E11" i="22" s="1"/>
  <c r="D67" i="16"/>
  <c r="D66" i="16"/>
  <c r="D65" i="16"/>
  <c r="D64" i="16"/>
  <c r="D63" i="16"/>
  <c r="D62" i="16"/>
  <c r="D61" i="16"/>
  <c r="D60" i="16"/>
  <c r="D59" i="16"/>
  <c r="D58" i="16"/>
  <c r="D57" i="16"/>
  <c r="D56" i="16"/>
  <c r="E55" i="16"/>
  <c r="E56" i="16" s="1"/>
  <c r="E57" i="16" s="1"/>
  <c r="E58" i="16" s="1"/>
  <c r="E59" i="16" s="1"/>
  <c r="E60" i="16" s="1"/>
  <c r="E61" i="16" s="1"/>
  <c r="E62" i="16" s="1"/>
  <c r="E63" i="16" s="1"/>
  <c r="E64" i="16" s="1"/>
  <c r="E65" i="16" s="1"/>
  <c r="E66" i="16" s="1"/>
  <c r="E10" i="22" s="1"/>
  <c r="D55" i="16"/>
  <c r="F66" i="16" s="1"/>
  <c r="D54" i="16"/>
  <c r="D53" i="16"/>
  <c r="D52" i="16"/>
  <c r="D51" i="16"/>
  <c r="D50" i="16"/>
  <c r="D49" i="16"/>
  <c r="E49" i="16"/>
  <c r="E50" i="16" s="1"/>
  <c r="E51" i="16" s="1"/>
  <c r="E52" i="16" s="1"/>
  <c r="E53" i="16" s="1"/>
  <c r="E54" i="16" s="1"/>
  <c r="D90" i="14"/>
  <c r="D89" i="14"/>
  <c r="D88" i="14"/>
  <c r="D87" i="14"/>
  <c r="D86" i="14"/>
  <c r="D85" i="14"/>
  <c r="D84" i="14"/>
  <c r="D83" i="14"/>
  <c r="D82" i="14"/>
  <c r="D81" i="14"/>
  <c r="D80" i="14"/>
  <c r="E79" i="14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D79" i="14"/>
  <c r="F90" i="14" s="1"/>
  <c r="D78" i="14"/>
  <c r="D77" i="14"/>
  <c r="D76" i="14"/>
  <c r="D75" i="14"/>
  <c r="D74" i="14"/>
  <c r="D73" i="14"/>
  <c r="D72" i="14"/>
  <c r="D71" i="14"/>
  <c r="D70" i="14"/>
  <c r="D69" i="14"/>
  <c r="D68" i="14"/>
  <c r="E67" i="14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D67" i="14"/>
  <c r="D66" i="14"/>
  <c r="D65" i="14"/>
  <c r="D64" i="14"/>
  <c r="D63" i="14"/>
  <c r="D62" i="14"/>
  <c r="D61" i="14"/>
  <c r="D60" i="14"/>
  <c r="D59" i="14"/>
  <c r="D58" i="14"/>
  <c r="D57" i="14"/>
  <c r="D56" i="14"/>
  <c r="G66" i="14" s="1"/>
  <c r="E55" i="14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D55" i="14"/>
  <c r="D54" i="14"/>
  <c r="D53" i="14"/>
  <c r="D52" i="14"/>
  <c r="D51" i="14"/>
  <c r="D50" i="14"/>
  <c r="E49" i="14"/>
  <c r="E50" i="14" s="1"/>
  <c r="E51" i="14" s="1"/>
  <c r="E52" i="14" s="1"/>
  <c r="E53" i="14" s="1"/>
  <c r="E54" i="14" s="1"/>
  <c r="D49" i="14"/>
  <c r="E48" i="14"/>
  <c r="D48" i="14"/>
  <c r="D90" i="13"/>
  <c r="D89" i="13"/>
  <c r="D88" i="13"/>
  <c r="D87" i="13"/>
  <c r="D86" i="13"/>
  <c r="D85" i="13"/>
  <c r="D84" i="13"/>
  <c r="D83" i="13"/>
  <c r="D82" i="13"/>
  <c r="D81" i="13"/>
  <c r="D80" i="13"/>
  <c r="E79" i="13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B13" i="21" s="1"/>
  <c r="D79" i="13"/>
  <c r="E78" i="13"/>
  <c r="D78" i="13"/>
  <c r="F78" i="13" s="1"/>
  <c r="D90" i="12"/>
  <c r="D89" i="12"/>
  <c r="D88" i="12"/>
  <c r="D87" i="12"/>
  <c r="D86" i="12"/>
  <c r="D85" i="12"/>
  <c r="D84" i="12"/>
  <c r="D83" i="12"/>
  <c r="D82" i="12"/>
  <c r="D81" i="12"/>
  <c r="D80" i="12"/>
  <c r="E79" i="12"/>
  <c r="E80" i="12" s="1"/>
  <c r="E81" i="12" s="1"/>
  <c r="E82" i="12" s="1"/>
  <c r="E83" i="12" s="1"/>
  <c r="E84" i="12" s="1"/>
  <c r="E85" i="12" s="1"/>
  <c r="E86" i="12" s="1"/>
  <c r="E87" i="12" s="1"/>
  <c r="E88" i="12" s="1"/>
  <c r="E89" i="12" s="1"/>
  <c r="E90" i="12" s="1"/>
  <c r="D79" i="12"/>
  <c r="D78" i="12"/>
  <c r="D77" i="12"/>
  <c r="E76" i="12"/>
  <c r="E77" i="12" s="1"/>
  <c r="E78" i="12" s="1"/>
  <c r="D76" i="12"/>
  <c r="D90" i="10"/>
  <c r="D89" i="10"/>
  <c r="D88" i="10"/>
  <c r="D87" i="10"/>
  <c r="D86" i="10"/>
  <c r="D85" i="10"/>
  <c r="D84" i="10"/>
  <c r="D83" i="10"/>
  <c r="D82" i="10"/>
  <c r="D81" i="10"/>
  <c r="D80" i="10"/>
  <c r="E79" i="10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D79" i="10"/>
  <c r="D78" i="10"/>
  <c r="D77" i="10"/>
  <c r="D76" i="10"/>
  <c r="D75" i="10"/>
  <c r="D74" i="10"/>
  <c r="D73" i="10"/>
  <c r="D72" i="10"/>
  <c r="D71" i="10"/>
  <c r="D70" i="10"/>
  <c r="D69" i="10"/>
  <c r="D68" i="10"/>
  <c r="E67" i="10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D67" i="10"/>
  <c r="D66" i="10"/>
  <c r="D65" i="10"/>
  <c r="D64" i="10"/>
  <c r="D63" i="10"/>
  <c r="D62" i="10"/>
  <c r="D61" i="10"/>
  <c r="D60" i="10"/>
  <c r="D59" i="10"/>
  <c r="D58" i="10"/>
  <c r="D57" i="10"/>
  <c r="D56" i="10"/>
  <c r="E55" i="10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D55" i="10"/>
  <c r="D54" i="10"/>
  <c r="D53" i="10"/>
  <c r="D52" i="10"/>
  <c r="D51" i="10"/>
  <c r="D50" i="10"/>
  <c r="D49" i="10"/>
  <c r="D48" i="10"/>
  <c r="D47" i="10"/>
  <c r="D46" i="10"/>
  <c r="D45" i="10"/>
  <c r="D44" i="10"/>
  <c r="E43" i="10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D43" i="10"/>
  <c r="D42" i="10"/>
  <c r="D41" i="10"/>
  <c r="D40" i="10"/>
  <c r="D39" i="10"/>
  <c r="D38" i="10"/>
  <c r="D37" i="10"/>
  <c r="D36" i="10"/>
  <c r="D35" i="10"/>
  <c r="D34" i="10"/>
  <c r="D33" i="10"/>
  <c r="D32" i="10"/>
  <c r="E31" i="10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D31" i="10"/>
  <c r="D30" i="10"/>
  <c r="D29" i="10"/>
  <c r="D28" i="10"/>
  <c r="D27" i="10"/>
  <c r="D26" i="10"/>
  <c r="D25" i="10"/>
  <c r="D24" i="10"/>
  <c r="D23" i="10"/>
  <c r="D22" i="10"/>
  <c r="D21" i="10"/>
  <c r="D20" i="10"/>
  <c r="E19" i="10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D19" i="10"/>
  <c r="D18" i="10"/>
  <c r="D17" i="10"/>
  <c r="D16" i="10"/>
  <c r="D15" i="10"/>
  <c r="D14" i="10"/>
  <c r="D13" i="10"/>
  <c r="D12" i="10"/>
  <c r="D11" i="10"/>
  <c r="D10" i="10"/>
  <c r="D9" i="10"/>
  <c r="D8" i="10"/>
  <c r="E7" i="10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D7" i="10"/>
  <c r="D90" i="9"/>
  <c r="D89" i="9"/>
  <c r="D88" i="9"/>
  <c r="D87" i="9"/>
  <c r="D86" i="9"/>
  <c r="D85" i="9"/>
  <c r="D84" i="9"/>
  <c r="D83" i="9"/>
  <c r="D82" i="9"/>
  <c r="D81" i="9"/>
  <c r="D80" i="9"/>
  <c r="E79" i="9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D79" i="9"/>
  <c r="G90" i="9" s="1"/>
  <c r="D78" i="9"/>
  <c r="D77" i="9"/>
  <c r="D76" i="9"/>
  <c r="D75" i="9"/>
  <c r="D74" i="9"/>
  <c r="D73" i="9"/>
  <c r="D72" i="9"/>
  <c r="D71" i="9"/>
  <c r="D70" i="9"/>
  <c r="D69" i="9"/>
  <c r="D68" i="9"/>
  <c r="E67" i="9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D67" i="9"/>
  <c r="D66" i="9"/>
  <c r="D65" i="9"/>
  <c r="D64" i="9"/>
  <c r="D63" i="9"/>
  <c r="D62" i="9"/>
  <c r="D61" i="9"/>
  <c r="D60" i="9"/>
  <c r="D59" i="9"/>
  <c r="D58" i="9"/>
  <c r="D57" i="9"/>
  <c r="E56" i="9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D56" i="9"/>
  <c r="E55" i="9"/>
  <c r="D55" i="9"/>
  <c r="D54" i="9"/>
  <c r="D53" i="9"/>
  <c r="D52" i="9"/>
  <c r="D51" i="9"/>
  <c r="D50" i="9"/>
  <c r="D49" i="9"/>
  <c r="D48" i="9"/>
  <c r="D47" i="9"/>
  <c r="D46" i="9"/>
  <c r="D45" i="9"/>
  <c r="D44" i="9"/>
  <c r="E43" i="9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D43" i="9"/>
  <c r="D42" i="9"/>
  <c r="D41" i="9"/>
  <c r="D40" i="9"/>
  <c r="D39" i="9"/>
  <c r="D38" i="9"/>
  <c r="D37" i="9"/>
  <c r="D36" i="9"/>
  <c r="D35" i="9"/>
  <c r="D34" i="9"/>
  <c r="D33" i="9"/>
  <c r="D32" i="9"/>
  <c r="E31" i="9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D31" i="9"/>
  <c r="D30" i="9"/>
  <c r="D29" i="9"/>
  <c r="D28" i="9"/>
  <c r="D27" i="9"/>
  <c r="D26" i="9"/>
  <c r="D25" i="9"/>
  <c r="D24" i="9"/>
  <c r="D23" i="9"/>
  <c r="D22" i="9"/>
  <c r="D21" i="9"/>
  <c r="E20" i="9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D20" i="9"/>
  <c r="E19" i="9"/>
  <c r="D19" i="9"/>
  <c r="D18" i="9"/>
  <c r="D17" i="9"/>
  <c r="D16" i="9"/>
  <c r="D15" i="9"/>
  <c r="D14" i="9"/>
  <c r="D13" i="9"/>
  <c r="D12" i="9"/>
  <c r="D11" i="9"/>
  <c r="D10" i="9"/>
  <c r="D9" i="9"/>
  <c r="D8" i="9"/>
  <c r="E7" i="9"/>
  <c r="E8" i="9" s="1"/>
  <c r="D7" i="9"/>
  <c r="F14" i="20" l="1"/>
  <c r="G14" i="20"/>
  <c r="F13" i="21"/>
  <c r="B14" i="21"/>
  <c r="F90" i="13"/>
  <c r="F54" i="16"/>
  <c r="F90" i="16"/>
  <c r="F78" i="16"/>
  <c r="G54" i="16"/>
  <c r="G90" i="16"/>
  <c r="F90" i="12"/>
  <c r="F42" i="10"/>
  <c r="F90" i="10"/>
  <c r="G30" i="9"/>
  <c r="G66" i="9"/>
  <c r="G78" i="14"/>
  <c r="F66" i="14"/>
  <c r="G90" i="14"/>
  <c r="F54" i="14"/>
  <c r="F91" i="14" s="1"/>
  <c r="F78" i="14"/>
  <c r="G90" i="13"/>
  <c r="G78" i="13"/>
  <c r="G90" i="12"/>
  <c r="F78" i="12"/>
  <c r="G18" i="9"/>
  <c r="G54" i="9"/>
  <c r="G78" i="9"/>
  <c r="G42" i="9"/>
  <c r="F54" i="10"/>
  <c r="F18" i="10"/>
  <c r="F91" i="10" s="1"/>
  <c r="F66" i="10"/>
  <c r="E91" i="10"/>
  <c r="F30" i="10"/>
  <c r="F78" i="10"/>
  <c r="G30" i="18"/>
  <c r="G78" i="18"/>
  <c r="G42" i="18"/>
  <c r="G90" i="18"/>
  <c r="G54" i="18"/>
  <c r="G66" i="16"/>
  <c r="G78" i="16"/>
  <c r="G91" i="16" s="1"/>
  <c r="E91" i="18"/>
  <c r="F18" i="18"/>
  <c r="F30" i="18"/>
  <c r="F42" i="18"/>
  <c r="F54" i="18"/>
  <c r="F66" i="18"/>
  <c r="F78" i="18"/>
  <c r="F90" i="18"/>
  <c r="E91" i="14"/>
  <c r="G54" i="14"/>
  <c r="F91" i="13"/>
  <c r="E91" i="13"/>
  <c r="F91" i="12"/>
  <c r="E91" i="12"/>
  <c r="G78" i="12"/>
  <c r="G18" i="10"/>
  <c r="G30" i="10"/>
  <c r="G42" i="10"/>
  <c r="G54" i="10"/>
  <c r="G66" i="10"/>
  <c r="G78" i="10"/>
  <c r="G90" i="10"/>
  <c r="E9" i="9"/>
  <c r="E10" i="9" s="1"/>
  <c r="E11" i="9" s="1"/>
  <c r="E12" i="9" s="1"/>
  <c r="E13" i="9" s="1"/>
  <c r="E14" i="9" s="1"/>
  <c r="E15" i="9" s="1"/>
  <c r="E16" i="9" s="1"/>
  <c r="E17" i="9" s="1"/>
  <c r="E18" i="9" s="1"/>
  <c r="F18" i="9"/>
  <c r="F30" i="9"/>
  <c r="F42" i="9"/>
  <c r="F54" i="9"/>
  <c r="F66" i="9"/>
  <c r="F78" i="9"/>
  <c r="F90" i="9"/>
  <c r="D13" i="22" l="1"/>
  <c r="E9" i="22"/>
  <c r="E13" i="22" s="1"/>
  <c r="G91" i="13"/>
  <c r="G13" i="21"/>
  <c r="G14" i="21" s="1"/>
  <c r="F14" i="21"/>
  <c r="G91" i="12"/>
  <c r="F91" i="16"/>
  <c r="G91" i="14"/>
  <c r="E91" i="9"/>
  <c r="G91" i="9"/>
  <c r="G91" i="18"/>
  <c r="F91" i="18"/>
  <c r="E91" i="16"/>
  <c r="G91" i="10"/>
  <c r="F91" i="9"/>
  <c r="D90" i="7" l="1"/>
  <c r="D89" i="7"/>
  <c r="D88" i="7"/>
  <c r="D87" i="7"/>
  <c r="D86" i="7"/>
  <c r="D85" i="7"/>
  <c r="D84" i="7"/>
  <c r="D83" i="7"/>
  <c r="D82" i="7"/>
  <c r="D81" i="7"/>
  <c r="D80" i="7"/>
  <c r="E79" i="7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D79" i="7"/>
  <c r="D78" i="7"/>
  <c r="D77" i="7"/>
  <c r="D76" i="7"/>
  <c r="D75" i="7"/>
  <c r="D74" i="7"/>
  <c r="D73" i="7"/>
  <c r="D72" i="7"/>
  <c r="D71" i="7"/>
  <c r="D70" i="7"/>
  <c r="D69" i="7"/>
  <c r="D68" i="7"/>
  <c r="E67" i="7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D67" i="7"/>
  <c r="D66" i="7"/>
  <c r="D65" i="7"/>
  <c r="D64" i="7"/>
  <c r="D63" i="7"/>
  <c r="D62" i="7"/>
  <c r="D61" i="7"/>
  <c r="D60" i="7"/>
  <c r="D59" i="7"/>
  <c r="D58" i="7"/>
  <c r="D57" i="7"/>
  <c r="D56" i="7"/>
  <c r="E55" i="7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D55" i="7"/>
  <c r="D54" i="7"/>
  <c r="D53" i="7"/>
  <c r="D52" i="7"/>
  <c r="D51" i="7"/>
  <c r="D50" i="7"/>
  <c r="D49" i="7"/>
  <c r="D48" i="7"/>
  <c r="D47" i="7"/>
  <c r="D46" i="7"/>
  <c r="D45" i="7"/>
  <c r="D44" i="7"/>
  <c r="E43" i="7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D43" i="7"/>
  <c r="D42" i="7"/>
  <c r="D41" i="7"/>
  <c r="D40" i="7"/>
  <c r="D39" i="7"/>
  <c r="D38" i="7"/>
  <c r="D37" i="7"/>
  <c r="D36" i="7"/>
  <c r="D35" i="7"/>
  <c r="D34" i="7"/>
  <c r="D33" i="7"/>
  <c r="D32" i="7"/>
  <c r="E31" i="7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D31" i="7"/>
  <c r="D30" i="7"/>
  <c r="D29" i="7"/>
  <c r="D28" i="7"/>
  <c r="D27" i="7"/>
  <c r="D26" i="7"/>
  <c r="D25" i="7"/>
  <c r="D24" i="7"/>
  <c r="D23" i="7"/>
  <c r="D22" i="7"/>
  <c r="D21" i="7"/>
  <c r="D20" i="7"/>
  <c r="E19" i="7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D19" i="7"/>
  <c r="D18" i="7"/>
  <c r="D17" i="7"/>
  <c r="D16" i="7"/>
  <c r="D15" i="7"/>
  <c r="D14" i="7"/>
  <c r="D13" i="7"/>
  <c r="D12" i="7"/>
  <c r="D11" i="7"/>
  <c r="D10" i="7"/>
  <c r="D9" i="7"/>
  <c r="D8" i="7"/>
  <c r="E7" i="7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D7" i="7"/>
  <c r="D90" i="6"/>
  <c r="D89" i="6"/>
  <c r="D88" i="6"/>
  <c r="D87" i="6"/>
  <c r="D86" i="6"/>
  <c r="D85" i="6"/>
  <c r="D84" i="6"/>
  <c r="D83" i="6"/>
  <c r="D82" i="6"/>
  <c r="D81" i="6"/>
  <c r="D80" i="6"/>
  <c r="E79" i="6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D79" i="6"/>
  <c r="F90" i="6" s="1"/>
  <c r="D78" i="6"/>
  <c r="D77" i="6"/>
  <c r="D76" i="6"/>
  <c r="D75" i="6"/>
  <c r="D74" i="6"/>
  <c r="D73" i="6"/>
  <c r="D72" i="6"/>
  <c r="D71" i="6"/>
  <c r="D70" i="6"/>
  <c r="D69" i="6"/>
  <c r="D68" i="6"/>
  <c r="E67" i="6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D67" i="6"/>
  <c r="D66" i="6"/>
  <c r="D65" i="6"/>
  <c r="D64" i="6"/>
  <c r="D63" i="6"/>
  <c r="D62" i="6"/>
  <c r="D61" i="6"/>
  <c r="D60" i="6"/>
  <c r="D59" i="6"/>
  <c r="D58" i="6"/>
  <c r="D57" i="6"/>
  <c r="D56" i="6"/>
  <c r="E55" i="6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D55" i="6"/>
  <c r="D54" i="6"/>
  <c r="D53" i="6"/>
  <c r="D52" i="6"/>
  <c r="D51" i="6"/>
  <c r="D50" i="6"/>
  <c r="D49" i="6"/>
  <c r="D48" i="6"/>
  <c r="D47" i="6"/>
  <c r="D46" i="6"/>
  <c r="D45" i="6"/>
  <c r="D44" i="6"/>
  <c r="E43" i="6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D43" i="6"/>
  <c r="D42" i="6"/>
  <c r="D41" i="6"/>
  <c r="D40" i="6"/>
  <c r="D39" i="6"/>
  <c r="D38" i="6"/>
  <c r="D37" i="6"/>
  <c r="D36" i="6"/>
  <c r="D35" i="6"/>
  <c r="D34" i="6"/>
  <c r="D33" i="6"/>
  <c r="D32" i="6"/>
  <c r="E31" i="6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D31" i="6"/>
  <c r="F42" i="6" s="1"/>
  <c r="D30" i="6"/>
  <c r="D29" i="6"/>
  <c r="D28" i="6"/>
  <c r="D27" i="6"/>
  <c r="D26" i="6"/>
  <c r="D25" i="6"/>
  <c r="D24" i="6"/>
  <c r="D23" i="6"/>
  <c r="D22" i="6"/>
  <c r="D21" i="6"/>
  <c r="D20" i="6"/>
  <c r="E19" i="6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D19" i="6"/>
  <c r="D18" i="6"/>
  <c r="D17" i="6"/>
  <c r="D16" i="6"/>
  <c r="D15" i="6"/>
  <c r="D14" i="6"/>
  <c r="D13" i="6"/>
  <c r="D12" i="6"/>
  <c r="D11" i="6"/>
  <c r="D10" i="6"/>
  <c r="D9" i="6"/>
  <c r="D8" i="6"/>
  <c r="E7" i="6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D7" i="6"/>
  <c r="D90" i="4"/>
  <c r="D89" i="4"/>
  <c r="D88" i="4"/>
  <c r="D87" i="4"/>
  <c r="D86" i="4"/>
  <c r="D85" i="4"/>
  <c r="D84" i="4"/>
  <c r="D83" i="4"/>
  <c r="D82" i="4"/>
  <c r="D81" i="4"/>
  <c r="D80" i="4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D79" i="4"/>
  <c r="D78" i="4"/>
  <c r="D77" i="4"/>
  <c r="D76" i="4"/>
  <c r="D75" i="4"/>
  <c r="D74" i="4"/>
  <c r="D73" i="4"/>
  <c r="D72" i="4"/>
  <c r="D71" i="4"/>
  <c r="D70" i="4"/>
  <c r="D69" i="4"/>
  <c r="D68" i="4"/>
  <c r="E67" i="4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D67" i="4"/>
  <c r="D66" i="4"/>
  <c r="D65" i="4"/>
  <c r="D64" i="4"/>
  <c r="D63" i="4"/>
  <c r="D62" i="4"/>
  <c r="D61" i="4"/>
  <c r="D60" i="4"/>
  <c r="D59" i="4"/>
  <c r="D58" i="4"/>
  <c r="D57" i="4"/>
  <c r="D56" i="4"/>
  <c r="E55" i="4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D55" i="4"/>
  <c r="D54" i="4"/>
  <c r="D53" i="4"/>
  <c r="E52" i="4"/>
  <c r="E53" i="4" s="1"/>
  <c r="E54" i="4" s="1"/>
  <c r="D52" i="4"/>
  <c r="G54" i="4" s="1"/>
  <c r="F18" i="6" l="1"/>
  <c r="F66" i="6"/>
  <c r="F54" i="6"/>
  <c r="F30" i="6"/>
  <c r="F78" i="6"/>
  <c r="G90" i="4"/>
  <c r="F66" i="4"/>
  <c r="G66" i="4"/>
  <c r="G78" i="4"/>
  <c r="F78" i="4"/>
  <c r="F90" i="4"/>
  <c r="F54" i="4"/>
  <c r="F91" i="4" s="1"/>
  <c r="G78" i="7"/>
  <c r="G54" i="7"/>
  <c r="G30" i="7"/>
  <c r="F54" i="7"/>
  <c r="F18" i="7"/>
  <c r="G42" i="7"/>
  <c r="F66" i="7"/>
  <c r="G90" i="7"/>
  <c r="F78" i="7"/>
  <c r="F30" i="7"/>
  <c r="G18" i="7"/>
  <c r="F42" i="7"/>
  <c r="G66" i="7"/>
  <c r="F90" i="7"/>
  <c r="E91" i="7"/>
  <c r="E91" i="6"/>
  <c r="G18" i="6"/>
  <c r="G30" i="6"/>
  <c r="G42" i="6"/>
  <c r="G54" i="6"/>
  <c r="G66" i="6"/>
  <c r="G78" i="6"/>
  <c r="G90" i="6"/>
  <c r="E91" i="4"/>
  <c r="F91" i="6" l="1"/>
  <c r="F91" i="7"/>
  <c r="G91" i="7"/>
  <c r="G9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tc={3D4C208D-298B-4A60-8744-F6C89D71BDE4}</author>
  </authors>
  <commentList>
    <comment ref="E2" authorId="0" shapeId="0" xr:uid="{3D4C208D-298B-4A60-8744-F6C89D71BDE4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estimated from google opening hours</t>
        </r>
      </text>
    </comment>
  </commentList>
</comments>
</file>

<file path=xl/sharedStrings.xml><?xml version="1.0" encoding="utf-8"?>
<sst xmlns="http://schemas.openxmlformats.org/spreadsheetml/2006/main" count="296" uniqueCount="90">
  <si>
    <t>RADNOR HILLS MINERAL WATER COMPANY LTD, RADNOR HILLS, HEARTSEASE</t>
  </si>
  <si>
    <t>ABSTRACTION VOLUMES FROM 'POINT A' BETWEEN 2011 - 2017</t>
  </si>
  <si>
    <t>point A - RHC (all uses)</t>
  </si>
  <si>
    <t>Date</t>
  </si>
  <si>
    <t>Total Daily Abstraction (m3)</t>
  </si>
  <si>
    <t>Total Annual Abstraction (m3)</t>
  </si>
  <si>
    <t>Days in Month</t>
  </si>
  <si>
    <t>Daily Abstraction (m3/day)</t>
  </si>
  <si>
    <t>Annual Abstraction (m3)</t>
  </si>
  <si>
    <t>Max Daily Abstraction (m3/day)</t>
  </si>
  <si>
    <t>Average Daily Abstraction (m3/day)</t>
  </si>
  <si>
    <t>Standard Daily Usage (l/person)</t>
  </si>
  <si>
    <t>Max</t>
  </si>
  <si>
    <t>ABSTRACTION VOLUMES FROM 'POINT B' BETWEEN 2011 - 2017</t>
  </si>
  <si>
    <t>point B - RHP (all uses)</t>
  </si>
  <si>
    <t>ABSTRACTION VOLUMES FROM 'POINT C' BETWEEN 2014 - 2017</t>
  </si>
  <si>
    <t>point C - RHW</t>
  </si>
  <si>
    <t>ABSTRACTION VOLUMES FROM 'POINT D' BETWEEN 2011 - 2017</t>
  </si>
  <si>
    <t>point D - RHO (all uses)</t>
  </si>
  <si>
    <t>ABSTRACTION VOLUMES FROM 'POINT E' BETWEEN 2011 - 2017</t>
  </si>
  <si>
    <t>point E - RHE</t>
  </si>
  <si>
    <t>ABSTRACTION VOLUMES FROM 'POINT F' BETWEEN 2014 - 2017</t>
  </si>
  <si>
    <t>point F - RHUR</t>
  </si>
  <si>
    <t>ABSTRACTION VOLUMES FROM 'POINT G' BETWEEN 2011 - 2017</t>
  </si>
  <si>
    <t>point G - RHD</t>
  </si>
  <si>
    <t>ABSTRACTION VOLUMES FROM 'POINT H' BETWEEN 2011 - 2017</t>
  </si>
  <si>
    <t>point H - RHD2</t>
  </si>
  <si>
    <t>ABSTRACTION VOLUMES FROM 'POINT I' BETWEEN 2015 - 2017</t>
  </si>
  <si>
    <t>ABSTRACTION VOLUMES FROM 'POINT J' BETWEEN 2016 - 2017</t>
  </si>
  <si>
    <t>point J - RHG3</t>
  </si>
  <si>
    <t>No abstraction until 2016</t>
  </si>
  <si>
    <t>ABSTRACTION VOLUMES FROM 'POINT K' BETWEEN 2016 - 2017</t>
  </si>
  <si>
    <t>point K - RHG2</t>
  </si>
  <si>
    <t>ABSTRACTION VOLUMES FROM 'POINT L' BETWEEN 2014 - 2017</t>
  </si>
  <si>
    <t>point L - RHG</t>
  </si>
  <si>
    <t>No abstraction until 2014</t>
  </si>
  <si>
    <t>ABSTRACTION VOLUMES FROM 'POINT M' BETWEEN 2014 - 2017</t>
  </si>
  <si>
    <t>point M - RHM</t>
  </si>
  <si>
    <t>ABSTRACTION VOLUMES FROM 'POINT N' BETWEEN 2011 - 2017</t>
  </si>
  <si>
    <t>ABSTRACTION VOLUMES FROM 'POINT O' BETWEEN 2011 - 2017</t>
  </si>
  <si>
    <t>point O - RHLRO</t>
  </si>
  <si>
    <t>Year</t>
  </si>
  <si>
    <t>ABSTRACTION VOLUMES FROM 'POINT M', 'POINT N' &amp; 'POINT O' BETWEEN 2011 - 2017</t>
  </si>
  <si>
    <t>Water Bottling Monthly Abstracted Volume (m3)</t>
  </si>
  <si>
    <t>Water Bottling</t>
  </si>
  <si>
    <t>Domestic (Commercial)</t>
  </si>
  <si>
    <t>Domestic Residential</t>
  </si>
  <si>
    <t>General Agricultural Use</t>
  </si>
  <si>
    <t>Daily Usage (m3)</t>
  </si>
  <si>
    <t>Annual Usage (m3)</t>
  </si>
  <si>
    <t>Number of Chicken Houses</t>
  </si>
  <si>
    <t>Number of Office Employees</t>
  </si>
  <si>
    <t>Number of Residents</t>
  </si>
  <si>
    <t>Use by Chicken House (m3/year)</t>
  </si>
  <si>
    <t>Number of Crops per Year</t>
  </si>
  <si>
    <t>Standard Daily Usage Drinking (l/animal/day)</t>
  </si>
  <si>
    <t>General Agricultural Use - Poultry</t>
  </si>
  <si>
    <t>Poultry Annual Usage (m3)</t>
  </si>
  <si>
    <t>Poultry Daily Usage (m3)</t>
  </si>
  <si>
    <t>Dips per year</t>
  </si>
  <si>
    <t>Yearly Drinking Usage (m3)</t>
  </si>
  <si>
    <t>Yearly Dipping Usage (m3)</t>
  </si>
  <si>
    <t>Sheep Annual Usage (m3)</t>
  </si>
  <si>
    <t>Usage per spray (m3)</t>
  </si>
  <si>
    <t>Dip usage (m3)</t>
  </si>
  <si>
    <t>Number of sprays</t>
  </si>
  <si>
    <t>General Agricultural Use - Watkins Farm Agrochemical Spraying</t>
  </si>
  <si>
    <t>General Agricultural Use - Watkins Farm Sheep</t>
  </si>
  <si>
    <t>Total Annual Use Watkins Farm (m3)</t>
  </si>
  <si>
    <t>Standard Daily Usage Dipping (l/animal/dip)</t>
  </si>
  <si>
    <t>Usage per Dip (m3)</t>
  </si>
  <si>
    <t>Total  Average Daily Abstraction (m3)</t>
  </si>
  <si>
    <t>point I - RHF (all uses)</t>
  </si>
  <si>
    <t>Water Bottling (m3/yr)</t>
  </si>
  <si>
    <t>Domestic (Residential) (m3/yr)</t>
  </si>
  <si>
    <t>Domestic (Commercial) (m3/yr)</t>
  </si>
  <si>
    <t>Annual (m3/yr)</t>
  </si>
  <si>
    <t>Average Daily (m3/day)</t>
  </si>
  <si>
    <t>ABSTRACTION VOLUMES FROM WELSH BEDROCK BETWEEN 2011 - 2017</t>
  </si>
  <si>
    <t>Welsh Bedrock Abstraction (A, B, C, D, E, F)</t>
  </si>
  <si>
    <t>ABSTRACTION VOLUMES FROM WELSH SUPERFICIALS BETWEEN 2011 - 2017</t>
  </si>
  <si>
    <t>Welsh Superficial Abstraction (G, H, I, J, K, L)</t>
  </si>
  <si>
    <t>English Superficial Abstraction (M, N, O)</t>
  </si>
  <si>
    <t>Crop Area (ha)</t>
  </si>
  <si>
    <t>Water Usage (l/ha)</t>
  </si>
  <si>
    <t>Number of Sheep</t>
  </si>
  <si>
    <t>Sheep Daily Drinking Usage (m3)</t>
  </si>
  <si>
    <t>Lambs Daily Drinking Usage (m3)</t>
  </si>
  <si>
    <t>Number of Lambs
(6 months)</t>
  </si>
  <si>
    <t>General Agriculture (m3/yr)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</si>
</sst>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3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" fontId="2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" fontId="2" fillId="0" borderId="4" xfId="0" applyNumberFormat="1" applyFont="1" applyBorder="1" applyAlignment="1">
      <alignment horizontal="left"/>
    </xf>
    <xf numFmtId="3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/>
    <xf numFmtId="3" fontId="0" fillId="0" borderId="0" xfId="0" applyNumberFormat="1" applyFill="1" applyAlignment="1">
      <alignment horizontal="center"/>
    </xf>
    <xf numFmtId="3" fontId="3" fillId="0" borderId="4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7" fontId="0" fillId="0" borderId="0" xfId="0" applyNumberForma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3" fontId="0" fillId="0" borderId="4" xfId="0" applyNumberForma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7" fontId="5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quotePrefix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ebecca Haw" id="{20F1A451-20F9-4D43-A05A-AEB1043913C3}" userId="S-1-5-21-712816359-3245642471-1011335685-376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19-06-20T13:08:05.49" personId="{20F1A451-20F9-4D43-A05A-AEB1043913C3}" id="{3D4C208D-298B-4A60-8744-F6C89D71BDE4}">
    <text>estimated from google opening hours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682A-582A-4319-8009-1AF414A7AB2E}">
  <sheetPr>
    <tabColor theme="9"/>
  </sheetPr>
  <dimension ref="A1:AA84"/>
  <sheetViews>
    <sheetView zoomScale="70" zoomScaleNormal="70" workbookViewId="0">
      <pane ySplit="6" topLeftCell="A7" activePane="bottomLeft" state="frozen"/>
      <selection pane="bottomLeft" activeCell="A5" sqref="A5:C5"/>
    </sheetView>
  </sheetViews>
  <sheetFormatPr defaultColWidth="8.88671875" defaultRowHeight="14.4" x14ac:dyDescent="0.3"/>
  <cols>
    <col min="1" max="2" width="14.664062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9" width="14.6640625" style="39" customWidth="1"/>
    <col min="20" max="20" width="6.77734375" style="2" customWidth="1"/>
    <col min="21" max="21" width="14.6640625" style="39" customWidth="1"/>
    <col min="22" max="22" width="18.6640625" style="39" customWidth="1"/>
    <col min="23" max="26" width="14.6640625" style="39" customWidth="1"/>
    <col min="27" max="27" width="6.77734375" style="2" customWidth="1"/>
    <col min="28" max="28" width="16.33203125" customWidth="1"/>
  </cols>
  <sheetData>
    <row r="1" spans="1:27" x14ac:dyDescent="0.3">
      <c r="A1" s="1" t="s">
        <v>0</v>
      </c>
      <c r="B1" s="1"/>
      <c r="C1" s="2"/>
      <c r="F1" s="3"/>
      <c r="G1" s="3"/>
      <c r="N1" s="3"/>
      <c r="T1" s="3"/>
      <c r="AA1" s="3"/>
    </row>
    <row r="2" spans="1:27" x14ac:dyDescent="0.3">
      <c r="A2" s="1" t="s">
        <v>1</v>
      </c>
      <c r="B2" s="1"/>
      <c r="C2" s="2"/>
      <c r="E2" s="27"/>
      <c r="F2" s="3"/>
      <c r="G2" s="3"/>
      <c r="N2" s="3"/>
      <c r="T2" s="3"/>
      <c r="AA2" s="3"/>
    </row>
    <row r="3" spans="1:27" x14ac:dyDescent="0.3">
      <c r="C3" s="3"/>
      <c r="M3" s="40"/>
      <c r="N3" s="3"/>
      <c r="S3" s="40"/>
      <c r="T3" s="3"/>
      <c r="Z3" s="40"/>
      <c r="AA3" s="3"/>
    </row>
    <row r="4" spans="1:27" x14ac:dyDescent="0.3">
      <c r="C4" s="3"/>
      <c r="N4" s="3"/>
      <c r="T4" s="3"/>
      <c r="AA4" s="3"/>
    </row>
    <row r="5" spans="1:27" x14ac:dyDescent="0.3">
      <c r="A5" s="59" t="s">
        <v>2</v>
      </c>
      <c r="B5" s="59"/>
      <c r="C5" s="59"/>
      <c r="D5" s="5"/>
      <c r="E5" s="59" t="s">
        <v>44</v>
      </c>
      <c r="F5" s="59"/>
      <c r="G5" s="59"/>
      <c r="H5" s="5"/>
      <c r="I5" s="59" t="s">
        <v>45</v>
      </c>
      <c r="J5" s="59"/>
      <c r="K5" s="59"/>
      <c r="L5" s="59"/>
      <c r="M5" s="59"/>
      <c r="N5" s="6"/>
      <c r="O5" s="59" t="s">
        <v>46</v>
      </c>
      <c r="P5" s="59"/>
      <c r="Q5" s="59"/>
      <c r="R5" s="59"/>
      <c r="S5" s="59"/>
      <c r="T5" s="6"/>
      <c r="U5" s="59" t="s">
        <v>47</v>
      </c>
      <c r="V5" s="59"/>
      <c r="W5" s="59"/>
      <c r="X5" s="59"/>
      <c r="Y5" s="59"/>
      <c r="Z5" s="59"/>
      <c r="AA5" s="6"/>
    </row>
    <row r="6" spans="1:27" ht="39.6" x14ac:dyDescent="0.3">
      <c r="A6" s="7" t="s">
        <v>3</v>
      </c>
      <c r="B6" s="8" t="s">
        <v>4</v>
      </c>
      <c r="C6" s="9" t="s">
        <v>5</v>
      </c>
      <c r="D6" s="10"/>
      <c r="E6" s="7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</row>
    <row r="7" spans="1:27" x14ac:dyDescent="0.3">
      <c r="A7" s="44">
        <v>2011</v>
      </c>
      <c r="B7" s="15">
        <f>F7+L7+R7+Y7</f>
        <v>40.271232876712332</v>
      </c>
      <c r="C7" s="12">
        <f>G7+M7+S7+Z7</f>
        <v>14699</v>
      </c>
      <c r="D7" s="14"/>
      <c r="E7" s="44">
        <v>2011</v>
      </c>
      <c r="F7" s="51">
        <v>5.1705479452054792</v>
      </c>
      <c r="G7" s="12">
        <v>1887.25</v>
      </c>
      <c r="H7" s="14"/>
      <c r="I7" s="44">
        <v>2011</v>
      </c>
      <c r="J7" s="29">
        <v>206</v>
      </c>
      <c r="K7" s="29">
        <v>100</v>
      </c>
      <c r="L7" s="29">
        <f>K7*J7/1000</f>
        <v>20.6</v>
      </c>
      <c r="M7" s="46">
        <f>L7*365</f>
        <v>7519.0000000000009</v>
      </c>
      <c r="N7" s="34"/>
      <c r="O7" s="44">
        <v>2011</v>
      </c>
      <c r="P7" s="29">
        <v>9</v>
      </c>
      <c r="Q7" s="29">
        <v>150</v>
      </c>
      <c r="R7" s="29">
        <f t="shared" ref="R7:R13" si="0">Q7*P7/1000</f>
        <v>1.35</v>
      </c>
      <c r="S7" s="46">
        <f t="shared" ref="S7:S13" si="1">R7*365</f>
        <v>492.75000000000006</v>
      </c>
      <c r="T7" s="34"/>
      <c r="U7" s="44">
        <v>2011</v>
      </c>
      <c r="V7" s="29">
        <v>2</v>
      </c>
      <c r="W7" s="37">
        <v>8</v>
      </c>
      <c r="X7" s="29">
        <v>300</v>
      </c>
      <c r="Y7" s="45">
        <f>Z7/365</f>
        <v>13.150684931506849</v>
      </c>
      <c r="Z7" s="46">
        <f t="shared" ref="Z7:Z13" si="2">V7*W7*X7</f>
        <v>4800</v>
      </c>
      <c r="AA7" s="34"/>
    </row>
    <row r="8" spans="1:27" x14ac:dyDescent="0.3">
      <c r="A8" s="44">
        <v>2012</v>
      </c>
      <c r="B8" s="15">
        <f t="shared" ref="B8:B13" si="3">F8+L8+R8+Y8</f>
        <v>40.271232876712332</v>
      </c>
      <c r="C8" s="12">
        <f t="shared" ref="C8:C13" si="4">G8+M8+S8+Z8</f>
        <v>14699</v>
      </c>
      <c r="D8" s="14"/>
      <c r="E8" s="44">
        <v>2012</v>
      </c>
      <c r="F8" s="51">
        <v>5.1705479452054792</v>
      </c>
      <c r="G8" s="12">
        <v>1887.25</v>
      </c>
      <c r="H8" s="14"/>
      <c r="I8" s="44">
        <v>2012</v>
      </c>
      <c r="J8" s="29">
        <v>206</v>
      </c>
      <c r="K8" s="29">
        <v>100</v>
      </c>
      <c r="L8" s="29">
        <f t="shared" ref="L8:L13" si="5">K8*J8/1000</f>
        <v>20.6</v>
      </c>
      <c r="M8" s="46">
        <f t="shared" ref="M8:M13" si="6">L8*365</f>
        <v>7519.0000000000009</v>
      </c>
      <c r="N8" s="34"/>
      <c r="O8" s="44">
        <v>2012</v>
      </c>
      <c r="P8" s="29">
        <v>9</v>
      </c>
      <c r="Q8" s="29">
        <v>150</v>
      </c>
      <c r="R8" s="29">
        <f t="shared" si="0"/>
        <v>1.35</v>
      </c>
      <c r="S8" s="46">
        <f t="shared" si="1"/>
        <v>492.75000000000006</v>
      </c>
      <c r="T8" s="34"/>
      <c r="U8" s="44">
        <v>2012</v>
      </c>
      <c r="V8" s="29">
        <v>2</v>
      </c>
      <c r="W8" s="37">
        <v>8</v>
      </c>
      <c r="X8" s="29">
        <v>300</v>
      </c>
      <c r="Y8" s="45">
        <f t="shared" ref="Y8:Y13" si="7">Z8/365</f>
        <v>13.150684931506849</v>
      </c>
      <c r="Z8" s="46">
        <f t="shared" si="2"/>
        <v>4800</v>
      </c>
      <c r="AA8" s="34"/>
    </row>
    <row r="9" spans="1:27" x14ac:dyDescent="0.3">
      <c r="A9" s="44">
        <v>2013</v>
      </c>
      <c r="B9" s="15">
        <f t="shared" si="3"/>
        <v>40.271232876712332</v>
      </c>
      <c r="C9" s="12">
        <f t="shared" si="4"/>
        <v>14699</v>
      </c>
      <c r="D9" s="14"/>
      <c r="E9" s="44">
        <v>2013</v>
      </c>
      <c r="F9" s="51">
        <v>5.1705479452054792</v>
      </c>
      <c r="G9" s="12">
        <v>1887.25</v>
      </c>
      <c r="H9" s="14"/>
      <c r="I9" s="44">
        <v>2013</v>
      </c>
      <c r="J9" s="29">
        <v>206</v>
      </c>
      <c r="K9" s="29">
        <v>100</v>
      </c>
      <c r="L9" s="29">
        <f t="shared" si="5"/>
        <v>20.6</v>
      </c>
      <c r="M9" s="46">
        <f t="shared" si="6"/>
        <v>7519.0000000000009</v>
      </c>
      <c r="N9" s="34"/>
      <c r="O9" s="44">
        <v>2013</v>
      </c>
      <c r="P9" s="29">
        <v>9</v>
      </c>
      <c r="Q9" s="29">
        <v>150</v>
      </c>
      <c r="R9" s="29">
        <f t="shared" si="0"/>
        <v>1.35</v>
      </c>
      <c r="S9" s="46">
        <f t="shared" si="1"/>
        <v>492.75000000000006</v>
      </c>
      <c r="T9" s="34"/>
      <c r="U9" s="44">
        <v>2013</v>
      </c>
      <c r="V9" s="29">
        <v>2</v>
      </c>
      <c r="W9" s="37">
        <v>8</v>
      </c>
      <c r="X9" s="29">
        <v>300</v>
      </c>
      <c r="Y9" s="45">
        <f t="shared" si="7"/>
        <v>13.150684931506849</v>
      </c>
      <c r="Z9" s="46">
        <f t="shared" si="2"/>
        <v>4800</v>
      </c>
      <c r="AA9" s="34"/>
    </row>
    <row r="10" spans="1:27" x14ac:dyDescent="0.3">
      <c r="A10" s="44">
        <v>2014</v>
      </c>
      <c r="B10" s="15">
        <f t="shared" si="3"/>
        <v>40.271232876712332</v>
      </c>
      <c r="C10" s="12">
        <f t="shared" si="4"/>
        <v>14699</v>
      </c>
      <c r="D10" s="14"/>
      <c r="E10" s="44">
        <v>2014</v>
      </c>
      <c r="F10" s="51">
        <v>5.1705479452054792</v>
      </c>
      <c r="G10" s="12">
        <v>1887.25</v>
      </c>
      <c r="H10" s="14"/>
      <c r="I10" s="44">
        <v>2014</v>
      </c>
      <c r="J10" s="29">
        <v>206</v>
      </c>
      <c r="K10" s="29">
        <v>100</v>
      </c>
      <c r="L10" s="29">
        <f t="shared" si="5"/>
        <v>20.6</v>
      </c>
      <c r="M10" s="46">
        <f t="shared" si="6"/>
        <v>7519.0000000000009</v>
      </c>
      <c r="N10" s="34"/>
      <c r="O10" s="44">
        <v>2014</v>
      </c>
      <c r="P10" s="29">
        <v>9</v>
      </c>
      <c r="Q10" s="29">
        <v>150</v>
      </c>
      <c r="R10" s="29">
        <f t="shared" si="0"/>
        <v>1.35</v>
      </c>
      <c r="S10" s="46">
        <f t="shared" si="1"/>
        <v>492.75000000000006</v>
      </c>
      <c r="T10" s="34"/>
      <c r="U10" s="44">
        <v>2014</v>
      </c>
      <c r="V10" s="29">
        <v>2</v>
      </c>
      <c r="W10" s="37">
        <v>8</v>
      </c>
      <c r="X10" s="29">
        <v>300</v>
      </c>
      <c r="Y10" s="45">
        <f t="shared" si="7"/>
        <v>13.150684931506849</v>
      </c>
      <c r="Z10" s="46">
        <f t="shared" si="2"/>
        <v>4800</v>
      </c>
      <c r="AA10" s="34"/>
    </row>
    <row r="11" spans="1:27" x14ac:dyDescent="0.3">
      <c r="A11" s="44">
        <v>2015</v>
      </c>
      <c r="B11" s="15">
        <f t="shared" si="3"/>
        <v>29.971232876712328</v>
      </c>
      <c r="C11" s="12">
        <f t="shared" si="4"/>
        <v>10939.5</v>
      </c>
      <c r="E11" s="44">
        <v>2015</v>
      </c>
      <c r="F11" s="51">
        <v>4.4205479452054792</v>
      </c>
      <c r="G11" s="12">
        <v>1613.5</v>
      </c>
      <c r="I11" s="44">
        <v>2015</v>
      </c>
      <c r="J11" s="29">
        <v>103</v>
      </c>
      <c r="K11" s="29">
        <v>100</v>
      </c>
      <c r="L11" s="29">
        <f t="shared" si="5"/>
        <v>10.3</v>
      </c>
      <c r="M11" s="46">
        <f t="shared" si="6"/>
        <v>3759.5000000000005</v>
      </c>
      <c r="N11" s="34"/>
      <c r="O11" s="44">
        <v>2015</v>
      </c>
      <c r="P11" s="29">
        <v>14</v>
      </c>
      <c r="Q11" s="29">
        <v>150</v>
      </c>
      <c r="R11" s="29">
        <f t="shared" si="0"/>
        <v>2.1</v>
      </c>
      <c r="S11" s="46">
        <f t="shared" si="1"/>
        <v>766.5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si="7"/>
        <v>13.150684931506849</v>
      </c>
      <c r="Z11" s="46">
        <f t="shared" si="2"/>
        <v>4800</v>
      </c>
      <c r="AA11" s="34"/>
    </row>
    <row r="12" spans="1:27" x14ac:dyDescent="0.3">
      <c r="A12" s="44">
        <v>2016</v>
      </c>
      <c r="B12" s="15">
        <f t="shared" si="3"/>
        <v>29.971232876712328</v>
      </c>
      <c r="C12" s="12">
        <f t="shared" si="4"/>
        <v>10939.5</v>
      </c>
      <c r="E12" s="44">
        <v>2016</v>
      </c>
      <c r="F12" s="51">
        <v>4.4205479452054792</v>
      </c>
      <c r="G12" s="12">
        <v>1613.5</v>
      </c>
      <c r="I12" s="44">
        <v>2016</v>
      </c>
      <c r="J12" s="29">
        <v>103</v>
      </c>
      <c r="K12" s="29">
        <v>100</v>
      </c>
      <c r="L12" s="29">
        <f t="shared" si="5"/>
        <v>10.3</v>
      </c>
      <c r="M12" s="46">
        <f t="shared" si="6"/>
        <v>3759.5000000000005</v>
      </c>
      <c r="N12" s="34"/>
      <c r="O12" s="44">
        <v>2016</v>
      </c>
      <c r="P12" s="29">
        <v>14</v>
      </c>
      <c r="Q12" s="29">
        <v>150</v>
      </c>
      <c r="R12" s="29">
        <f t="shared" si="0"/>
        <v>2.1</v>
      </c>
      <c r="S12" s="46">
        <f t="shared" si="1"/>
        <v>766.5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7"/>
        <v>13.150684931506849</v>
      </c>
      <c r="Z12" s="46">
        <f t="shared" si="2"/>
        <v>4800</v>
      </c>
      <c r="AA12" s="34"/>
    </row>
    <row r="13" spans="1:27" x14ac:dyDescent="0.3">
      <c r="A13" s="44">
        <v>2017</v>
      </c>
      <c r="B13" s="15">
        <f t="shared" si="3"/>
        <v>29.971232876712328</v>
      </c>
      <c r="C13" s="12">
        <f t="shared" si="4"/>
        <v>10939.5</v>
      </c>
      <c r="E13" s="44">
        <v>2017</v>
      </c>
      <c r="F13" s="51">
        <v>4.4205479452054792</v>
      </c>
      <c r="G13" s="12">
        <v>1613.5</v>
      </c>
      <c r="I13" s="44">
        <v>2017</v>
      </c>
      <c r="J13" s="29">
        <v>103</v>
      </c>
      <c r="K13" s="29">
        <v>100</v>
      </c>
      <c r="L13" s="29">
        <f t="shared" si="5"/>
        <v>10.3</v>
      </c>
      <c r="M13" s="46">
        <f t="shared" si="6"/>
        <v>3759.5000000000005</v>
      </c>
      <c r="N13" s="34"/>
      <c r="O13" s="44">
        <v>2017</v>
      </c>
      <c r="P13" s="29">
        <v>14</v>
      </c>
      <c r="Q13" s="29">
        <v>150</v>
      </c>
      <c r="R13" s="29">
        <f t="shared" si="0"/>
        <v>2.1</v>
      </c>
      <c r="S13" s="46">
        <f t="shared" si="1"/>
        <v>766.5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7"/>
        <v>13.150684931506849</v>
      </c>
      <c r="Z13" s="46">
        <f t="shared" si="2"/>
        <v>4800</v>
      </c>
      <c r="AA13" s="34"/>
    </row>
    <row r="14" spans="1:27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</row>
    <row r="15" spans="1:27" x14ac:dyDescent="0.3">
      <c r="A15" s="41"/>
      <c r="B15" s="42"/>
      <c r="C15" s="43"/>
      <c r="E15" s="47"/>
      <c r="F15" s="48"/>
      <c r="G15" s="49"/>
      <c r="I15" s="41"/>
      <c r="J15" s="41"/>
      <c r="K15" s="42"/>
      <c r="L15" s="42"/>
      <c r="M15" s="42"/>
      <c r="N15" s="42"/>
      <c r="O15" s="34"/>
      <c r="P15" s="41"/>
      <c r="Q15" s="42"/>
      <c r="R15" s="42"/>
      <c r="S15" s="42"/>
      <c r="T15" s="42"/>
      <c r="U15" s="42"/>
      <c r="V15" s="34"/>
      <c r="W15"/>
      <c r="X15"/>
      <c r="Y15"/>
      <c r="Z15"/>
      <c r="AA15"/>
    </row>
    <row r="16" spans="1:27" x14ac:dyDescent="0.3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</row>
    <row r="17" spans="1:27" x14ac:dyDescent="0.3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</row>
    <row r="18" spans="1:27" x14ac:dyDescent="0.3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</row>
    <row r="19" spans="1:27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</row>
    <row r="20" spans="1:27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</row>
    <row r="21" spans="1:27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35"/>
      <c r="U21" s="41"/>
      <c r="V21" s="42"/>
      <c r="W21" s="42"/>
      <c r="X21" s="42"/>
      <c r="Y21" s="42"/>
      <c r="Z21" s="42"/>
      <c r="AA21" s="35"/>
    </row>
    <row r="22" spans="1:27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3"/>
      <c r="N22" s="35"/>
      <c r="O22" s="41"/>
      <c r="P22" s="42"/>
      <c r="Q22" s="42"/>
      <c r="R22" s="42"/>
      <c r="S22" s="43"/>
      <c r="T22" s="35"/>
      <c r="U22" s="41"/>
      <c r="V22" s="42"/>
      <c r="W22" s="42"/>
      <c r="X22" s="42"/>
      <c r="Y22" s="42"/>
      <c r="Z22" s="43"/>
      <c r="AA22" s="35"/>
    </row>
    <row r="23" spans="1:27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</row>
    <row r="24" spans="1:27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</row>
    <row r="25" spans="1:27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</row>
    <row r="26" spans="1:27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</row>
    <row r="27" spans="1:27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</row>
    <row r="28" spans="1:27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</row>
    <row r="29" spans="1:27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</row>
    <row r="30" spans="1:27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</row>
    <row r="31" spans="1:27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</row>
    <row r="32" spans="1:27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</row>
    <row r="33" spans="1:27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35"/>
      <c r="U33" s="41"/>
      <c r="V33" s="42"/>
      <c r="W33" s="42"/>
      <c r="X33" s="42"/>
      <c r="Y33" s="42"/>
      <c r="Z33" s="42"/>
      <c r="AA33" s="35"/>
    </row>
    <row r="34" spans="1:27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3"/>
      <c r="N34" s="35"/>
      <c r="O34" s="41"/>
      <c r="P34" s="42"/>
      <c r="Q34" s="42"/>
      <c r="R34" s="42"/>
      <c r="S34" s="43"/>
      <c r="T34" s="35"/>
      <c r="U34" s="41"/>
      <c r="V34" s="42"/>
      <c r="W34" s="42"/>
      <c r="X34" s="42"/>
      <c r="Y34" s="42"/>
      <c r="Z34" s="43"/>
      <c r="AA34" s="35"/>
    </row>
    <row r="35" spans="1:27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</row>
    <row r="36" spans="1:27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</row>
    <row r="37" spans="1:27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</row>
    <row r="38" spans="1:27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</row>
    <row r="39" spans="1:27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</row>
    <row r="40" spans="1:27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</row>
    <row r="41" spans="1:27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</row>
    <row r="42" spans="1:27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</row>
    <row r="43" spans="1:27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</row>
    <row r="44" spans="1:27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</row>
    <row r="45" spans="1:27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35"/>
      <c r="U45" s="41"/>
      <c r="V45" s="42"/>
      <c r="W45" s="42"/>
      <c r="X45" s="42"/>
      <c r="Y45" s="42"/>
      <c r="Z45" s="42"/>
      <c r="AA45" s="35"/>
    </row>
    <row r="46" spans="1:27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3"/>
      <c r="N46" s="35"/>
      <c r="O46" s="41"/>
      <c r="P46" s="42"/>
      <c r="Q46" s="42"/>
      <c r="R46" s="42"/>
      <c r="S46" s="43"/>
      <c r="T46" s="35"/>
      <c r="U46" s="41"/>
      <c r="V46" s="42"/>
      <c r="W46" s="42"/>
      <c r="X46" s="42"/>
      <c r="Y46" s="42"/>
      <c r="Z46" s="43"/>
      <c r="AA46" s="35"/>
    </row>
    <row r="47" spans="1:27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</row>
    <row r="48" spans="1:27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</row>
    <row r="49" spans="1:27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</row>
    <row r="50" spans="1:27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</row>
    <row r="51" spans="1:27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</row>
    <row r="52" spans="1:27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</row>
    <row r="53" spans="1:27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</row>
    <row r="54" spans="1:27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</row>
    <row r="55" spans="1:27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</row>
    <row r="56" spans="1:27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</row>
    <row r="57" spans="1:27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35"/>
      <c r="U57" s="41"/>
      <c r="V57" s="42"/>
      <c r="W57" s="42"/>
      <c r="X57" s="42"/>
      <c r="Y57" s="42"/>
      <c r="Z57" s="42"/>
      <c r="AA57" s="35"/>
    </row>
    <row r="58" spans="1:27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3"/>
      <c r="N58" s="35"/>
      <c r="O58" s="41"/>
      <c r="P58" s="42"/>
      <c r="Q58" s="42"/>
      <c r="R58" s="42"/>
      <c r="S58" s="43"/>
      <c r="T58" s="35"/>
      <c r="U58" s="41"/>
      <c r="V58" s="42"/>
      <c r="W58" s="42"/>
      <c r="X58" s="42"/>
      <c r="Y58" s="42"/>
      <c r="Z58" s="43"/>
      <c r="AA58" s="35"/>
    </row>
    <row r="59" spans="1:27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</row>
    <row r="60" spans="1:27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</row>
    <row r="61" spans="1:27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</row>
    <row r="62" spans="1:27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</row>
    <row r="63" spans="1:27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</row>
    <row r="64" spans="1:27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</row>
    <row r="65" spans="1:27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</row>
    <row r="66" spans="1:27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</row>
    <row r="67" spans="1:27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</row>
    <row r="68" spans="1:27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</row>
    <row r="69" spans="1:27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35"/>
      <c r="U69" s="41"/>
      <c r="V69" s="42"/>
      <c r="W69" s="42"/>
      <c r="X69" s="42"/>
      <c r="Y69" s="42"/>
      <c r="Z69" s="42"/>
      <c r="AA69" s="35"/>
    </row>
    <row r="70" spans="1:27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3"/>
      <c r="N70" s="35"/>
      <c r="O70" s="41"/>
      <c r="P70" s="42"/>
      <c r="Q70" s="42"/>
      <c r="R70" s="42"/>
      <c r="S70" s="43"/>
      <c r="T70" s="35"/>
      <c r="U70" s="41"/>
      <c r="V70" s="42"/>
      <c r="W70" s="42"/>
      <c r="X70" s="42"/>
      <c r="Y70" s="42"/>
      <c r="Z70" s="43"/>
      <c r="AA70" s="35"/>
    </row>
    <row r="71" spans="1:27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</row>
    <row r="72" spans="1:27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</row>
    <row r="73" spans="1:27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</row>
    <row r="74" spans="1:27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</row>
    <row r="75" spans="1:27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</row>
    <row r="76" spans="1:27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</row>
    <row r="77" spans="1:27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</row>
    <row r="78" spans="1:27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</row>
    <row r="79" spans="1:27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</row>
    <row r="80" spans="1:27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</row>
    <row r="81" spans="1:27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  <c r="N81" s="35"/>
      <c r="O81" s="41"/>
      <c r="P81" s="42"/>
      <c r="Q81" s="42"/>
      <c r="R81" s="42"/>
      <c r="S81" s="42"/>
      <c r="T81" s="35"/>
      <c r="U81" s="41"/>
      <c r="V81" s="42"/>
      <c r="W81" s="42"/>
      <c r="X81" s="42"/>
      <c r="Y81" s="42"/>
      <c r="Z81" s="42"/>
      <c r="AA81" s="35"/>
    </row>
    <row r="82" spans="1:27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3"/>
      <c r="N82" s="35"/>
      <c r="O82" s="41"/>
      <c r="P82" s="42"/>
      <c r="Q82" s="42"/>
      <c r="R82" s="42"/>
      <c r="S82" s="43"/>
      <c r="T82" s="35"/>
      <c r="U82" s="41"/>
      <c r="V82" s="42"/>
      <c r="W82" s="42"/>
      <c r="X82" s="42"/>
      <c r="Y82" s="42"/>
      <c r="Z82" s="43"/>
      <c r="AA82" s="35"/>
    </row>
    <row r="83" spans="1:27" x14ac:dyDescent="0.3">
      <c r="A83" s="39"/>
      <c r="B83" s="39"/>
      <c r="C83" s="39"/>
      <c r="E83" s="50"/>
      <c r="F83" s="50"/>
      <c r="G83" s="50"/>
      <c r="N83" s="36"/>
      <c r="T83" s="36"/>
      <c r="AA83" s="36"/>
    </row>
    <row r="84" spans="1:27" x14ac:dyDescent="0.3">
      <c r="F84"/>
      <c r="G84"/>
      <c r="N84"/>
      <c r="T84"/>
      <c r="AA84"/>
    </row>
  </sheetData>
  <mergeCells count="5">
    <mergeCell ref="A5:C5"/>
    <mergeCell ref="E5:G5"/>
    <mergeCell ref="I5:M5"/>
    <mergeCell ref="O5:S5"/>
    <mergeCell ref="U5:Z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2996-B9BD-45AE-A1BB-8F1B09A5C91D}">
  <sheetPr>
    <tabColor theme="9"/>
  </sheetPr>
  <dimension ref="A1:AP76"/>
  <sheetViews>
    <sheetView zoomScaleNormal="100" workbookViewId="0">
      <selection activeCell="A5" sqref="A5:C5"/>
    </sheetView>
  </sheetViews>
  <sheetFormatPr defaultRowHeight="14.4" x14ac:dyDescent="0.3"/>
  <cols>
    <col min="1" max="2" width="14.6640625" style="3" customWidth="1"/>
    <col min="3" max="3" width="16.6640625" customWidth="1"/>
    <col min="4" max="4" width="6.77734375" style="2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5" width="14.6640625" style="39" customWidth="1"/>
    <col min="16" max="16" width="18.6640625" style="39" customWidth="1"/>
    <col min="17" max="20" width="14.6640625" style="39" customWidth="1"/>
    <col min="21" max="21" width="6.77734375" style="2" customWidth="1"/>
    <col min="22" max="35" width="14.6640625" style="39" customWidth="1"/>
    <col min="36" max="36" width="18.6640625" style="39" customWidth="1"/>
    <col min="37" max="41" width="14.6640625" style="39" customWidth="1"/>
    <col min="42" max="42" width="14.44140625" style="2" customWidth="1"/>
  </cols>
  <sheetData>
    <row r="1" spans="1:42" x14ac:dyDescent="0.3">
      <c r="A1" s="1" t="s">
        <v>0</v>
      </c>
      <c r="B1" s="1"/>
      <c r="C1" s="2"/>
      <c r="D1" s="38"/>
      <c r="F1" s="3"/>
      <c r="G1" s="3"/>
      <c r="N1" s="3"/>
      <c r="U1" s="3"/>
      <c r="AP1" s="3"/>
    </row>
    <row r="2" spans="1:42" x14ac:dyDescent="0.3">
      <c r="A2" s="1" t="s">
        <v>13</v>
      </c>
      <c r="B2" s="1"/>
      <c r="C2" s="2"/>
      <c r="D2" s="38"/>
      <c r="E2" s="27"/>
      <c r="F2" s="3"/>
      <c r="G2" s="3"/>
      <c r="N2" s="3"/>
      <c r="U2" s="3"/>
      <c r="AP2" s="3"/>
    </row>
    <row r="3" spans="1:42" x14ac:dyDescent="0.3">
      <c r="C3" s="3"/>
      <c r="D3" s="27"/>
      <c r="M3" s="40"/>
      <c r="N3" s="3"/>
      <c r="U3" s="3"/>
      <c r="AI3" s="40"/>
      <c r="AP3" s="3"/>
    </row>
    <row r="4" spans="1:42" x14ac:dyDescent="0.3">
      <c r="C4" s="3"/>
      <c r="D4" s="53"/>
      <c r="N4" s="3"/>
      <c r="U4" s="3"/>
      <c r="AP4" s="3"/>
    </row>
    <row r="5" spans="1:42" x14ac:dyDescent="0.3">
      <c r="A5" s="59" t="s">
        <v>14</v>
      </c>
      <c r="B5" s="59"/>
      <c r="C5" s="59"/>
      <c r="D5" s="6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  <c r="N5" s="6"/>
      <c r="O5" s="62" t="s">
        <v>56</v>
      </c>
      <c r="P5" s="63"/>
      <c r="Q5" s="63"/>
      <c r="R5" s="63"/>
      <c r="S5" s="63"/>
      <c r="T5" s="64"/>
      <c r="U5" s="6"/>
      <c r="V5" s="59" t="s">
        <v>67</v>
      </c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62" t="s">
        <v>66</v>
      </c>
      <c r="AK5" s="63"/>
      <c r="AL5" s="63"/>
      <c r="AM5" s="63"/>
      <c r="AN5" s="63"/>
      <c r="AO5" s="64"/>
      <c r="AP5" s="60" t="s">
        <v>68</v>
      </c>
    </row>
    <row r="6" spans="1:42" ht="55.2" customHeight="1" x14ac:dyDescent="0.3">
      <c r="A6" s="31" t="s">
        <v>3</v>
      </c>
      <c r="B6" s="9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52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50</v>
      </c>
      <c r="Q6" s="9" t="s">
        <v>54</v>
      </c>
      <c r="R6" s="9" t="s">
        <v>53</v>
      </c>
      <c r="S6" s="9" t="s">
        <v>58</v>
      </c>
      <c r="T6" s="9" t="s">
        <v>57</v>
      </c>
      <c r="U6" s="10"/>
      <c r="V6" s="31" t="s">
        <v>41</v>
      </c>
      <c r="W6" s="9" t="s">
        <v>85</v>
      </c>
      <c r="X6" s="9" t="s">
        <v>55</v>
      </c>
      <c r="Y6" s="9" t="s">
        <v>86</v>
      </c>
      <c r="Z6" s="9" t="s">
        <v>88</v>
      </c>
      <c r="AA6" s="9" t="s">
        <v>55</v>
      </c>
      <c r="AB6" s="9" t="s">
        <v>87</v>
      </c>
      <c r="AC6" s="9" t="s">
        <v>60</v>
      </c>
      <c r="AD6" s="9" t="s">
        <v>69</v>
      </c>
      <c r="AE6" s="9" t="s">
        <v>70</v>
      </c>
      <c r="AF6" s="9" t="s">
        <v>59</v>
      </c>
      <c r="AG6" s="9" t="s">
        <v>64</v>
      </c>
      <c r="AH6" s="9" t="s">
        <v>61</v>
      </c>
      <c r="AI6" s="9" t="s">
        <v>62</v>
      </c>
      <c r="AJ6" s="9" t="s">
        <v>83</v>
      </c>
      <c r="AK6" s="9" t="s">
        <v>84</v>
      </c>
      <c r="AL6" s="9" t="s">
        <v>63</v>
      </c>
      <c r="AM6" s="9" t="s">
        <v>65</v>
      </c>
      <c r="AN6" s="9" t="s">
        <v>48</v>
      </c>
      <c r="AO6" s="9" t="s">
        <v>49</v>
      </c>
      <c r="AP6" s="61"/>
    </row>
    <row r="7" spans="1:42" x14ac:dyDescent="0.3">
      <c r="A7" s="44">
        <v>2011</v>
      </c>
      <c r="B7" s="15">
        <f t="shared" ref="B7:B13" si="0">F7+L7+R7+Y7</f>
        <v>331.71863013698629</v>
      </c>
      <c r="C7" s="12">
        <f t="shared" ref="C7:C13" si="1">G7+M7+T7+AP7</f>
        <v>22978.22</v>
      </c>
      <c r="D7" s="19"/>
      <c r="E7" s="44">
        <v>2011</v>
      </c>
      <c r="F7" s="51">
        <f>G7/365</f>
        <v>19.948630136986303</v>
      </c>
      <c r="G7" s="12">
        <f>23250-(M7+T7+5000)</f>
        <v>7281.25</v>
      </c>
      <c r="H7" s="14"/>
      <c r="I7" s="44">
        <v>2011</v>
      </c>
      <c r="J7" s="29">
        <v>25</v>
      </c>
      <c r="K7" s="29">
        <v>150</v>
      </c>
      <c r="L7" s="29">
        <f t="shared" ref="L7:L13" si="2">K7*J7/1000</f>
        <v>3.75</v>
      </c>
      <c r="M7" s="46">
        <f t="shared" ref="M7:M13" si="3">L7*365</f>
        <v>1368.75</v>
      </c>
      <c r="N7" s="34"/>
      <c r="O7" s="44">
        <v>2011</v>
      </c>
      <c r="P7" s="29">
        <v>4</v>
      </c>
      <c r="Q7" s="37">
        <v>8</v>
      </c>
      <c r="R7" s="29">
        <v>300</v>
      </c>
      <c r="S7" s="45">
        <f t="shared" ref="S7:S13" si="4">T7/365</f>
        <v>26.301369863013697</v>
      </c>
      <c r="T7" s="46">
        <f t="shared" ref="T7:T13" si="5">P7*Q7*R7</f>
        <v>9600</v>
      </c>
      <c r="U7" s="34"/>
      <c r="V7" s="44">
        <v>2011</v>
      </c>
      <c r="W7" s="29">
        <v>1604</v>
      </c>
      <c r="X7" s="29">
        <v>5</v>
      </c>
      <c r="Y7" s="29">
        <f t="shared" ref="Y7:Y13" si="6">(X7*W7)/1000</f>
        <v>8.02</v>
      </c>
      <c r="Z7" s="29">
        <v>1637</v>
      </c>
      <c r="AA7" s="29">
        <v>5</v>
      </c>
      <c r="AB7" s="29">
        <f>(AA7*Z7)/1000</f>
        <v>8.1850000000000005</v>
      </c>
      <c r="AC7" s="46">
        <f>(Y7*365)+(AB7*183)</f>
        <v>4425.1549999999997</v>
      </c>
      <c r="AD7" s="37">
        <v>2.5</v>
      </c>
      <c r="AE7" s="29">
        <f t="shared" ref="AE7:AE13" si="7">(AD7*W7)/1000</f>
        <v>4.01</v>
      </c>
      <c r="AF7" s="29">
        <v>3</v>
      </c>
      <c r="AG7" s="45">
        <f>AE7</f>
        <v>4.01</v>
      </c>
      <c r="AH7" s="29">
        <f>AE7*AD7</f>
        <v>10.024999999999999</v>
      </c>
      <c r="AI7" s="46">
        <f>AH7+AC7</f>
        <v>4435.1799999999994</v>
      </c>
      <c r="AJ7" s="29">
        <v>296</v>
      </c>
      <c r="AK7" s="37">
        <v>165</v>
      </c>
      <c r="AL7" s="45">
        <f>(AK7*AJ7)/1000</f>
        <v>48.84</v>
      </c>
      <c r="AM7" s="45">
        <v>6</v>
      </c>
      <c r="AN7" s="45">
        <f>AL7</f>
        <v>48.84</v>
      </c>
      <c r="AO7" s="46">
        <f>AM7*AL7</f>
        <v>293.04000000000002</v>
      </c>
      <c r="AP7" s="52">
        <f t="shared" ref="AP7:AP13" si="8">AO7+AI7</f>
        <v>4728.2199999999993</v>
      </c>
    </row>
    <row r="8" spans="1:42" x14ac:dyDescent="0.3">
      <c r="A8" s="44">
        <v>2012</v>
      </c>
      <c r="B8" s="15">
        <f t="shared" si="0"/>
        <v>331.71863013698629</v>
      </c>
      <c r="C8" s="12">
        <f t="shared" si="1"/>
        <v>22978.22</v>
      </c>
      <c r="D8" s="19"/>
      <c r="E8" s="44">
        <v>2012</v>
      </c>
      <c r="F8" s="51">
        <f t="shared" ref="F8:F13" si="9">G8/365</f>
        <v>19.948630136986303</v>
      </c>
      <c r="G8" s="12">
        <f t="shared" ref="G8:G10" si="10">23250-(M8+T8+5000)</f>
        <v>7281.25</v>
      </c>
      <c r="H8" s="14"/>
      <c r="I8" s="44">
        <v>2012</v>
      </c>
      <c r="J8" s="29">
        <v>25</v>
      </c>
      <c r="K8" s="29">
        <v>150</v>
      </c>
      <c r="L8" s="29">
        <f t="shared" si="2"/>
        <v>3.75</v>
      </c>
      <c r="M8" s="46">
        <f t="shared" si="3"/>
        <v>1368.75</v>
      </c>
      <c r="N8" s="34"/>
      <c r="O8" s="44">
        <v>2012</v>
      </c>
      <c r="P8" s="29">
        <v>4</v>
      </c>
      <c r="Q8" s="37">
        <v>8</v>
      </c>
      <c r="R8" s="29">
        <v>300</v>
      </c>
      <c r="S8" s="45">
        <f t="shared" si="4"/>
        <v>26.301369863013697</v>
      </c>
      <c r="T8" s="46">
        <f t="shared" si="5"/>
        <v>9600</v>
      </c>
      <c r="U8" s="34"/>
      <c r="V8" s="44">
        <v>2012</v>
      </c>
      <c r="W8" s="29">
        <v>1604</v>
      </c>
      <c r="X8" s="29">
        <v>5</v>
      </c>
      <c r="Y8" s="29">
        <f t="shared" si="6"/>
        <v>8.02</v>
      </c>
      <c r="Z8" s="29">
        <v>1637</v>
      </c>
      <c r="AA8" s="29">
        <v>5</v>
      </c>
      <c r="AB8" s="29">
        <f>(AA8*Z8)/1000</f>
        <v>8.1850000000000005</v>
      </c>
      <c r="AC8" s="46">
        <f t="shared" ref="AC8:AC13" si="11">(Y8*365)+(AB8*183)</f>
        <v>4425.1549999999997</v>
      </c>
      <c r="AD8" s="37">
        <v>2.5</v>
      </c>
      <c r="AE8" s="29">
        <f t="shared" si="7"/>
        <v>4.01</v>
      </c>
      <c r="AF8" s="29">
        <v>3</v>
      </c>
      <c r="AG8" s="45">
        <f t="shared" ref="AG8:AG10" si="12">AE8</f>
        <v>4.01</v>
      </c>
      <c r="AH8" s="29">
        <f t="shared" ref="AH8:AH10" si="13">AE8*AD8</f>
        <v>10.024999999999999</v>
      </c>
      <c r="AI8" s="46">
        <f t="shared" ref="AI8:AI13" si="14">AH8+AC8</f>
        <v>4435.1799999999994</v>
      </c>
      <c r="AJ8" s="29">
        <v>296</v>
      </c>
      <c r="AK8" s="37">
        <v>165</v>
      </c>
      <c r="AL8" s="45">
        <f t="shared" ref="AL8:AL13" si="15">(AK8*AJ8)/1000</f>
        <v>48.84</v>
      </c>
      <c r="AM8" s="45">
        <v>6</v>
      </c>
      <c r="AN8" s="45">
        <f t="shared" ref="AN8:AN13" si="16">AL8</f>
        <v>48.84</v>
      </c>
      <c r="AO8" s="46">
        <f t="shared" ref="AO8:AO13" si="17">AM8*AL8</f>
        <v>293.04000000000002</v>
      </c>
      <c r="AP8" s="52">
        <f t="shared" si="8"/>
        <v>4728.2199999999993</v>
      </c>
    </row>
    <row r="9" spans="1:42" x14ac:dyDescent="0.3">
      <c r="A9" s="44">
        <v>2013</v>
      </c>
      <c r="B9" s="15">
        <f t="shared" si="0"/>
        <v>331.71863013698629</v>
      </c>
      <c r="C9" s="12">
        <f t="shared" si="1"/>
        <v>22978.22</v>
      </c>
      <c r="D9" s="19"/>
      <c r="E9" s="44">
        <v>2013</v>
      </c>
      <c r="F9" s="51">
        <f t="shared" si="9"/>
        <v>19.948630136986303</v>
      </c>
      <c r="G9" s="12">
        <f t="shared" si="10"/>
        <v>7281.25</v>
      </c>
      <c r="H9" s="14"/>
      <c r="I9" s="44">
        <v>2013</v>
      </c>
      <c r="J9" s="29">
        <v>25</v>
      </c>
      <c r="K9" s="29">
        <v>150</v>
      </c>
      <c r="L9" s="29">
        <f t="shared" si="2"/>
        <v>3.75</v>
      </c>
      <c r="M9" s="46">
        <f t="shared" si="3"/>
        <v>1368.75</v>
      </c>
      <c r="N9" s="34"/>
      <c r="O9" s="44">
        <v>2013</v>
      </c>
      <c r="P9" s="29">
        <v>4</v>
      </c>
      <c r="Q9" s="37">
        <v>8</v>
      </c>
      <c r="R9" s="29">
        <v>300</v>
      </c>
      <c r="S9" s="45">
        <f t="shared" si="4"/>
        <v>26.301369863013697</v>
      </c>
      <c r="T9" s="46">
        <f t="shared" si="5"/>
        <v>9600</v>
      </c>
      <c r="U9" s="34"/>
      <c r="V9" s="44">
        <v>2013</v>
      </c>
      <c r="W9" s="29">
        <v>1604</v>
      </c>
      <c r="X9" s="29">
        <v>5</v>
      </c>
      <c r="Y9" s="29">
        <f t="shared" si="6"/>
        <v>8.02</v>
      </c>
      <c r="Z9" s="29">
        <v>1637</v>
      </c>
      <c r="AA9" s="29">
        <v>5</v>
      </c>
      <c r="AB9" s="29">
        <f>(AA9*Z9)/1000</f>
        <v>8.1850000000000005</v>
      </c>
      <c r="AC9" s="46">
        <f t="shared" si="11"/>
        <v>4425.1549999999997</v>
      </c>
      <c r="AD9" s="37">
        <v>2.5</v>
      </c>
      <c r="AE9" s="29">
        <f t="shared" si="7"/>
        <v>4.01</v>
      </c>
      <c r="AF9" s="29">
        <v>3</v>
      </c>
      <c r="AG9" s="45">
        <f t="shared" si="12"/>
        <v>4.01</v>
      </c>
      <c r="AH9" s="29">
        <f t="shared" si="13"/>
        <v>10.024999999999999</v>
      </c>
      <c r="AI9" s="46">
        <f t="shared" si="14"/>
        <v>4435.1799999999994</v>
      </c>
      <c r="AJ9" s="29">
        <v>296</v>
      </c>
      <c r="AK9" s="37">
        <v>165</v>
      </c>
      <c r="AL9" s="45">
        <f t="shared" si="15"/>
        <v>48.84</v>
      </c>
      <c r="AM9" s="45">
        <v>6</v>
      </c>
      <c r="AN9" s="45">
        <f t="shared" si="16"/>
        <v>48.84</v>
      </c>
      <c r="AO9" s="46">
        <f t="shared" si="17"/>
        <v>293.04000000000002</v>
      </c>
      <c r="AP9" s="52">
        <f t="shared" si="8"/>
        <v>4728.2199999999993</v>
      </c>
    </row>
    <row r="10" spans="1:42" x14ac:dyDescent="0.3">
      <c r="A10" s="44">
        <v>2014</v>
      </c>
      <c r="B10" s="15">
        <f t="shared" si="0"/>
        <v>331.71863013698629</v>
      </c>
      <c r="C10" s="12">
        <f t="shared" si="1"/>
        <v>22978.22</v>
      </c>
      <c r="D10" s="19"/>
      <c r="E10" s="44">
        <v>2014</v>
      </c>
      <c r="F10" s="51">
        <f t="shared" si="9"/>
        <v>19.948630136986303</v>
      </c>
      <c r="G10" s="12">
        <f t="shared" si="10"/>
        <v>7281.25</v>
      </c>
      <c r="H10" s="14"/>
      <c r="I10" s="44">
        <v>2014</v>
      </c>
      <c r="J10" s="29">
        <v>25</v>
      </c>
      <c r="K10" s="29">
        <v>150</v>
      </c>
      <c r="L10" s="29">
        <f t="shared" si="2"/>
        <v>3.75</v>
      </c>
      <c r="M10" s="46">
        <f t="shared" si="3"/>
        <v>1368.75</v>
      </c>
      <c r="N10" s="34"/>
      <c r="O10" s="44">
        <v>2014</v>
      </c>
      <c r="P10" s="29">
        <v>4</v>
      </c>
      <c r="Q10" s="37">
        <v>8</v>
      </c>
      <c r="R10" s="29">
        <v>300</v>
      </c>
      <c r="S10" s="45">
        <f t="shared" si="4"/>
        <v>26.301369863013697</v>
      </c>
      <c r="T10" s="46">
        <f t="shared" si="5"/>
        <v>9600</v>
      </c>
      <c r="U10" s="34"/>
      <c r="V10" s="44">
        <v>2014</v>
      </c>
      <c r="W10" s="29">
        <v>1604</v>
      </c>
      <c r="X10" s="29">
        <v>5</v>
      </c>
      <c r="Y10" s="29">
        <f t="shared" si="6"/>
        <v>8.02</v>
      </c>
      <c r="Z10" s="29">
        <v>1637</v>
      </c>
      <c r="AA10" s="29">
        <v>5</v>
      </c>
      <c r="AB10" s="29">
        <f>(AA10*Z10)/1000</f>
        <v>8.1850000000000005</v>
      </c>
      <c r="AC10" s="46">
        <f t="shared" si="11"/>
        <v>4425.1549999999997</v>
      </c>
      <c r="AD10" s="37">
        <v>2.5</v>
      </c>
      <c r="AE10" s="29">
        <f t="shared" si="7"/>
        <v>4.01</v>
      </c>
      <c r="AF10" s="29">
        <v>3</v>
      </c>
      <c r="AG10" s="45">
        <f t="shared" si="12"/>
        <v>4.01</v>
      </c>
      <c r="AH10" s="29">
        <f t="shared" si="13"/>
        <v>10.024999999999999</v>
      </c>
      <c r="AI10" s="46">
        <f t="shared" si="14"/>
        <v>4435.1799999999994</v>
      </c>
      <c r="AJ10" s="29">
        <v>296</v>
      </c>
      <c r="AK10" s="37">
        <v>165</v>
      </c>
      <c r="AL10" s="45">
        <f t="shared" si="15"/>
        <v>48.84</v>
      </c>
      <c r="AM10" s="45">
        <v>6</v>
      </c>
      <c r="AN10" s="45">
        <f t="shared" si="16"/>
        <v>48.84</v>
      </c>
      <c r="AO10" s="46">
        <f t="shared" si="17"/>
        <v>293.04000000000002</v>
      </c>
      <c r="AP10" s="52">
        <f t="shared" si="8"/>
        <v>4728.2199999999993</v>
      </c>
    </row>
    <row r="11" spans="1:42" x14ac:dyDescent="0.3">
      <c r="A11" s="44">
        <v>2015</v>
      </c>
      <c r="B11" s="15">
        <f t="shared" si="0"/>
        <v>347.7086301369863</v>
      </c>
      <c r="C11" s="12">
        <f t="shared" si="1"/>
        <v>23113.6525</v>
      </c>
      <c r="D11" s="19"/>
      <c r="E11" s="44">
        <v>2015</v>
      </c>
      <c r="F11" s="51">
        <f t="shared" si="9"/>
        <v>41.448630136986303</v>
      </c>
      <c r="G11" s="12">
        <f>23250-(M11+T11+2500)</f>
        <v>15128.75</v>
      </c>
      <c r="I11" s="44">
        <v>2015</v>
      </c>
      <c r="J11" s="29">
        <v>15</v>
      </c>
      <c r="K11" s="29">
        <v>150</v>
      </c>
      <c r="L11" s="29">
        <f t="shared" si="2"/>
        <v>2.25</v>
      </c>
      <c r="M11" s="46">
        <f t="shared" si="3"/>
        <v>821.25</v>
      </c>
      <c r="N11" s="34"/>
      <c r="O11" s="44">
        <v>2015</v>
      </c>
      <c r="P11" s="29">
        <v>2</v>
      </c>
      <c r="Q11" s="37">
        <v>8</v>
      </c>
      <c r="R11" s="29">
        <v>300</v>
      </c>
      <c r="S11" s="45">
        <f t="shared" si="4"/>
        <v>13.150684931506849</v>
      </c>
      <c r="T11" s="46">
        <f t="shared" si="5"/>
        <v>4800</v>
      </c>
      <c r="U11" s="34"/>
      <c r="V11" s="44">
        <v>2015</v>
      </c>
      <c r="W11" s="29">
        <v>802</v>
      </c>
      <c r="X11" s="29">
        <v>5</v>
      </c>
      <c r="Y11" s="29">
        <f t="shared" si="6"/>
        <v>4.01</v>
      </c>
      <c r="Z11" s="29">
        <v>818</v>
      </c>
      <c r="AA11" s="29">
        <v>5</v>
      </c>
      <c r="AB11" s="29">
        <f t="shared" ref="AB11:AB13" si="18">(AA11*Z11)/1000</f>
        <v>4.09</v>
      </c>
      <c r="AC11" s="46">
        <f t="shared" si="11"/>
        <v>2212.12</v>
      </c>
      <c r="AD11" s="37">
        <v>2.5</v>
      </c>
      <c r="AE11" s="29">
        <f t="shared" si="7"/>
        <v>2.0049999999999999</v>
      </c>
      <c r="AF11" s="29">
        <v>3</v>
      </c>
      <c r="AG11" s="45">
        <f t="shared" ref="AG11:AG13" si="19">AE11</f>
        <v>2.0049999999999999</v>
      </c>
      <c r="AH11" s="29">
        <f t="shared" ref="AH11:AH13" si="20">AE11*AD11</f>
        <v>5.0124999999999993</v>
      </c>
      <c r="AI11" s="46">
        <f t="shared" si="14"/>
        <v>2217.1324999999997</v>
      </c>
      <c r="AJ11" s="29">
        <v>148</v>
      </c>
      <c r="AK11" s="37">
        <v>165</v>
      </c>
      <c r="AL11" s="45">
        <f t="shared" si="15"/>
        <v>24.42</v>
      </c>
      <c r="AM11" s="45">
        <v>6</v>
      </c>
      <c r="AN11" s="45">
        <f t="shared" si="16"/>
        <v>24.42</v>
      </c>
      <c r="AO11" s="46">
        <f t="shared" si="17"/>
        <v>146.52000000000001</v>
      </c>
      <c r="AP11" s="52">
        <f t="shared" si="8"/>
        <v>2363.6524999999997</v>
      </c>
    </row>
    <row r="12" spans="1:42" x14ac:dyDescent="0.3">
      <c r="A12" s="44">
        <v>2016</v>
      </c>
      <c r="B12" s="15">
        <f t="shared" si="0"/>
        <v>344.89767123287669</v>
      </c>
      <c r="C12" s="12">
        <f t="shared" si="1"/>
        <v>22087.6525</v>
      </c>
      <c r="D12" s="19"/>
      <c r="E12" s="44">
        <v>2016</v>
      </c>
      <c r="F12" s="51">
        <f t="shared" si="9"/>
        <v>38.637671232876713</v>
      </c>
      <c r="G12" s="12">
        <f>22224-(M12+T12+2500)</f>
        <v>14102.75</v>
      </c>
      <c r="I12" s="44">
        <v>2016</v>
      </c>
      <c r="J12" s="29">
        <v>15</v>
      </c>
      <c r="K12" s="29">
        <v>150</v>
      </c>
      <c r="L12" s="29">
        <f t="shared" si="2"/>
        <v>2.25</v>
      </c>
      <c r="M12" s="46">
        <f t="shared" si="3"/>
        <v>821.25</v>
      </c>
      <c r="N12" s="34"/>
      <c r="O12" s="44">
        <v>2016</v>
      </c>
      <c r="P12" s="29">
        <v>2</v>
      </c>
      <c r="Q12" s="37">
        <v>8</v>
      </c>
      <c r="R12" s="29">
        <v>300</v>
      </c>
      <c r="S12" s="45">
        <f t="shared" si="4"/>
        <v>13.150684931506849</v>
      </c>
      <c r="T12" s="46">
        <f t="shared" si="5"/>
        <v>4800</v>
      </c>
      <c r="U12" s="34"/>
      <c r="V12" s="44">
        <v>2016</v>
      </c>
      <c r="W12" s="29">
        <v>802</v>
      </c>
      <c r="X12" s="29">
        <v>5</v>
      </c>
      <c r="Y12" s="29">
        <f t="shared" si="6"/>
        <v>4.01</v>
      </c>
      <c r="Z12" s="29">
        <v>818</v>
      </c>
      <c r="AA12" s="29">
        <v>5</v>
      </c>
      <c r="AB12" s="29">
        <f t="shared" si="18"/>
        <v>4.09</v>
      </c>
      <c r="AC12" s="46">
        <f t="shared" si="11"/>
        <v>2212.12</v>
      </c>
      <c r="AD12" s="37">
        <v>2.5</v>
      </c>
      <c r="AE12" s="29">
        <f t="shared" si="7"/>
        <v>2.0049999999999999</v>
      </c>
      <c r="AF12" s="29">
        <v>3</v>
      </c>
      <c r="AG12" s="45">
        <f t="shared" si="19"/>
        <v>2.0049999999999999</v>
      </c>
      <c r="AH12" s="29">
        <f t="shared" si="20"/>
        <v>5.0124999999999993</v>
      </c>
      <c r="AI12" s="46">
        <f t="shared" si="14"/>
        <v>2217.1324999999997</v>
      </c>
      <c r="AJ12" s="29">
        <v>148</v>
      </c>
      <c r="AK12" s="37">
        <v>165</v>
      </c>
      <c r="AL12" s="45">
        <f t="shared" si="15"/>
        <v>24.42</v>
      </c>
      <c r="AM12" s="45">
        <v>6</v>
      </c>
      <c r="AN12" s="45">
        <f t="shared" si="16"/>
        <v>24.42</v>
      </c>
      <c r="AO12" s="46">
        <f t="shared" si="17"/>
        <v>146.52000000000001</v>
      </c>
      <c r="AP12" s="52">
        <f t="shared" si="8"/>
        <v>2363.6524999999997</v>
      </c>
    </row>
    <row r="13" spans="1:42" x14ac:dyDescent="0.3">
      <c r="A13" s="44">
        <v>2017</v>
      </c>
      <c r="B13" s="15">
        <f t="shared" si="0"/>
        <v>350.84013698630133</v>
      </c>
      <c r="C13" s="12">
        <f t="shared" si="1"/>
        <v>24256.6525</v>
      </c>
      <c r="D13" s="19"/>
      <c r="E13" s="44">
        <v>2017</v>
      </c>
      <c r="F13" s="51">
        <f t="shared" si="9"/>
        <v>44.580136986301369</v>
      </c>
      <c r="G13" s="12">
        <f>24393-(M13+T13+2500)</f>
        <v>16271.75</v>
      </c>
      <c r="I13" s="44">
        <v>2017</v>
      </c>
      <c r="J13" s="29">
        <v>15</v>
      </c>
      <c r="K13" s="29">
        <v>150</v>
      </c>
      <c r="L13" s="29">
        <f t="shared" si="2"/>
        <v>2.25</v>
      </c>
      <c r="M13" s="46">
        <f t="shared" si="3"/>
        <v>821.25</v>
      </c>
      <c r="N13" s="34"/>
      <c r="O13" s="44">
        <v>2017</v>
      </c>
      <c r="P13" s="29">
        <v>2</v>
      </c>
      <c r="Q13" s="37">
        <v>8</v>
      </c>
      <c r="R13" s="29">
        <v>300</v>
      </c>
      <c r="S13" s="45">
        <f t="shared" si="4"/>
        <v>13.150684931506849</v>
      </c>
      <c r="T13" s="46">
        <f t="shared" si="5"/>
        <v>4800</v>
      </c>
      <c r="U13" s="34"/>
      <c r="V13" s="44">
        <v>2017</v>
      </c>
      <c r="W13" s="29">
        <v>802</v>
      </c>
      <c r="X13" s="29">
        <v>5</v>
      </c>
      <c r="Y13" s="29">
        <f t="shared" si="6"/>
        <v>4.01</v>
      </c>
      <c r="Z13" s="29">
        <v>818</v>
      </c>
      <c r="AA13" s="29">
        <v>5</v>
      </c>
      <c r="AB13" s="29">
        <f t="shared" si="18"/>
        <v>4.09</v>
      </c>
      <c r="AC13" s="46">
        <f t="shared" si="11"/>
        <v>2212.12</v>
      </c>
      <c r="AD13" s="37">
        <v>2.5</v>
      </c>
      <c r="AE13" s="29">
        <f t="shared" si="7"/>
        <v>2.0049999999999999</v>
      </c>
      <c r="AF13" s="29">
        <v>3</v>
      </c>
      <c r="AG13" s="45">
        <f t="shared" si="19"/>
        <v>2.0049999999999999</v>
      </c>
      <c r="AH13" s="29">
        <f t="shared" si="20"/>
        <v>5.0124999999999993</v>
      </c>
      <c r="AI13" s="46">
        <f t="shared" si="14"/>
        <v>2217.1324999999997</v>
      </c>
      <c r="AJ13" s="29">
        <v>148</v>
      </c>
      <c r="AK13" s="37">
        <v>165</v>
      </c>
      <c r="AL13" s="45">
        <f t="shared" si="15"/>
        <v>24.42</v>
      </c>
      <c r="AM13" s="45">
        <v>6</v>
      </c>
      <c r="AN13" s="45">
        <f t="shared" si="16"/>
        <v>24.42</v>
      </c>
      <c r="AO13" s="46">
        <f t="shared" si="17"/>
        <v>146.52000000000001</v>
      </c>
      <c r="AP13" s="52">
        <f t="shared" si="8"/>
        <v>2363.6524999999997</v>
      </c>
    </row>
    <row r="14" spans="1:42" x14ac:dyDescent="0.3">
      <c r="A14" s="41"/>
      <c r="B14" s="42"/>
      <c r="C14" s="43"/>
      <c r="D14" s="19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42"/>
      <c r="U14" s="34"/>
      <c r="V14" s="41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34"/>
    </row>
    <row r="15" spans="1:42" x14ac:dyDescent="0.3">
      <c r="A15" s="41"/>
      <c r="B15" s="42"/>
      <c r="C15" s="43"/>
      <c r="D15" s="21"/>
      <c r="E15" s="47"/>
      <c r="F15" s="48"/>
      <c r="G15" s="49"/>
      <c r="I15" s="41"/>
      <c r="J15" s="42"/>
      <c r="K15" s="42"/>
      <c r="L15" s="42"/>
      <c r="M15" s="42"/>
      <c r="N15" s="35"/>
      <c r="O15" s="41"/>
      <c r="P15" s="42"/>
      <c r="Q15" s="42"/>
      <c r="R15" s="42"/>
      <c r="S15" s="42"/>
      <c r="T15" s="42"/>
      <c r="U15" s="35"/>
      <c r="V15" s="41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35"/>
    </row>
    <row r="16" spans="1:42" x14ac:dyDescent="0.3">
      <c r="A16" s="41"/>
      <c r="B16" s="42"/>
      <c r="C16" s="43"/>
      <c r="D16" s="21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42"/>
      <c r="U16" s="35"/>
      <c r="V16" s="41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35"/>
    </row>
    <row r="17" spans="1:42" x14ac:dyDescent="0.3">
      <c r="A17" s="41"/>
      <c r="B17" s="42"/>
      <c r="C17" s="43"/>
      <c r="D17" s="21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42"/>
      <c r="U17" s="35"/>
      <c r="V17" s="41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35"/>
    </row>
    <row r="18" spans="1:42" x14ac:dyDescent="0.3">
      <c r="A18" s="41"/>
      <c r="B18" s="42"/>
      <c r="C18" s="43"/>
      <c r="D18" s="21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42"/>
      <c r="U18" s="35"/>
      <c r="V18" s="41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35"/>
    </row>
    <row r="19" spans="1:42" x14ac:dyDescent="0.3">
      <c r="A19" s="41"/>
      <c r="B19" s="42"/>
      <c r="C19" s="43"/>
      <c r="D19" s="21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42"/>
      <c r="U19" s="35"/>
      <c r="V19" s="41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35"/>
    </row>
    <row r="20" spans="1:42" x14ac:dyDescent="0.3">
      <c r="A20" s="41"/>
      <c r="B20" s="42"/>
      <c r="C20" s="43"/>
      <c r="D20" s="21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42"/>
      <c r="U20" s="35"/>
      <c r="V20" s="41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35"/>
    </row>
    <row r="21" spans="1:42" x14ac:dyDescent="0.3">
      <c r="A21" s="41"/>
      <c r="B21" s="42"/>
      <c r="C21" s="43"/>
      <c r="D21" s="21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42"/>
      <c r="U21" s="35"/>
      <c r="V21" s="41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35"/>
    </row>
    <row r="22" spans="1:42" x14ac:dyDescent="0.3">
      <c r="A22" s="41"/>
      <c r="B22" s="42"/>
      <c r="C22" s="43"/>
      <c r="D22" s="21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42"/>
      <c r="U22" s="35"/>
      <c r="V22" s="41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35"/>
    </row>
    <row r="23" spans="1:42" x14ac:dyDescent="0.3">
      <c r="A23" s="41"/>
      <c r="B23" s="42"/>
      <c r="C23" s="43"/>
      <c r="D23" s="21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42"/>
      <c r="U23" s="35"/>
      <c r="V23" s="41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35"/>
    </row>
    <row r="24" spans="1:42" x14ac:dyDescent="0.3">
      <c r="A24" s="41"/>
      <c r="B24" s="42"/>
      <c r="C24" s="43"/>
      <c r="D24" s="21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42"/>
      <c r="U24" s="35"/>
      <c r="V24" s="41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35"/>
    </row>
    <row r="25" spans="1:42" x14ac:dyDescent="0.3">
      <c r="A25" s="41"/>
      <c r="B25" s="42"/>
      <c r="C25" s="43"/>
      <c r="D25" s="21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42"/>
      <c r="U25" s="35"/>
      <c r="V25" s="41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35"/>
    </row>
    <row r="26" spans="1:42" x14ac:dyDescent="0.3">
      <c r="A26" s="41"/>
      <c r="B26" s="42"/>
      <c r="C26" s="43"/>
      <c r="D26" s="21"/>
      <c r="E26" s="47"/>
      <c r="F26" s="48"/>
      <c r="G26" s="49"/>
      <c r="I26" s="41"/>
      <c r="J26" s="42"/>
      <c r="K26" s="42"/>
      <c r="L26" s="42"/>
      <c r="M26" s="43"/>
      <c r="N26" s="35"/>
      <c r="O26" s="41"/>
      <c r="P26" s="42"/>
      <c r="Q26" s="42"/>
      <c r="R26" s="42"/>
      <c r="S26" s="42"/>
      <c r="T26" s="42"/>
      <c r="U26" s="35"/>
      <c r="V26" s="41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3"/>
      <c r="AJ26" s="42"/>
      <c r="AK26" s="42"/>
      <c r="AL26" s="42"/>
      <c r="AM26" s="42"/>
      <c r="AN26" s="42"/>
      <c r="AO26" s="42"/>
      <c r="AP26" s="35"/>
    </row>
    <row r="27" spans="1:42" x14ac:dyDescent="0.3">
      <c r="A27" s="41"/>
      <c r="B27" s="42"/>
      <c r="C27" s="43"/>
      <c r="D27" s="21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42"/>
      <c r="U27" s="35"/>
      <c r="V27" s="41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35"/>
    </row>
    <row r="28" spans="1:42" x14ac:dyDescent="0.3">
      <c r="A28" s="41"/>
      <c r="B28" s="42"/>
      <c r="C28" s="43"/>
      <c r="D28" s="21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42"/>
      <c r="U28" s="35"/>
      <c r="V28" s="41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35"/>
    </row>
    <row r="29" spans="1:42" x14ac:dyDescent="0.3">
      <c r="A29" s="41"/>
      <c r="B29" s="42"/>
      <c r="C29" s="43"/>
      <c r="D29" s="21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42"/>
      <c r="U29" s="35"/>
      <c r="V29" s="41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35"/>
    </row>
    <row r="30" spans="1:42" x14ac:dyDescent="0.3">
      <c r="A30" s="41"/>
      <c r="B30" s="42"/>
      <c r="C30" s="43"/>
      <c r="D30" s="21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42"/>
      <c r="U30" s="35"/>
      <c r="V30" s="41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35"/>
    </row>
    <row r="31" spans="1:42" x14ac:dyDescent="0.3">
      <c r="A31" s="41"/>
      <c r="B31" s="42"/>
      <c r="C31" s="43"/>
      <c r="D31" s="21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42"/>
      <c r="U31" s="35"/>
      <c r="V31" s="41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35"/>
    </row>
    <row r="32" spans="1:42" x14ac:dyDescent="0.3">
      <c r="A32" s="41"/>
      <c r="B32" s="42"/>
      <c r="C32" s="43"/>
      <c r="D32" s="21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42"/>
      <c r="U32" s="35"/>
      <c r="V32" s="41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35"/>
    </row>
    <row r="33" spans="1:42" x14ac:dyDescent="0.3">
      <c r="A33" s="41"/>
      <c r="B33" s="42"/>
      <c r="C33" s="43"/>
      <c r="D33" s="21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42"/>
      <c r="U33" s="35"/>
      <c r="V33" s="41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35"/>
    </row>
    <row r="34" spans="1:42" x14ac:dyDescent="0.3">
      <c r="A34" s="41"/>
      <c r="B34" s="42"/>
      <c r="C34" s="43"/>
      <c r="D34" s="21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42"/>
      <c r="U34" s="35"/>
      <c r="V34" s="41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35"/>
    </row>
    <row r="35" spans="1:42" x14ac:dyDescent="0.3">
      <c r="A35" s="41"/>
      <c r="B35" s="42"/>
      <c r="C35" s="43"/>
      <c r="D35" s="21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42"/>
      <c r="U35" s="35"/>
      <c r="V35" s="41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35"/>
    </row>
    <row r="36" spans="1:42" x14ac:dyDescent="0.3">
      <c r="A36" s="41"/>
      <c r="B36" s="42"/>
      <c r="C36" s="43"/>
      <c r="D36" s="21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42"/>
      <c r="U36" s="35"/>
      <c r="V36" s="41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35"/>
    </row>
    <row r="37" spans="1:42" x14ac:dyDescent="0.3">
      <c r="A37" s="41"/>
      <c r="B37" s="42"/>
      <c r="C37" s="43"/>
      <c r="D37" s="21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42"/>
      <c r="U37" s="35"/>
      <c r="V37" s="41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35"/>
    </row>
    <row r="38" spans="1:42" x14ac:dyDescent="0.3">
      <c r="A38" s="41"/>
      <c r="B38" s="42"/>
      <c r="C38" s="43"/>
      <c r="D38" s="21"/>
      <c r="E38" s="47"/>
      <c r="F38" s="48"/>
      <c r="G38" s="49"/>
      <c r="I38" s="41"/>
      <c r="J38" s="42"/>
      <c r="K38" s="42"/>
      <c r="L38" s="42"/>
      <c r="M38" s="43"/>
      <c r="N38" s="35"/>
      <c r="O38" s="41"/>
      <c r="P38" s="42"/>
      <c r="Q38" s="42"/>
      <c r="R38" s="42"/>
      <c r="S38" s="42"/>
      <c r="T38" s="42"/>
      <c r="U38" s="35"/>
      <c r="V38" s="41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3"/>
      <c r="AJ38" s="42"/>
      <c r="AK38" s="42"/>
      <c r="AL38" s="42"/>
      <c r="AM38" s="42"/>
      <c r="AN38" s="42"/>
      <c r="AO38" s="42"/>
      <c r="AP38" s="35"/>
    </row>
    <row r="39" spans="1:42" x14ac:dyDescent="0.3">
      <c r="A39" s="41"/>
      <c r="B39" s="42"/>
      <c r="C39" s="43"/>
      <c r="D39" s="21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42"/>
      <c r="U39" s="35"/>
      <c r="V39" s="41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35"/>
    </row>
    <row r="40" spans="1:42" x14ac:dyDescent="0.3">
      <c r="A40" s="41"/>
      <c r="B40" s="42"/>
      <c r="C40" s="43"/>
      <c r="D40" s="21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42"/>
      <c r="U40" s="35"/>
      <c r="V40" s="41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35"/>
    </row>
    <row r="41" spans="1:42" x14ac:dyDescent="0.3">
      <c r="A41" s="41"/>
      <c r="B41" s="42"/>
      <c r="C41" s="43"/>
      <c r="D41" s="21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42"/>
      <c r="U41" s="35"/>
      <c r="V41" s="41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35"/>
    </row>
    <row r="42" spans="1:42" x14ac:dyDescent="0.3">
      <c r="A42" s="41"/>
      <c r="B42" s="42"/>
      <c r="C42" s="43"/>
      <c r="D42" s="21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42"/>
      <c r="U42" s="35"/>
      <c r="V42" s="41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35"/>
    </row>
    <row r="43" spans="1:42" x14ac:dyDescent="0.3">
      <c r="A43" s="41"/>
      <c r="B43" s="42"/>
      <c r="C43" s="43"/>
      <c r="D43" s="21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42"/>
      <c r="U43" s="35"/>
      <c r="V43" s="41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35"/>
    </row>
    <row r="44" spans="1:42" x14ac:dyDescent="0.3">
      <c r="A44" s="41"/>
      <c r="B44" s="42"/>
      <c r="C44" s="43"/>
      <c r="D44" s="21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42"/>
      <c r="U44" s="35"/>
      <c r="V44" s="41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35"/>
    </row>
    <row r="45" spans="1:42" x14ac:dyDescent="0.3">
      <c r="A45" s="41"/>
      <c r="B45" s="42"/>
      <c r="C45" s="43"/>
      <c r="D45" s="21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42"/>
      <c r="U45" s="35"/>
      <c r="V45" s="41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35"/>
    </row>
    <row r="46" spans="1:42" x14ac:dyDescent="0.3">
      <c r="A46" s="41"/>
      <c r="B46" s="42"/>
      <c r="C46" s="43"/>
      <c r="D46" s="21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42"/>
      <c r="U46" s="35"/>
      <c r="V46" s="41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35"/>
    </row>
    <row r="47" spans="1:42" x14ac:dyDescent="0.3">
      <c r="A47" s="41"/>
      <c r="B47" s="42"/>
      <c r="C47" s="43"/>
      <c r="D47" s="21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42"/>
      <c r="U47" s="35"/>
      <c r="V47" s="41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35"/>
    </row>
    <row r="48" spans="1:42" x14ac:dyDescent="0.3">
      <c r="A48" s="41"/>
      <c r="B48" s="42"/>
      <c r="C48" s="43"/>
      <c r="D48" s="21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42"/>
      <c r="U48" s="35"/>
      <c r="V48" s="41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35"/>
    </row>
    <row r="49" spans="1:42" x14ac:dyDescent="0.3">
      <c r="A49" s="41"/>
      <c r="B49" s="42"/>
      <c r="C49" s="43"/>
      <c r="D49" s="21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42"/>
      <c r="U49" s="35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35"/>
    </row>
    <row r="50" spans="1:42" x14ac:dyDescent="0.3">
      <c r="A50" s="41"/>
      <c r="B50" s="42"/>
      <c r="C50" s="43"/>
      <c r="D50" s="21"/>
      <c r="E50" s="47"/>
      <c r="F50" s="48"/>
      <c r="G50" s="49"/>
      <c r="I50" s="41"/>
      <c r="J50" s="42"/>
      <c r="K50" s="42"/>
      <c r="L50" s="42"/>
      <c r="M50" s="43"/>
      <c r="N50" s="35"/>
      <c r="O50" s="41"/>
      <c r="P50" s="42"/>
      <c r="Q50" s="42"/>
      <c r="R50" s="42"/>
      <c r="S50" s="42"/>
      <c r="T50" s="42"/>
      <c r="U50" s="35"/>
      <c r="V50" s="41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3"/>
      <c r="AJ50" s="42"/>
      <c r="AK50" s="42"/>
      <c r="AL50" s="42"/>
      <c r="AM50" s="42"/>
      <c r="AN50" s="42"/>
      <c r="AO50" s="42"/>
      <c r="AP50" s="35"/>
    </row>
    <row r="51" spans="1:42" x14ac:dyDescent="0.3">
      <c r="A51" s="41"/>
      <c r="B51" s="42"/>
      <c r="C51" s="43"/>
      <c r="D51" s="21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42"/>
      <c r="U51" s="35"/>
      <c r="V51" s="41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35"/>
    </row>
    <row r="52" spans="1:42" x14ac:dyDescent="0.3">
      <c r="A52" s="41"/>
      <c r="B52" s="42"/>
      <c r="C52" s="43"/>
      <c r="D52" s="21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42"/>
      <c r="U52" s="35"/>
      <c r="V52" s="41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35"/>
    </row>
    <row r="53" spans="1:42" x14ac:dyDescent="0.3">
      <c r="A53" s="41"/>
      <c r="B53" s="42"/>
      <c r="C53" s="43"/>
      <c r="D53" s="21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42"/>
      <c r="U53" s="35"/>
      <c r="V53" s="41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35"/>
    </row>
    <row r="54" spans="1:42" x14ac:dyDescent="0.3">
      <c r="A54" s="41"/>
      <c r="B54" s="42"/>
      <c r="C54" s="43"/>
      <c r="D54" s="21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42"/>
      <c r="U54" s="35"/>
      <c r="V54" s="41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35"/>
    </row>
    <row r="55" spans="1:42" x14ac:dyDescent="0.3">
      <c r="A55" s="41"/>
      <c r="B55" s="42"/>
      <c r="C55" s="43"/>
      <c r="D55" s="21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42"/>
      <c r="U55" s="35"/>
      <c r="V55" s="41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35"/>
    </row>
    <row r="56" spans="1:42" x14ac:dyDescent="0.3">
      <c r="A56" s="41"/>
      <c r="B56" s="42"/>
      <c r="C56" s="43"/>
      <c r="D56" s="21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42"/>
      <c r="U56" s="35"/>
      <c r="V56" s="41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35"/>
    </row>
    <row r="57" spans="1:42" x14ac:dyDescent="0.3">
      <c r="A57" s="41"/>
      <c r="B57" s="42"/>
      <c r="C57" s="43"/>
      <c r="D57" s="21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42"/>
      <c r="U57" s="35"/>
      <c r="V57" s="41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35"/>
    </row>
    <row r="58" spans="1:42" x14ac:dyDescent="0.3">
      <c r="A58" s="41"/>
      <c r="B58" s="42"/>
      <c r="C58" s="43"/>
      <c r="D58" s="21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42"/>
      <c r="U58" s="35"/>
      <c r="V58" s="41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35"/>
    </row>
    <row r="59" spans="1:42" x14ac:dyDescent="0.3">
      <c r="A59" s="41"/>
      <c r="B59" s="42"/>
      <c r="C59" s="43"/>
      <c r="D59" s="21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42"/>
      <c r="U59" s="35"/>
      <c r="V59" s="41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35"/>
    </row>
    <row r="60" spans="1:42" x14ac:dyDescent="0.3">
      <c r="A60" s="41"/>
      <c r="B60" s="42"/>
      <c r="C60" s="43"/>
      <c r="D60" s="21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42"/>
      <c r="U60" s="35"/>
      <c r="V60" s="41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35"/>
    </row>
    <row r="61" spans="1:42" x14ac:dyDescent="0.3">
      <c r="A61" s="41"/>
      <c r="B61" s="42"/>
      <c r="C61" s="43"/>
      <c r="D61" s="21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42"/>
      <c r="U61" s="35"/>
      <c r="V61" s="41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35"/>
    </row>
    <row r="62" spans="1:42" x14ac:dyDescent="0.3">
      <c r="A62" s="41"/>
      <c r="B62" s="42"/>
      <c r="C62" s="43"/>
      <c r="D62" s="21"/>
      <c r="E62" s="47"/>
      <c r="F62" s="48"/>
      <c r="G62" s="49"/>
      <c r="I62" s="41"/>
      <c r="J62" s="42"/>
      <c r="K62" s="42"/>
      <c r="L62" s="42"/>
      <c r="M62" s="43"/>
      <c r="N62" s="35"/>
      <c r="O62" s="41"/>
      <c r="P62" s="42"/>
      <c r="Q62" s="42"/>
      <c r="R62" s="42"/>
      <c r="S62" s="42"/>
      <c r="T62" s="42"/>
      <c r="U62" s="35"/>
      <c r="V62" s="41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3"/>
      <c r="AJ62" s="42"/>
      <c r="AK62" s="42"/>
      <c r="AL62" s="42"/>
      <c r="AM62" s="42"/>
      <c r="AN62" s="42"/>
      <c r="AO62" s="42"/>
      <c r="AP62" s="35"/>
    </row>
    <row r="63" spans="1:42" x14ac:dyDescent="0.3">
      <c r="A63" s="41"/>
      <c r="B63" s="42"/>
      <c r="C63" s="43"/>
      <c r="D63" s="21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42"/>
      <c r="U63" s="35"/>
      <c r="V63" s="41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35"/>
    </row>
    <row r="64" spans="1:42" x14ac:dyDescent="0.3">
      <c r="A64" s="41"/>
      <c r="B64" s="42"/>
      <c r="C64" s="43"/>
      <c r="D64" s="21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42"/>
      <c r="U64" s="35"/>
      <c r="V64" s="41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35"/>
    </row>
    <row r="65" spans="1:42" x14ac:dyDescent="0.3">
      <c r="A65" s="41"/>
      <c r="B65" s="42"/>
      <c r="C65" s="43"/>
      <c r="D65" s="21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42"/>
      <c r="U65" s="35"/>
      <c r="V65" s="41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35"/>
    </row>
    <row r="66" spans="1:42" x14ac:dyDescent="0.3">
      <c r="A66" s="41"/>
      <c r="B66" s="42"/>
      <c r="C66" s="43"/>
      <c r="D66" s="21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42"/>
      <c r="U66" s="35"/>
      <c r="V66" s="41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35"/>
    </row>
    <row r="67" spans="1:42" x14ac:dyDescent="0.3">
      <c r="A67" s="41"/>
      <c r="B67" s="42"/>
      <c r="C67" s="43"/>
      <c r="D67" s="21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42"/>
      <c r="U67" s="35"/>
      <c r="V67" s="41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35"/>
    </row>
    <row r="68" spans="1:42" x14ac:dyDescent="0.3">
      <c r="A68" s="41"/>
      <c r="B68" s="42"/>
      <c r="C68" s="43"/>
      <c r="D68" s="21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42"/>
      <c r="U68" s="35"/>
      <c r="V68" s="41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35"/>
    </row>
    <row r="69" spans="1:42" x14ac:dyDescent="0.3">
      <c r="A69" s="41"/>
      <c r="B69" s="42"/>
      <c r="C69" s="43"/>
      <c r="D69" s="21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42"/>
      <c r="U69" s="35"/>
      <c r="V69" s="41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35"/>
    </row>
    <row r="70" spans="1:42" x14ac:dyDescent="0.3">
      <c r="A70" s="41"/>
      <c r="B70" s="42"/>
      <c r="C70" s="43"/>
      <c r="D70" s="21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42"/>
      <c r="U70" s="35"/>
      <c r="V70" s="41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35"/>
    </row>
    <row r="71" spans="1:42" x14ac:dyDescent="0.3">
      <c r="A71" s="41"/>
      <c r="B71" s="42"/>
      <c r="C71" s="43"/>
      <c r="D71" s="21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42"/>
      <c r="U71" s="35"/>
      <c r="V71" s="41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35"/>
    </row>
    <row r="72" spans="1:42" x14ac:dyDescent="0.3">
      <c r="A72" s="41"/>
      <c r="B72" s="42"/>
      <c r="C72" s="43"/>
      <c r="D72" s="21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42"/>
      <c r="U72" s="35"/>
      <c r="V72" s="41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35"/>
    </row>
    <row r="73" spans="1:42" x14ac:dyDescent="0.3">
      <c r="A73" s="41"/>
      <c r="B73" s="42"/>
      <c r="C73" s="43"/>
      <c r="D73" s="21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42"/>
      <c r="U73" s="35"/>
      <c r="V73" s="41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35"/>
    </row>
    <row r="74" spans="1:42" x14ac:dyDescent="0.3">
      <c r="A74" s="41"/>
      <c r="B74" s="42"/>
      <c r="C74" s="43"/>
      <c r="D74" s="21"/>
      <c r="E74" s="47"/>
      <c r="F74" s="48"/>
      <c r="G74" s="49"/>
      <c r="I74" s="41"/>
      <c r="J74" s="42"/>
      <c r="K74" s="42"/>
      <c r="L74" s="42"/>
      <c r="M74" s="43"/>
      <c r="N74" s="35"/>
      <c r="O74" s="41"/>
      <c r="P74" s="42"/>
      <c r="Q74" s="42"/>
      <c r="R74" s="42"/>
      <c r="S74" s="42"/>
      <c r="T74" s="42"/>
      <c r="U74" s="35"/>
      <c r="V74" s="41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2"/>
      <c r="AP74" s="35"/>
    </row>
    <row r="75" spans="1:42" x14ac:dyDescent="0.3">
      <c r="A75" s="39"/>
      <c r="B75" s="39"/>
      <c r="C75" s="39"/>
      <c r="D75" s="22"/>
      <c r="E75" s="50"/>
      <c r="F75" s="50"/>
      <c r="G75" s="50"/>
      <c r="N75" s="36"/>
      <c r="U75" s="36"/>
      <c r="AP75" s="36"/>
    </row>
    <row r="76" spans="1:42" x14ac:dyDescent="0.3">
      <c r="D76"/>
      <c r="F76"/>
      <c r="G76"/>
      <c r="N76"/>
      <c r="U76"/>
      <c r="AP76"/>
    </row>
  </sheetData>
  <mergeCells count="7">
    <mergeCell ref="AP5:AP6"/>
    <mergeCell ref="AJ5:AO5"/>
    <mergeCell ref="V5:AI5"/>
    <mergeCell ref="E5:G5"/>
    <mergeCell ref="A5:C5"/>
    <mergeCell ref="I5:M5"/>
    <mergeCell ref="O5:T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09F1-B093-486D-9C45-F4302D502A2D}">
  <sheetPr>
    <tabColor theme="9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15</v>
      </c>
      <c r="B2" s="1"/>
      <c r="C2" s="2"/>
      <c r="D2" s="2"/>
      <c r="E2" s="2"/>
      <c r="G2"/>
    </row>
    <row r="3" spans="1:8" x14ac:dyDescent="0.3">
      <c r="G3"/>
    </row>
    <row r="4" spans="1:8" x14ac:dyDescent="0.3">
      <c r="E4" s="4"/>
      <c r="G4"/>
    </row>
    <row r="5" spans="1:8" x14ac:dyDescent="0.3">
      <c r="A5" s="65" t="s">
        <v>16</v>
      </c>
      <c r="B5" s="65"/>
      <c r="C5" s="65"/>
      <c r="D5" s="65"/>
      <c r="E5" s="65"/>
      <c r="F5" s="65"/>
      <c r="G5" s="65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3"/>
      <c r="C7" s="16"/>
      <c r="D7" s="17"/>
      <c r="E7" s="12"/>
      <c r="F7" s="13"/>
      <c r="G7" s="13"/>
    </row>
    <row r="8" spans="1:8" x14ac:dyDescent="0.3">
      <c r="A8" s="11">
        <v>40575</v>
      </c>
      <c r="B8" s="15"/>
      <c r="C8" s="16"/>
      <c r="D8" s="17"/>
      <c r="E8" s="12"/>
      <c r="F8" s="13"/>
      <c r="G8" s="13"/>
    </row>
    <row r="9" spans="1:8" x14ac:dyDescent="0.3">
      <c r="A9" s="11">
        <v>40603</v>
      </c>
      <c r="B9" s="15"/>
      <c r="C9" s="16"/>
      <c r="D9" s="17"/>
      <c r="E9" s="12"/>
      <c r="F9" s="13"/>
      <c r="G9" s="13"/>
    </row>
    <row r="10" spans="1:8" x14ac:dyDescent="0.3">
      <c r="A10" s="11">
        <v>40634</v>
      </c>
      <c r="B10" s="15"/>
      <c r="C10" s="16"/>
      <c r="D10" s="17"/>
      <c r="E10" s="12"/>
      <c r="F10" s="13"/>
      <c r="G10" s="13"/>
    </row>
    <row r="11" spans="1:8" x14ac:dyDescent="0.3">
      <c r="A11" s="11">
        <v>40664</v>
      </c>
      <c r="B11" s="15"/>
      <c r="C11" s="16"/>
      <c r="D11" s="17"/>
      <c r="E11" s="12"/>
      <c r="F11" s="13"/>
      <c r="G11" s="13"/>
    </row>
    <row r="12" spans="1:8" x14ac:dyDescent="0.3">
      <c r="A12" s="11">
        <v>40695</v>
      </c>
      <c r="B12" s="15"/>
      <c r="C12" s="16"/>
      <c r="D12" s="17"/>
      <c r="E12" s="12"/>
      <c r="F12" s="13"/>
      <c r="G12" s="13"/>
    </row>
    <row r="13" spans="1:8" x14ac:dyDescent="0.3">
      <c r="A13" s="11">
        <v>40725</v>
      </c>
      <c r="B13" s="15"/>
      <c r="C13" s="16"/>
      <c r="D13" s="17"/>
      <c r="E13" s="12"/>
      <c r="F13" s="13"/>
      <c r="G13" s="13"/>
    </row>
    <row r="14" spans="1:8" x14ac:dyDescent="0.3">
      <c r="A14" s="11">
        <v>40756</v>
      </c>
      <c r="B14" s="15"/>
      <c r="C14" s="16"/>
      <c r="D14" s="17"/>
      <c r="E14" s="12"/>
      <c r="F14" s="13"/>
      <c r="G14" s="13"/>
    </row>
    <row r="15" spans="1:8" x14ac:dyDescent="0.3">
      <c r="A15" s="11">
        <v>40787</v>
      </c>
      <c r="B15" s="15"/>
      <c r="C15" s="16"/>
      <c r="D15" s="17"/>
      <c r="E15" s="12"/>
      <c r="F15" s="13"/>
      <c r="G15" s="13"/>
    </row>
    <row r="16" spans="1:8" x14ac:dyDescent="0.3">
      <c r="A16" s="11">
        <v>40817</v>
      </c>
      <c r="B16" s="15"/>
      <c r="C16" s="16"/>
      <c r="D16" s="17"/>
      <c r="E16" s="12"/>
      <c r="F16" s="13"/>
      <c r="G16" s="13"/>
    </row>
    <row r="17" spans="1:7" x14ac:dyDescent="0.3">
      <c r="A17" s="11">
        <v>40848</v>
      </c>
      <c r="B17" s="15"/>
      <c r="C17" s="16"/>
      <c r="D17" s="17"/>
      <c r="E17" s="12"/>
      <c r="F17" s="13"/>
      <c r="G17" s="13"/>
    </row>
    <row r="18" spans="1:7" x14ac:dyDescent="0.3">
      <c r="A18" s="11">
        <v>40878</v>
      </c>
      <c r="B18" s="15"/>
      <c r="C18" s="16"/>
      <c r="D18" s="17"/>
      <c r="E18" s="12"/>
      <c r="F18" s="13"/>
      <c r="G18" s="13"/>
    </row>
    <row r="19" spans="1:7" x14ac:dyDescent="0.3">
      <c r="A19" s="11">
        <v>40909</v>
      </c>
      <c r="B19" s="15"/>
      <c r="C19" s="16"/>
      <c r="D19" s="17"/>
      <c r="E19" s="12"/>
      <c r="F19" s="13"/>
      <c r="G19" s="13"/>
    </row>
    <row r="20" spans="1:7" x14ac:dyDescent="0.3">
      <c r="A20" s="11">
        <v>40940</v>
      </c>
      <c r="B20" s="15"/>
      <c r="C20" s="16"/>
      <c r="D20" s="17"/>
      <c r="E20" s="12"/>
      <c r="F20" s="13"/>
      <c r="G20" s="13"/>
    </row>
    <row r="21" spans="1:7" x14ac:dyDescent="0.3">
      <c r="A21" s="11">
        <v>40969</v>
      </c>
      <c r="B21" s="15"/>
      <c r="C21" s="16"/>
      <c r="D21" s="17"/>
      <c r="E21" s="12"/>
      <c r="F21" s="13"/>
      <c r="G21" s="13"/>
    </row>
    <row r="22" spans="1:7" x14ac:dyDescent="0.3">
      <c r="A22" s="11">
        <v>41000</v>
      </c>
      <c r="B22" s="15"/>
      <c r="C22" s="16"/>
      <c r="D22" s="17"/>
      <c r="E22" s="12"/>
      <c r="F22" s="13"/>
      <c r="G22" s="13"/>
    </row>
    <row r="23" spans="1:7" x14ac:dyDescent="0.3">
      <c r="A23" s="11">
        <v>41030</v>
      </c>
      <c r="B23" s="15"/>
      <c r="C23" s="16"/>
      <c r="D23" s="17"/>
      <c r="E23" s="12"/>
      <c r="F23" s="13"/>
      <c r="G23" s="13"/>
    </row>
    <row r="24" spans="1:7" x14ac:dyDescent="0.3">
      <c r="A24" s="11">
        <v>41061</v>
      </c>
      <c r="B24" s="15"/>
      <c r="C24" s="16"/>
      <c r="D24" s="17"/>
      <c r="E24" s="12"/>
      <c r="F24" s="13"/>
      <c r="G24" s="13"/>
    </row>
    <row r="25" spans="1:7" x14ac:dyDescent="0.3">
      <c r="A25" s="11">
        <v>41091</v>
      </c>
      <c r="B25" s="15"/>
      <c r="C25" s="16"/>
      <c r="D25" s="17"/>
      <c r="E25" s="12"/>
      <c r="F25" s="13"/>
      <c r="G25" s="13"/>
    </row>
    <row r="26" spans="1:7" x14ac:dyDescent="0.3">
      <c r="A26" s="11">
        <v>41122</v>
      </c>
      <c r="B26" s="15"/>
      <c r="C26" s="16"/>
      <c r="D26" s="17"/>
      <c r="E26" s="12"/>
      <c r="F26" s="13"/>
      <c r="G26" s="13"/>
    </row>
    <row r="27" spans="1:7" x14ac:dyDescent="0.3">
      <c r="A27" s="11">
        <v>41153</v>
      </c>
      <c r="B27" s="15"/>
      <c r="C27" s="16"/>
      <c r="D27" s="17"/>
      <c r="E27" s="12"/>
      <c r="F27" s="13"/>
      <c r="G27" s="13"/>
    </row>
    <row r="28" spans="1:7" x14ac:dyDescent="0.3">
      <c r="A28" s="11">
        <v>41183</v>
      </c>
      <c r="B28" s="15"/>
      <c r="C28" s="16"/>
      <c r="D28" s="17"/>
      <c r="E28" s="12"/>
      <c r="F28" s="13"/>
      <c r="G28" s="13"/>
    </row>
    <row r="29" spans="1:7" x14ac:dyDescent="0.3">
      <c r="A29" s="11">
        <v>41214</v>
      </c>
      <c r="B29" s="15"/>
      <c r="C29" s="16"/>
      <c r="D29" s="17"/>
      <c r="E29" s="12"/>
      <c r="F29" s="13"/>
      <c r="G29" s="13"/>
    </row>
    <row r="30" spans="1:7" x14ac:dyDescent="0.3">
      <c r="A30" s="11">
        <v>41244</v>
      </c>
      <c r="B30" s="15"/>
      <c r="C30" s="16"/>
      <c r="D30" s="17"/>
      <c r="E30" s="12"/>
      <c r="F30" s="13"/>
      <c r="G30" s="13"/>
    </row>
    <row r="31" spans="1:7" x14ac:dyDescent="0.3">
      <c r="A31" s="11">
        <v>41275</v>
      </c>
      <c r="B31" s="15"/>
      <c r="C31" s="16"/>
      <c r="D31" s="17"/>
      <c r="E31" s="12"/>
      <c r="F31" s="13"/>
      <c r="G31" s="13"/>
    </row>
    <row r="32" spans="1:7" x14ac:dyDescent="0.3">
      <c r="A32" s="11">
        <v>41306</v>
      </c>
      <c r="B32" s="15"/>
      <c r="C32" s="16"/>
      <c r="D32" s="17"/>
      <c r="E32" s="12"/>
      <c r="F32" s="13"/>
      <c r="G32" s="13"/>
    </row>
    <row r="33" spans="1:7" x14ac:dyDescent="0.3">
      <c r="A33" s="11">
        <v>41334</v>
      </c>
      <c r="B33" s="15"/>
      <c r="C33" s="16"/>
      <c r="D33" s="17"/>
      <c r="E33" s="12"/>
      <c r="F33" s="13"/>
      <c r="G33" s="13"/>
    </row>
    <row r="34" spans="1:7" x14ac:dyDescent="0.3">
      <c r="A34" s="11">
        <v>41365</v>
      </c>
      <c r="B34" s="15"/>
      <c r="C34" s="16"/>
      <c r="D34" s="17"/>
      <c r="E34" s="12"/>
      <c r="F34" s="13"/>
      <c r="G34" s="13"/>
    </row>
    <row r="35" spans="1:7" x14ac:dyDescent="0.3">
      <c r="A35" s="11">
        <v>41395</v>
      </c>
      <c r="B35" s="15"/>
      <c r="C35" s="16"/>
      <c r="D35" s="17"/>
      <c r="E35" s="12"/>
      <c r="F35" s="13"/>
      <c r="G35" s="13"/>
    </row>
    <row r="36" spans="1:7" x14ac:dyDescent="0.3">
      <c r="A36" s="11">
        <v>41426</v>
      </c>
      <c r="B36" s="15"/>
      <c r="C36" s="16"/>
      <c r="D36" s="17"/>
      <c r="E36" s="12"/>
      <c r="F36" s="13"/>
      <c r="G36" s="13"/>
    </row>
    <row r="37" spans="1:7" x14ac:dyDescent="0.3">
      <c r="A37" s="11">
        <v>41456</v>
      </c>
      <c r="B37" s="15"/>
      <c r="C37" s="16"/>
      <c r="D37" s="17"/>
      <c r="E37" s="12"/>
      <c r="F37" s="13"/>
      <c r="G37" s="13"/>
    </row>
    <row r="38" spans="1:7" x14ac:dyDescent="0.3">
      <c r="A38" s="11">
        <v>41487</v>
      </c>
      <c r="B38" s="15"/>
      <c r="C38" s="16"/>
      <c r="D38" s="17"/>
      <c r="E38" s="12"/>
      <c r="F38" s="13"/>
      <c r="G38" s="13"/>
    </row>
    <row r="39" spans="1:7" x14ac:dyDescent="0.3">
      <c r="A39" s="11">
        <v>41518</v>
      </c>
      <c r="B39" s="15"/>
      <c r="C39" s="16"/>
      <c r="D39" s="17"/>
      <c r="E39" s="12"/>
      <c r="F39" s="13"/>
      <c r="G39" s="13"/>
    </row>
    <row r="40" spans="1:7" x14ac:dyDescent="0.3">
      <c r="A40" s="11">
        <v>41548</v>
      </c>
      <c r="B40" s="15"/>
      <c r="C40" s="16"/>
      <c r="D40" s="17"/>
      <c r="E40" s="12"/>
      <c r="F40" s="13"/>
      <c r="G40" s="13"/>
    </row>
    <row r="41" spans="1:7" x14ac:dyDescent="0.3">
      <c r="A41" s="11">
        <v>41579</v>
      </c>
      <c r="B41" s="15"/>
      <c r="C41" s="16"/>
      <c r="D41" s="17"/>
      <c r="E41" s="12"/>
      <c r="F41" s="13"/>
      <c r="G41" s="13"/>
    </row>
    <row r="42" spans="1:7" x14ac:dyDescent="0.3">
      <c r="A42" s="11">
        <v>41609</v>
      </c>
      <c r="B42" s="15"/>
      <c r="C42" s="16"/>
      <c r="D42" s="17"/>
      <c r="E42" s="12"/>
      <c r="F42" s="13"/>
      <c r="G42" s="13"/>
    </row>
    <row r="43" spans="1:7" x14ac:dyDescent="0.3">
      <c r="A43" s="11">
        <v>41640</v>
      </c>
      <c r="B43" s="15"/>
      <c r="C43" s="16"/>
      <c r="D43" s="17"/>
      <c r="E43" s="12"/>
      <c r="F43" s="13"/>
      <c r="G43" s="13"/>
    </row>
    <row r="44" spans="1:7" x14ac:dyDescent="0.3">
      <c r="A44" s="11">
        <v>41671</v>
      </c>
      <c r="B44" s="15"/>
      <c r="C44" s="16"/>
      <c r="D44" s="17"/>
      <c r="E44" s="12"/>
      <c r="F44" s="13"/>
      <c r="G44" s="13"/>
    </row>
    <row r="45" spans="1:7" x14ac:dyDescent="0.3">
      <c r="A45" s="11">
        <v>41699</v>
      </c>
      <c r="B45" s="15"/>
      <c r="C45" s="16"/>
      <c r="D45" s="17"/>
      <c r="E45" s="12"/>
      <c r="F45" s="13"/>
      <c r="G45" s="13"/>
    </row>
    <row r="46" spans="1:7" x14ac:dyDescent="0.3">
      <c r="A46" s="11">
        <v>41730</v>
      </c>
      <c r="B46" s="15"/>
      <c r="C46" s="16"/>
      <c r="D46" s="17"/>
      <c r="E46" s="12"/>
      <c r="F46" s="13"/>
      <c r="G46" s="13"/>
    </row>
    <row r="47" spans="1:7" x14ac:dyDescent="0.3">
      <c r="A47" s="11">
        <v>41760</v>
      </c>
      <c r="B47" s="15"/>
      <c r="C47" s="16"/>
      <c r="D47" s="17"/>
      <c r="E47" s="12"/>
      <c r="F47" s="13"/>
      <c r="G47" s="13"/>
    </row>
    <row r="48" spans="1:7" x14ac:dyDescent="0.3">
      <c r="A48" s="11">
        <v>41791</v>
      </c>
      <c r="B48" s="15"/>
      <c r="C48" s="16"/>
      <c r="D48" s="17"/>
      <c r="E48" s="12"/>
      <c r="F48" s="13"/>
      <c r="G48" s="13"/>
    </row>
    <row r="49" spans="1:7" x14ac:dyDescent="0.3">
      <c r="A49" s="11">
        <v>41821</v>
      </c>
      <c r="B49" s="15"/>
      <c r="C49" s="16"/>
      <c r="D49" s="17"/>
      <c r="E49" s="12"/>
      <c r="F49" s="13"/>
      <c r="G49" s="13"/>
    </row>
    <row r="50" spans="1:7" x14ac:dyDescent="0.3">
      <c r="A50" s="11">
        <v>41852</v>
      </c>
      <c r="B50" s="15"/>
      <c r="C50" s="16"/>
      <c r="D50" s="17"/>
      <c r="E50" s="12"/>
      <c r="F50" s="13"/>
      <c r="G50" s="13"/>
    </row>
    <row r="51" spans="1:7" x14ac:dyDescent="0.3">
      <c r="A51" s="11">
        <v>41883</v>
      </c>
      <c r="B51" s="15"/>
      <c r="C51" s="16"/>
      <c r="D51" s="17"/>
      <c r="E51" s="12"/>
      <c r="F51" s="13"/>
      <c r="G51" s="13"/>
    </row>
    <row r="52" spans="1:7" x14ac:dyDescent="0.3">
      <c r="A52" s="11">
        <v>41913</v>
      </c>
      <c r="B52" s="15">
        <v>687</v>
      </c>
      <c r="C52" s="16">
        <v>31</v>
      </c>
      <c r="D52" s="17">
        <f t="shared" ref="D52:D90" si="0">B52/C52</f>
        <v>22.161290322580644</v>
      </c>
      <c r="E52" s="12">
        <f>B52+E51</f>
        <v>687</v>
      </c>
      <c r="F52" s="13"/>
      <c r="G52" s="13"/>
    </row>
    <row r="53" spans="1:7" x14ac:dyDescent="0.3">
      <c r="A53" s="11">
        <v>41944</v>
      </c>
      <c r="B53" s="15">
        <v>703</v>
      </c>
      <c r="C53" s="16">
        <v>30</v>
      </c>
      <c r="D53" s="17">
        <f t="shared" si="0"/>
        <v>23.433333333333334</v>
      </c>
      <c r="E53" s="12">
        <f>B53+E52</f>
        <v>1390</v>
      </c>
      <c r="F53" s="13"/>
      <c r="G53" s="13"/>
    </row>
    <row r="54" spans="1:7" x14ac:dyDescent="0.3">
      <c r="A54" s="11">
        <v>41974</v>
      </c>
      <c r="B54" s="15">
        <v>328</v>
      </c>
      <c r="C54" s="16">
        <v>31</v>
      </c>
      <c r="D54" s="17">
        <f t="shared" si="0"/>
        <v>10.580645161290322</v>
      </c>
      <c r="E54" s="12">
        <f>B54+E53</f>
        <v>1718</v>
      </c>
      <c r="F54" s="13">
        <f>MAX(D43:D54)</f>
        <v>23.433333333333334</v>
      </c>
      <c r="G54" s="13">
        <f>AVERAGE(D52:D54)</f>
        <v>18.725089605734766</v>
      </c>
    </row>
    <row r="55" spans="1:7" x14ac:dyDescent="0.3">
      <c r="A55" s="11">
        <v>42005</v>
      </c>
      <c r="B55" s="15">
        <v>1351.25</v>
      </c>
      <c r="C55" s="16">
        <v>31</v>
      </c>
      <c r="D55" s="17">
        <f t="shared" si="0"/>
        <v>43.588709677419352</v>
      </c>
      <c r="E55" s="12">
        <f>B55</f>
        <v>1351.25</v>
      </c>
      <c r="F55" s="13"/>
      <c r="G55" s="13"/>
    </row>
    <row r="56" spans="1:7" x14ac:dyDescent="0.3">
      <c r="A56" s="11">
        <v>42036</v>
      </c>
      <c r="B56" s="15">
        <v>959.09999999999991</v>
      </c>
      <c r="C56" s="16">
        <v>28</v>
      </c>
      <c r="D56" s="17">
        <f t="shared" si="0"/>
        <v>34.253571428571426</v>
      </c>
      <c r="E56" s="12">
        <f t="shared" ref="E56:E66" si="1">B56+E55</f>
        <v>2310.35</v>
      </c>
      <c r="F56" s="13"/>
      <c r="G56" s="13"/>
    </row>
    <row r="57" spans="1:7" x14ac:dyDescent="0.3">
      <c r="A57" s="11">
        <v>42064</v>
      </c>
      <c r="B57" s="15">
        <v>882.05</v>
      </c>
      <c r="C57" s="16">
        <v>31</v>
      </c>
      <c r="D57" s="17">
        <f t="shared" si="0"/>
        <v>28.453225806451613</v>
      </c>
      <c r="E57" s="12">
        <f t="shared" si="1"/>
        <v>3192.3999999999996</v>
      </c>
      <c r="F57" s="13"/>
      <c r="G57" s="13"/>
    </row>
    <row r="58" spans="1:7" x14ac:dyDescent="0.3">
      <c r="A58" s="11">
        <v>42095</v>
      </c>
      <c r="B58" s="15">
        <v>1628.3999999999999</v>
      </c>
      <c r="C58" s="16">
        <v>30</v>
      </c>
      <c r="D58" s="17">
        <f t="shared" si="0"/>
        <v>54.279999999999994</v>
      </c>
      <c r="E58" s="12">
        <f t="shared" si="1"/>
        <v>4820.7999999999993</v>
      </c>
      <c r="F58" s="13"/>
      <c r="G58" s="13"/>
    </row>
    <row r="59" spans="1:7" x14ac:dyDescent="0.3">
      <c r="A59" s="11">
        <v>42125</v>
      </c>
      <c r="B59" s="15">
        <v>1777.8999999999999</v>
      </c>
      <c r="C59" s="16">
        <v>31</v>
      </c>
      <c r="D59" s="17">
        <f t="shared" si="0"/>
        <v>57.351612903225799</v>
      </c>
      <c r="E59" s="12">
        <f t="shared" si="1"/>
        <v>6598.6999999999989</v>
      </c>
      <c r="F59" s="13"/>
      <c r="G59" s="13"/>
    </row>
    <row r="60" spans="1:7" x14ac:dyDescent="0.3">
      <c r="A60" s="11">
        <v>42156</v>
      </c>
      <c r="B60" s="15">
        <v>1335.1499999999999</v>
      </c>
      <c r="C60" s="16">
        <v>30</v>
      </c>
      <c r="D60" s="17">
        <f t="shared" si="0"/>
        <v>44.504999999999995</v>
      </c>
      <c r="E60" s="12">
        <f t="shared" si="1"/>
        <v>7933.8499999999985</v>
      </c>
      <c r="F60" s="13"/>
      <c r="G60" s="13"/>
    </row>
    <row r="61" spans="1:7" x14ac:dyDescent="0.3">
      <c r="A61" s="11">
        <v>42186</v>
      </c>
      <c r="B61" s="15">
        <v>1201.75</v>
      </c>
      <c r="C61" s="16">
        <v>31</v>
      </c>
      <c r="D61" s="17">
        <f t="shared" si="0"/>
        <v>38.766129032258064</v>
      </c>
      <c r="E61" s="12">
        <f t="shared" si="1"/>
        <v>9135.5999999999985</v>
      </c>
      <c r="F61" s="13"/>
      <c r="G61" s="13"/>
    </row>
    <row r="62" spans="1:7" x14ac:dyDescent="0.3">
      <c r="A62" s="11">
        <v>42217</v>
      </c>
      <c r="B62" s="15">
        <v>1593.8999999999999</v>
      </c>
      <c r="C62" s="16">
        <v>31</v>
      </c>
      <c r="D62" s="17">
        <f t="shared" si="0"/>
        <v>51.416129032258063</v>
      </c>
      <c r="E62" s="12">
        <f t="shared" si="1"/>
        <v>10729.499999999998</v>
      </c>
      <c r="F62" s="13"/>
      <c r="G62" s="13"/>
    </row>
    <row r="63" spans="1:7" x14ac:dyDescent="0.3">
      <c r="A63" s="11">
        <v>42248</v>
      </c>
      <c r="B63" s="15">
        <v>1077.55</v>
      </c>
      <c r="C63" s="16">
        <v>30</v>
      </c>
      <c r="D63" s="17">
        <f t="shared" si="0"/>
        <v>35.918333333333329</v>
      </c>
      <c r="E63" s="12">
        <f t="shared" si="1"/>
        <v>11807.049999999997</v>
      </c>
      <c r="F63" s="13"/>
      <c r="G63" s="13"/>
    </row>
    <row r="64" spans="1:7" x14ac:dyDescent="0.3">
      <c r="A64" s="11">
        <v>42278</v>
      </c>
      <c r="B64" s="15">
        <v>1078.6999999999998</v>
      </c>
      <c r="C64" s="16">
        <v>31</v>
      </c>
      <c r="D64" s="17">
        <f t="shared" si="0"/>
        <v>34.79677419354838</v>
      </c>
      <c r="E64" s="12">
        <f t="shared" si="1"/>
        <v>12885.749999999996</v>
      </c>
      <c r="F64" s="13"/>
      <c r="G64" s="13"/>
    </row>
    <row r="65" spans="1:7" x14ac:dyDescent="0.3">
      <c r="A65" s="11">
        <v>42309</v>
      </c>
      <c r="B65" s="15">
        <v>1338.6</v>
      </c>
      <c r="C65" s="16">
        <v>30</v>
      </c>
      <c r="D65" s="17">
        <f t="shared" si="0"/>
        <v>44.62</v>
      </c>
      <c r="E65" s="12">
        <f t="shared" si="1"/>
        <v>14224.349999999997</v>
      </c>
      <c r="F65" s="13"/>
      <c r="G65" s="13"/>
    </row>
    <row r="66" spans="1:7" x14ac:dyDescent="0.3">
      <c r="A66" s="11">
        <v>42339</v>
      </c>
      <c r="B66" s="15">
        <v>1077.55</v>
      </c>
      <c r="C66" s="16">
        <v>31</v>
      </c>
      <c r="D66" s="17">
        <f t="shared" si="0"/>
        <v>34.759677419354837</v>
      </c>
      <c r="E66" s="12">
        <f t="shared" si="1"/>
        <v>15301.899999999996</v>
      </c>
      <c r="F66" s="13">
        <f>MAX(D55:D66)</f>
        <v>57.351612903225799</v>
      </c>
      <c r="G66" s="13">
        <f>AVERAGE(D55:D66)</f>
        <v>41.89243023553508</v>
      </c>
    </row>
    <row r="67" spans="1:7" x14ac:dyDescent="0.3">
      <c r="A67" s="11">
        <v>42370</v>
      </c>
      <c r="B67" s="15">
        <v>662.4</v>
      </c>
      <c r="C67" s="16">
        <v>31</v>
      </c>
      <c r="D67" s="17">
        <f t="shared" si="0"/>
        <v>21.36774193548387</v>
      </c>
      <c r="E67" s="12">
        <f>B67</f>
        <v>662.4</v>
      </c>
      <c r="F67" s="13"/>
      <c r="G67" s="13"/>
    </row>
    <row r="68" spans="1:7" x14ac:dyDescent="0.3">
      <c r="A68" s="11">
        <v>42401</v>
      </c>
      <c r="B68" s="15">
        <v>1332.85</v>
      </c>
      <c r="C68" s="16">
        <v>29</v>
      </c>
      <c r="D68" s="17">
        <f t="shared" si="0"/>
        <v>45.960344827586205</v>
      </c>
      <c r="E68" s="12">
        <f t="shared" ref="E68:E78" si="2">B68+E67</f>
        <v>1995.25</v>
      </c>
      <c r="F68" s="13"/>
      <c r="G68" s="13"/>
    </row>
    <row r="69" spans="1:7" x14ac:dyDescent="0.3">
      <c r="A69" s="11">
        <v>42430</v>
      </c>
      <c r="B69" s="15">
        <v>719.9</v>
      </c>
      <c r="C69" s="16">
        <v>31</v>
      </c>
      <c r="D69" s="17">
        <f t="shared" si="0"/>
        <v>23.22258064516129</v>
      </c>
      <c r="E69" s="12">
        <f t="shared" si="2"/>
        <v>2715.15</v>
      </c>
      <c r="F69" s="13"/>
      <c r="G69" s="13"/>
    </row>
    <row r="70" spans="1:7" x14ac:dyDescent="0.3">
      <c r="A70" s="11">
        <v>42461</v>
      </c>
      <c r="B70" s="15">
        <v>719.9</v>
      </c>
      <c r="C70" s="16">
        <v>30</v>
      </c>
      <c r="D70" s="17">
        <f t="shared" si="0"/>
        <v>23.996666666666666</v>
      </c>
      <c r="E70" s="12">
        <f t="shared" si="2"/>
        <v>3435.05</v>
      </c>
      <c r="F70" s="13"/>
      <c r="G70" s="13"/>
    </row>
    <row r="71" spans="1:7" x14ac:dyDescent="0.3">
      <c r="A71" s="11">
        <v>42491</v>
      </c>
      <c r="B71" s="15">
        <v>1058</v>
      </c>
      <c r="C71" s="16">
        <v>31</v>
      </c>
      <c r="D71" s="17">
        <f t="shared" si="0"/>
        <v>34.12903225806452</v>
      </c>
      <c r="E71" s="12">
        <f t="shared" si="2"/>
        <v>4493.05</v>
      </c>
      <c r="F71" s="13"/>
      <c r="G71" s="13"/>
    </row>
    <row r="72" spans="1:7" x14ac:dyDescent="0.3">
      <c r="A72" s="11">
        <v>42522</v>
      </c>
      <c r="B72" s="15">
        <v>1492.6999999999998</v>
      </c>
      <c r="C72" s="16">
        <v>30</v>
      </c>
      <c r="D72" s="17">
        <f t="shared" si="0"/>
        <v>49.756666666666661</v>
      </c>
      <c r="E72" s="12">
        <f t="shared" si="2"/>
        <v>5985.75</v>
      </c>
      <c r="F72" s="13"/>
      <c r="G72" s="13"/>
    </row>
    <row r="73" spans="1:7" x14ac:dyDescent="0.3">
      <c r="A73" s="11">
        <v>42552</v>
      </c>
      <c r="B73" s="15">
        <v>1492.6999999999998</v>
      </c>
      <c r="C73" s="16">
        <v>31</v>
      </c>
      <c r="D73" s="17">
        <f t="shared" si="0"/>
        <v>48.151612903225804</v>
      </c>
      <c r="E73" s="12">
        <f t="shared" si="2"/>
        <v>7478.45</v>
      </c>
      <c r="F73" s="13"/>
      <c r="G73" s="13"/>
    </row>
    <row r="74" spans="1:7" x14ac:dyDescent="0.3">
      <c r="A74" s="11">
        <v>42583</v>
      </c>
      <c r="B74" s="15">
        <v>1991.8</v>
      </c>
      <c r="C74" s="16">
        <v>31</v>
      </c>
      <c r="D74" s="17">
        <f t="shared" si="0"/>
        <v>64.251612903225805</v>
      </c>
      <c r="E74" s="12">
        <f t="shared" si="2"/>
        <v>9470.25</v>
      </c>
      <c r="F74" s="13"/>
      <c r="G74" s="13"/>
    </row>
    <row r="75" spans="1:7" x14ac:dyDescent="0.3">
      <c r="A75" s="11">
        <v>42614</v>
      </c>
      <c r="B75" s="15">
        <v>1992.9499999999998</v>
      </c>
      <c r="C75" s="16">
        <v>30</v>
      </c>
      <c r="D75" s="17">
        <f t="shared" si="0"/>
        <v>66.431666666666658</v>
      </c>
      <c r="E75" s="12">
        <f t="shared" si="2"/>
        <v>11463.2</v>
      </c>
      <c r="F75" s="13"/>
      <c r="G75" s="13"/>
    </row>
    <row r="76" spans="1:7" x14ac:dyDescent="0.3">
      <c r="A76" s="11">
        <v>42644</v>
      </c>
      <c r="B76" s="15">
        <v>1053.3999999999999</v>
      </c>
      <c r="C76" s="16">
        <v>31</v>
      </c>
      <c r="D76" s="17">
        <f t="shared" si="0"/>
        <v>33.980645161290319</v>
      </c>
      <c r="E76" s="12">
        <f t="shared" si="2"/>
        <v>12516.6</v>
      </c>
      <c r="F76" s="13"/>
      <c r="G76" s="13"/>
    </row>
    <row r="77" spans="1:7" x14ac:dyDescent="0.3">
      <c r="A77" s="11">
        <v>42675</v>
      </c>
      <c r="B77" s="15">
        <v>1053.3999999999999</v>
      </c>
      <c r="C77" s="16">
        <v>30</v>
      </c>
      <c r="D77" s="17">
        <f t="shared" si="0"/>
        <v>35.11333333333333</v>
      </c>
      <c r="E77" s="12">
        <f t="shared" si="2"/>
        <v>13570</v>
      </c>
      <c r="F77" s="13"/>
      <c r="G77" s="13"/>
    </row>
    <row r="78" spans="1:7" x14ac:dyDescent="0.3">
      <c r="A78" s="11">
        <v>42705</v>
      </c>
      <c r="B78" s="15">
        <v>1992.9499999999998</v>
      </c>
      <c r="C78" s="16">
        <v>31</v>
      </c>
      <c r="D78" s="17">
        <f t="shared" si="0"/>
        <v>64.288709677419348</v>
      </c>
      <c r="E78" s="12">
        <f t="shared" si="2"/>
        <v>15562.95</v>
      </c>
      <c r="F78" s="13">
        <f>MAX(D67:D78)</f>
        <v>66.431666666666658</v>
      </c>
      <c r="G78" s="13">
        <f>AVERAGE(D67:D78)</f>
        <v>42.554217803732541</v>
      </c>
    </row>
    <row r="79" spans="1:7" x14ac:dyDescent="0.3">
      <c r="A79" s="11">
        <v>42736</v>
      </c>
      <c r="B79" s="15">
        <v>1413.35</v>
      </c>
      <c r="C79" s="16">
        <v>31</v>
      </c>
      <c r="D79" s="17">
        <f t="shared" si="0"/>
        <v>45.591935483870962</v>
      </c>
      <c r="E79" s="12">
        <f>B79</f>
        <v>1413.35</v>
      </c>
      <c r="F79" s="13"/>
      <c r="G79" s="13"/>
    </row>
    <row r="80" spans="1:7" x14ac:dyDescent="0.3">
      <c r="A80" s="11">
        <v>42767</v>
      </c>
      <c r="B80" s="15">
        <v>1742.2499999999998</v>
      </c>
      <c r="C80" s="16">
        <v>28</v>
      </c>
      <c r="D80" s="17">
        <f t="shared" si="0"/>
        <v>62.223214285714278</v>
      </c>
      <c r="E80" s="12">
        <f t="shared" ref="E80:E90" si="3">B80+E79</f>
        <v>3155.5999999999995</v>
      </c>
      <c r="F80" s="13"/>
      <c r="G80" s="13"/>
    </row>
    <row r="81" spans="1:7" x14ac:dyDescent="0.3">
      <c r="A81" s="11">
        <v>42795</v>
      </c>
      <c r="B81" s="15">
        <v>1742.2499999999998</v>
      </c>
      <c r="C81" s="16">
        <v>31</v>
      </c>
      <c r="D81" s="17">
        <f t="shared" si="0"/>
        <v>56.201612903225801</v>
      </c>
      <c r="E81" s="12">
        <f t="shared" si="3"/>
        <v>4897.8499999999995</v>
      </c>
      <c r="F81" s="13"/>
      <c r="G81" s="13"/>
    </row>
    <row r="82" spans="1:7" x14ac:dyDescent="0.3">
      <c r="A82" s="11">
        <v>42826</v>
      </c>
      <c r="B82" s="15">
        <v>2406</v>
      </c>
      <c r="C82" s="16">
        <v>30</v>
      </c>
      <c r="D82" s="17">
        <f t="shared" si="0"/>
        <v>80.2</v>
      </c>
      <c r="E82" s="12">
        <f t="shared" si="3"/>
        <v>7303.8499999999995</v>
      </c>
      <c r="F82" s="13"/>
      <c r="G82" s="13"/>
    </row>
    <row r="83" spans="1:7" x14ac:dyDescent="0.3">
      <c r="A83" s="11">
        <v>42856</v>
      </c>
      <c r="B83" s="15">
        <v>2287.35</v>
      </c>
      <c r="C83" s="16">
        <v>31</v>
      </c>
      <c r="D83" s="17">
        <f t="shared" si="0"/>
        <v>73.785483870967738</v>
      </c>
      <c r="E83" s="12">
        <f t="shared" si="3"/>
        <v>9591.1999999999989</v>
      </c>
      <c r="F83" s="13"/>
      <c r="G83" s="13"/>
    </row>
    <row r="84" spans="1:7" x14ac:dyDescent="0.3">
      <c r="A84" s="11">
        <v>42887</v>
      </c>
      <c r="B84" s="15">
        <v>1703.1499999999999</v>
      </c>
      <c r="C84" s="16">
        <v>30</v>
      </c>
      <c r="D84" s="17">
        <f t="shared" si="0"/>
        <v>56.771666666666661</v>
      </c>
      <c r="E84" s="12">
        <f t="shared" si="3"/>
        <v>11294.349999999999</v>
      </c>
      <c r="F84" s="13"/>
      <c r="G84" s="13"/>
    </row>
    <row r="85" spans="1:7" x14ac:dyDescent="0.3">
      <c r="A85" s="11">
        <v>42917</v>
      </c>
      <c r="B85" s="15">
        <v>2059.6499999999996</v>
      </c>
      <c r="C85" s="16">
        <v>31</v>
      </c>
      <c r="D85" s="17">
        <f t="shared" si="0"/>
        <v>66.440322580645145</v>
      </c>
      <c r="E85" s="12">
        <f t="shared" si="3"/>
        <v>13353.999999999998</v>
      </c>
      <c r="F85" s="13"/>
      <c r="G85" s="13"/>
    </row>
    <row r="86" spans="1:7" x14ac:dyDescent="0.3">
      <c r="A86" s="11">
        <v>42948</v>
      </c>
      <c r="B86" s="15">
        <v>1766.3999999999999</v>
      </c>
      <c r="C86" s="16">
        <v>31</v>
      </c>
      <c r="D86" s="17">
        <f t="shared" si="0"/>
        <v>56.980645161290319</v>
      </c>
      <c r="E86" s="12">
        <f t="shared" si="3"/>
        <v>15120.399999999998</v>
      </c>
      <c r="F86" s="13"/>
      <c r="G86" s="13"/>
    </row>
    <row r="87" spans="1:7" x14ac:dyDescent="0.3">
      <c r="A87" s="11">
        <v>42979</v>
      </c>
      <c r="B87" s="15">
        <v>1767.55</v>
      </c>
      <c r="C87" s="16">
        <v>30</v>
      </c>
      <c r="D87" s="17">
        <f t="shared" si="0"/>
        <v>58.918333333333329</v>
      </c>
      <c r="E87" s="12">
        <f t="shared" si="3"/>
        <v>16887.949999999997</v>
      </c>
      <c r="F87" s="13"/>
      <c r="G87" s="13"/>
    </row>
    <row r="88" spans="1:7" x14ac:dyDescent="0.3">
      <c r="A88" s="11">
        <v>43009</v>
      </c>
      <c r="B88" s="15">
        <v>1766.3999999999999</v>
      </c>
      <c r="C88" s="16">
        <v>31</v>
      </c>
      <c r="D88" s="17">
        <f t="shared" si="0"/>
        <v>56.980645161290319</v>
      </c>
      <c r="E88" s="12">
        <f t="shared" si="3"/>
        <v>18654.349999999999</v>
      </c>
      <c r="F88" s="13"/>
      <c r="G88" s="13"/>
    </row>
    <row r="89" spans="1:7" x14ac:dyDescent="0.3">
      <c r="A89" s="11">
        <v>43040</v>
      </c>
      <c r="B89" s="15">
        <v>1767.55</v>
      </c>
      <c r="C89" s="16">
        <v>30</v>
      </c>
      <c r="D89" s="17">
        <f t="shared" si="0"/>
        <v>58.918333333333329</v>
      </c>
      <c r="E89" s="12">
        <f t="shared" si="3"/>
        <v>20421.899999999998</v>
      </c>
      <c r="F89" s="13"/>
      <c r="G89" s="13"/>
    </row>
    <row r="90" spans="1:7" x14ac:dyDescent="0.3">
      <c r="A90" s="11">
        <v>43070</v>
      </c>
      <c r="B90" s="15">
        <v>1777.8999999999999</v>
      </c>
      <c r="C90" s="16">
        <v>31</v>
      </c>
      <c r="D90" s="17">
        <f t="shared" si="0"/>
        <v>57.351612903225799</v>
      </c>
      <c r="E90" s="12">
        <f t="shared" si="3"/>
        <v>22199.8</v>
      </c>
      <c r="F90" s="13">
        <f>MAX(D79:D90)</f>
        <v>80.2</v>
      </c>
      <c r="G90" s="13">
        <f>AVERAGE(D79:D90)</f>
        <v>60.863650473630315</v>
      </c>
    </row>
    <row r="91" spans="1:7" x14ac:dyDescent="0.3">
      <c r="A91" s="3" t="s">
        <v>12</v>
      </c>
      <c r="E91" s="3">
        <f>MAX(E18:E90)</f>
        <v>22199.8</v>
      </c>
      <c r="F91" s="3">
        <f>MAX(F18:F90)</f>
        <v>80.2</v>
      </c>
      <c r="G91" s="3"/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A06A-F03E-44F4-9817-DA9DB7B02A9E}">
  <sheetPr>
    <tabColor theme="9"/>
  </sheetPr>
  <dimension ref="A1:M89"/>
  <sheetViews>
    <sheetView zoomScale="70" zoomScaleNormal="70" workbookViewId="0">
      <selection activeCell="D27" sqref="D27"/>
    </sheetView>
  </sheetViews>
  <sheetFormatPr defaultRowHeight="14.4" x14ac:dyDescent="0.3"/>
  <cols>
    <col min="1" max="1" width="14.6640625" style="3" customWidth="1"/>
    <col min="2" max="2" width="20.2187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</cols>
  <sheetData>
    <row r="1" spans="1:13" x14ac:dyDescent="0.3">
      <c r="A1" s="1" t="s">
        <v>0</v>
      </c>
      <c r="B1" s="1"/>
      <c r="C1" s="2"/>
      <c r="F1" s="3"/>
      <c r="G1" s="3"/>
    </row>
    <row r="2" spans="1:13" x14ac:dyDescent="0.3">
      <c r="A2" s="1" t="s">
        <v>17</v>
      </c>
      <c r="B2" s="1"/>
      <c r="C2" s="2"/>
      <c r="E2" s="27"/>
      <c r="F2" s="3"/>
      <c r="G2" s="3"/>
    </row>
    <row r="3" spans="1:13" x14ac:dyDescent="0.3">
      <c r="C3" s="3"/>
      <c r="M3" s="40"/>
    </row>
    <row r="4" spans="1:13" x14ac:dyDescent="0.3">
      <c r="C4" s="3"/>
    </row>
    <row r="5" spans="1:13" x14ac:dyDescent="0.3">
      <c r="A5" s="59" t="s">
        <v>18</v>
      </c>
      <c r="B5" s="59"/>
      <c r="C5" s="59"/>
      <c r="D5" s="5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</row>
    <row r="6" spans="1:13" ht="39.6" x14ac:dyDescent="0.3">
      <c r="A6" s="31" t="s">
        <v>3</v>
      </c>
      <c r="B6" s="8" t="s">
        <v>71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">
      <c r="A7" s="44">
        <v>2011</v>
      </c>
      <c r="B7" s="15">
        <f>F7+L7+R7+Y7</f>
        <v>29.197260273972603</v>
      </c>
      <c r="C7" s="12">
        <f>G7+M7+S7+Z7</f>
        <v>10657</v>
      </c>
      <c r="D7" s="14"/>
      <c r="E7" s="44">
        <v>2011</v>
      </c>
      <c r="F7" s="51">
        <f>G7/365</f>
        <v>24.997260273972604</v>
      </c>
      <c r="G7" s="12">
        <f>10657-M7</f>
        <v>9124</v>
      </c>
      <c r="H7" s="14"/>
      <c r="I7" s="44">
        <v>2011</v>
      </c>
      <c r="J7" s="29">
        <v>28</v>
      </c>
      <c r="K7" s="29">
        <v>150</v>
      </c>
      <c r="L7" s="29">
        <f t="shared" ref="L7:L13" si="0">K7*J7/1000</f>
        <v>4.2</v>
      </c>
      <c r="M7" s="46">
        <f t="shared" ref="M7:M13" si="1">L7*365</f>
        <v>1533</v>
      </c>
    </row>
    <row r="8" spans="1:13" x14ac:dyDescent="0.3">
      <c r="A8" s="44">
        <v>2012</v>
      </c>
      <c r="B8" s="15">
        <f t="shared" ref="B8:C13" si="2">F8+L8+R8+Y8</f>
        <v>27.410958904109588</v>
      </c>
      <c r="C8" s="12">
        <f t="shared" si="2"/>
        <v>10005</v>
      </c>
      <c r="D8" s="14"/>
      <c r="E8" s="44">
        <v>2012</v>
      </c>
      <c r="F8" s="51">
        <f t="shared" ref="F8:F13" si="3">G8/365</f>
        <v>23.210958904109589</v>
      </c>
      <c r="G8" s="12">
        <f>10005-M8</f>
        <v>8472</v>
      </c>
      <c r="H8" s="14"/>
      <c r="I8" s="44">
        <v>2012</v>
      </c>
      <c r="J8" s="29">
        <v>28</v>
      </c>
      <c r="K8" s="29">
        <v>150</v>
      </c>
      <c r="L8" s="29">
        <f t="shared" si="0"/>
        <v>4.2</v>
      </c>
      <c r="M8" s="46">
        <f t="shared" si="1"/>
        <v>1533</v>
      </c>
    </row>
    <row r="9" spans="1:13" x14ac:dyDescent="0.3">
      <c r="A9" s="44">
        <v>2013</v>
      </c>
      <c r="B9" s="15">
        <f t="shared" si="2"/>
        <v>31.975342465753425</v>
      </c>
      <c r="C9" s="12">
        <f t="shared" si="2"/>
        <v>11671</v>
      </c>
      <c r="D9" s="14"/>
      <c r="E9" s="44">
        <v>2013</v>
      </c>
      <c r="F9" s="51">
        <f t="shared" si="3"/>
        <v>27.775342465753425</v>
      </c>
      <c r="G9" s="12">
        <f>11671-M9</f>
        <v>10138</v>
      </c>
      <c r="H9" s="14"/>
      <c r="I9" s="44">
        <v>2013</v>
      </c>
      <c r="J9" s="29">
        <v>28</v>
      </c>
      <c r="K9" s="29">
        <v>150</v>
      </c>
      <c r="L9" s="29">
        <f t="shared" si="0"/>
        <v>4.2</v>
      </c>
      <c r="M9" s="46">
        <f t="shared" si="1"/>
        <v>1533</v>
      </c>
    </row>
    <row r="10" spans="1:13" x14ac:dyDescent="0.3">
      <c r="A10" s="44">
        <v>2014</v>
      </c>
      <c r="B10" s="15">
        <f t="shared" si="2"/>
        <v>30.531506849315068</v>
      </c>
      <c r="C10" s="12">
        <f t="shared" si="2"/>
        <v>11144</v>
      </c>
      <c r="D10" s="14"/>
      <c r="E10" s="44">
        <v>2014</v>
      </c>
      <c r="F10" s="51">
        <f t="shared" si="3"/>
        <v>26.331506849315069</v>
      </c>
      <c r="G10" s="12">
        <f>11144-M10</f>
        <v>9611</v>
      </c>
      <c r="H10" s="14"/>
      <c r="I10" s="44">
        <v>2014</v>
      </c>
      <c r="J10" s="29">
        <v>28</v>
      </c>
      <c r="K10" s="29">
        <v>150</v>
      </c>
      <c r="L10" s="29">
        <f t="shared" si="0"/>
        <v>4.2</v>
      </c>
      <c r="M10" s="46">
        <f t="shared" si="1"/>
        <v>1533</v>
      </c>
    </row>
    <row r="11" spans="1:13" x14ac:dyDescent="0.3">
      <c r="A11" s="44">
        <v>2015</v>
      </c>
      <c r="B11" s="15">
        <f t="shared" si="2"/>
        <v>25.832876712328765</v>
      </c>
      <c r="C11" s="12">
        <f t="shared" si="2"/>
        <v>9429</v>
      </c>
      <c r="E11" s="44">
        <v>2015</v>
      </c>
      <c r="F11" s="51">
        <f t="shared" si="3"/>
        <v>23.582876712328765</v>
      </c>
      <c r="G11" s="12">
        <f>9429-M11</f>
        <v>8607.75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</row>
    <row r="12" spans="1:13" x14ac:dyDescent="0.3">
      <c r="A12" s="44">
        <v>2016</v>
      </c>
      <c r="B12" s="15">
        <f t="shared" si="2"/>
        <v>30.273972602739725</v>
      </c>
      <c r="C12" s="12">
        <f t="shared" si="2"/>
        <v>11050</v>
      </c>
      <c r="E12" s="44">
        <v>2016</v>
      </c>
      <c r="F12" s="51">
        <f t="shared" si="3"/>
        <v>28.023972602739725</v>
      </c>
      <c r="G12" s="12">
        <f>11050-M12</f>
        <v>10228.75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</row>
    <row r="13" spans="1:13" x14ac:dyDescent="0.3">
      <c r="A13" s="44">
        <v>2017</v>
      </c>
      <c r="B13" s="15">
        <f t="shared" si="2"/>
        <v>29.791780821917808</v>
      </c>
      <c r="C13" s="12">
        <f t="shared" si="2"/>
        <v>10874</v>
      </c>
      <c r="E13" s="44">
        <v>2017</v>
      </c>
      <c r="F13" s="51">
        <f t="shared" si="3"/>
        <v>27.541780821917808</v>
      </c>
      <c r="G13" s="12">
        <f>10874-M13</f>
        <v>10052.75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</row>
    <row r="14" spans="1:13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">
      <c r="A16" s="57"/>
      <c r="B16" s="42"/>
      <c r="C16" s="43"/>
      <c r="D16" s="27"/>
      <c r="E16" s="41"/>
      <c r="F16" s="58"/>
      <c r="G16" s="49"/>
      <c r="I16" s="41"/>
      <c r="J16" s="42"/>
      <c r="K16" s="42"/>
      <c r="L16" s="42"/>
      <c r="M16" s="42"/>
    </row>
    <row r="17" spans="1:13" x14ac:dyDescent="0.3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">
      <c r="A88" s="39"/>
      <c r="B88" s="39"/>
      <c r="C88" s="39"/>
      <c r="E88" s="50"/>
      <c r="F88" s="50"/>
      <c r="G88" s="50"/>
    </row>
    <row r="89" spans="1:13" x14ac:dyDescent="0.3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91C7-DB7A-4AB5-A256-EEC99E57704A}">
  <sheetPr>
    <tabColor theme="9"/>
  </sheetPr>
  <dimension ref="A1:G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19</v>
      </c>
      <c r="B2" s="1"/>
      <c r="C2" s="2"/>
      <c r="D2" s="2"/>
      <c r="E2" s="2"/>
    </row>
    <row r="4" spans="1:7" x14ac:dyDescent="0.3">
      <c r="E4" s="4"/>
    </row>
    <row r="5" spans="1:7" x14ac:dyDescent="0.3">
      <c r="A5" s="66" t="s">
        <v>20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15">
        <v>929</v>
      </c>
      <c r="C9" s="16">
        <v>31</v>
      </c>
      <c r="D9" s="17">
        <f t="shared" si="0"/>
        <v>29.967741935483872</v>
      </c>
      <c r="E9" s="12">
        <f t="shared" si="1"/>
        <v>929</v>
      </c>
      <c r="F9" s="13"/>
      <c r="G9" s="13"/>
    </row>
    <row r="10" spans="1:7" x14ac:dyDescent="0.3">
      <c r="A10" s="11">
        <v>40634</v>
      </c>
      <c r="B10" s="15">
        <v>982</v>
      </c>
      <c r="C10" s="16">
        <v>30</v>
      </c>
      <c r="D10" s="17">
        <f t="shared" si="0"/>
        <v>32.733333333333334</v>
      </c>
      <c r="E10" s="12">
        <f t="shared" si="1"/>
        <v>1911</v>
      </c>
      <c r="F10" s="13"/>
      <c r="G10" s="13"/>
    </row>
    <row r="11" spans="1:7" x14ac:dyDescent="0.3">
      <c r="A11" s="11">
        <v>40664</v>
      </c>
      <c r="B11" s="15">
        <v>766</v>
      </c>
      <c r="C11" s="16">
        <v>31</v>
      </c>
      <c r="D11" s="17">
        <f t="shared" si="0"/>
        <v>24.70967741935484</v>
      </c>
      <c r="E11" s="12">
        <f t="shared" si="1"/>
        <v>2677</v>
      </c>
      <c r="F11" s="13"/>
      <c r="G11" s="13"/>
    </row>
    <row r="12" spans="1:7" x14ac:dyDescent="0.3">
      <c r="A12" s="11">
        <v>40695</v>
      </c>
      <c r="B12" s="15">
        <v>993</v>
      </c>
      <c r="C12" s="16">
        <v>30</v>
      </c>
      <c r="D12" s="17">
        <f t="shared" si="0"/>
        <v>33.1</v>
      </c>
      <c r="E12" s="12">
        <f t="shared" si="1"/>
        <v>3670</v>
      </c>
      <c r="F12" s="13"/>
      <c r="G12" s="13"/>
    </row>
    <row r="13" spans="1:7" x14ac:dyDescent="0.3">
      <c r="A13" s="11">
        <v>40725</v>
      </c>
      <c r="B13" s="15">
        <v>1003</v>
      </c>
      <c r="C13" s="16">
        <v>31</v>
      </c>
      <c r="D13" s="17">
        <f t="shared" si="0"/>
        <v>32.354838709677416</v>
      </c>
      <c r="E13" s="12">
        <f t="shared" si="1"/>
        <v>4673</v>
      </c>
      <c r="F13" s="13"/>
      <c r="G13" s="13"/>
    </row>
    <row r="14" spans="1:7" x14ac:dyDescent="0.3">
      <c r="A14" s="11">
        <v>40756</v>
      </c>
      <c r="B14" s="15">
        <v>842</v>
      </c>
      <c r="C14" s="16">
        <v>31</v>
      </c>
      <c r="D14" s="17">
        <f t="shared" si="0"/>
        <v>27.161290322580644</v>
      </c>
      <c r="E14" s="12">
        <f t="shared" si="1"/>
        <v>5515</v>
      </c>
      <c r="F14" s="13"/>
      <c r="G14" s="13"/>
    </row>
    <row r="15" spans="1:7" x14ac:dyDescent="0.3">
      <c r="A15" s="11">
        <v>40787</v>
      </c>
      <c r="B15" s="15">
        <v>842</v>
      </c>
      <c r="C15" s="16">
        <v>30</v>
      </c>
      <c r="D15" s="17">
        <f t="shared" si="0"/>
        <v>28.066666666666666</v>
      </c>
      <c r="E15" s="12">
        <f t="shared" si="1"/>
        <v>6357</v>
      </c>
      <c r="F15" s="13"/>
      <c r="G15" s="13"/>
    </row>
    <row r="16" spans="1:7" x14ac:dyDescent="0.3">
      <c r="A16" s="11">
        <v>40817</v>
      </c>
      <c r="B16" s="15">
        <v>711</v>
      </c>
      <c r="C16" s="16">
        <v>31</v>
      </c>
      <c r="D16" s="17">
        <f t="shared" si="0"/>
        <v>22.93548387096774</v>
      </c>
      <c r="E16" s="12">
        <f t="shared" si="1"/>
        <v>7068</v>
      </c>
      <c r="F16" s="13"/>
      <c r="G16" s="13"/>
    </row>
    <row r="17" spans="1:7" x14ac:dyDescent="0.3">
      <c r="A17" s="11">
        <v>40848</v>
      </c>
      <c r="B17" s="15">
        <v>820</v>
      </c>
      <c r="C17" s="16">
        <v>30</v>
      </c>
      <c r="D17" s="17">
        <f t="shared" si="0"/>
        <v>27.333333333333332</v>
      </c>
      <c r="E17" s="12">
        <f t="shared" si="1"/>
        <v>7888</v>
      </c>
      <c r="F17" s="13"/>
      <c r="G17" s="13"/>
    </row>
    <row r="18" spans="1:7" x14ac:dyDescent="0.3">
      <c r="A18" s="11">
        <v>40878</v>
      </c>
      <c r="B18" s="15">
        <v>848</v>
      </c>
      <c r="C18" s="16">
        <v>31</v>
      </c>
      <c r="D18" s="17">
        <f t="shared" si="0"/>
        <v>27.35483870967742</v>
      </c>
      <c r="E18" s="12">
        <f t="shared" si="1"/>
        <v>8736</v>
      </c>
      <c r="F18" s="13">
        <f>MAX(D7:D18)</f>
        <v>33.1</v>
      </c>
      <c r="G18" s="13">
        <f>AVERAGE(D7:D18)</f>
        <v>23.809767025089602</v>
      </c>
    </row>
    <row r="19" spans="1:7" x14ac:dyDescent="0.3">
      <c r="A19" s="11">
        <v>40909</v>
      </c>
      <c r="B19" s="15">
        <v>848</v>
      </c>
      <c r="C19" s="16">
        <v>31</v>
      </c>
      <c r="D19" s="17">
        <f t="shared" si="0"/>
        <v>27.35483870967742</v>
      </c>
      <c r="E19" s="12">
        <f>B19</f>
        <v>848</v>
      </c>
      <c r="F19" s="13"/>
      <c r="G19" s="13"/>
    </row>
    <row r="20" spans="1:7" x14ac:dyDescent="0.3">
      <c r="A20" s="11">
        <v>40940</v>
      </c>
      <c r="B20" s="15">
        <v>766</v>
      </c>
      <c r="C20" s="16">
        <v>29</v>
      </c>
      <c r="D20" s="17">
        <f t="shared" si="0"/>
        <v>26.413793103448278</v>
      </c>
      <c r="E20" s="12">
        <f t="shared" ref="E20:E30" si="2">B20+E19</f>
        <v>1614</v>
      </c>
      <c r="F20" s="13"/>
      <c r="G20" s="13"/>
    </row>
    <row r="21" spans="1:7" x14ac:dyDescent="0.3">
      <c r="A21" s="11">
        <v>40969</v>
      </c>
      <c r="B21" s="15">
        <v>848</v>
      </c>
      <c r="C21" s="16">
        <v>31</v>
      </c>
      <c r="D21" s="17">
        <f t="shared" si="0"/>
        <v>27.35483870967742</v>
      </c>
      <c r="E21" s="12">
        <f t="shared" si="2"/>
        <v>2462</v>
      </c>
      <c r="F21" s="13"/>
      <c r="G21" s="13"/>
    </row>
    <row r="22" spans="1:7" x14ac:dyDescent="0.3">
      <c r="A22" s="11">
        <v>41000</v>
      </c>
      <c r="B22" s="15">
        <v>774</v>
      </c>
      <c r="C22" s="16">
        <v>30</v>
      </c>
      <c r="D22" s="17">
        <f t="shared" si="0"/>
        <v>25.8</v>
      </c>
      <c r="E22" s="12">
        <f t="shared" si="2"/>
        <v>3236</v>
      </c>
      <c r="F22" s="13"/>
      <c r="G22" s="13"/>
    </row>
    <row r="23" spans="1:7" x14ac:dyDescent="0.3">
      <c r="A23" s="11">
        <v>41030</v>
      </c>
      <c r="B23" s="15">
        <v>610</v>
      </c>
      <c r="C23" s="16">
        <v>31</v>
      </c>
      <c r="D23" s="17">
        <f t="shared" si="0"/>
        <v>19.677419354838708</v>
      </c>
      <c r="E23" s="12">
        <f t="shared" si="2"/>
        <v>3846</v>
      </c>
      <c r="F23" s="13"/>
      <c r="G23" s="13"/>
    </row>
    <row r="24" spans="1:7" x14ac:dyDescent="0.3">
      <c r="A24" s="11">
        <v>41061</v>
      </c>
      <c r="B24" s="15">
        <v>1283</v>
      </c>
      <c r="C24" s="16">
        <v>30</v>
      </c>
      <c r="D24" s="17">
        <f t="shared" si="0"/>
        <v>42.766666666666666</v>
      </c>
      <c r="E24" s="12">
        <f t="shared" si="2"/>
        <v>5129</v>
      </c>
      <c r="F24" s="13"/>
      <c r="G24" s="13"/>
    </row>
    <row r="25" spans="1:7" x14ac:dyDescent="0.3">
      <c r="A25" s="11">
        <v>41091</v>
      </c>
      <c r="B25" s="15">
        <v>188</v>
      </c>
      <c r="C25" s="16">
        <v>31</v>
      </c>
      <c r="D25" s="17">
        <f t="shared" si="0"/>
        <v>6.064516129032258</v>
      </c>
      <c r="E25" s="12">
        <f t="shared" si="2"/>
        <v>5317</v>
      </c>
      <c r="F25" s="13"/>
      <c r="G25" s="13"/>
    </row>
    <row r="26" spans="1:7" x14ac:dyDescent="0.3">
      <c r="A26" s="11">
        <v>41122</v>
      </c>
      <c r="B26" s="15">
        <v>1134</v>
      </c>
      <c r="C26" s="16">
        <v>31</v>
      </c>
      <c r="D26" s="17">
        <f t="shared" si="0"/>
        <v>36.58064516129032</v>
      </c>
      <c r="E26" s="12">
        <f t="shared" si="2"/>
        <v>6451</v>
      </c>
      <c r="F26" s="13"/>
      <c r="G26" s="13"/>
    </row>
    <row r="27" spans="1:7" x14ac:dyDescent="0.3">
      <c r="A27" s="11">
        <v>41153</v>
      </c>
      <c r="B27" s="15">
        <v>1026</v>
      </c>
      <c r="C27" s="16">
        <v>30</v>
      </c>
      <c r="D27" s="17">
        <f t="shared" si="0"/>
        <v>34.200000000000003</v>
      </c>
      <c r="E27" s="12">
        <f t="shared" si="2"/>
        <v>7477</v>
      </c>
      <c r="F27" s="13"/>
      <c r="G27" s="13"/>
    </row>
    <row r="28" spans="1:7" x14ac:dyDescent="0.3">
      <c r="A28" s="11">
        <v>41183</v>
      </c>
      <c r="B28" s="15">
        <v>477</v>
      </c>
      <c r="C28" s="16">
        <v>31</v>
      </c>
      <c r="D28" s="17">
        <f t="shared" si="0"/>
        <v>15.387096774193548</v>
      </c>
      <c r="E28" s="12">
        <f t="shared" si="2"/>
        <v>7954</v>
      </c>
      <c r="F28" s="13"/>
      <c r="G28" s="13"/>
    </row>
    <row r="29" spans="1:7" x14ac:dyDescent="0.3">
      <c r="A29" s="11">
        <v>41214</v>
      </c>
      <c r="B29" s="15">
        <v>905</v>
      </c>
      <c r="C29" s="16">
        <v>30</v>
      </c>
      <c r="D29" s="17">
        <f t="shared" si="0"/>
        <v>30.166666666666668</v>
      </c>
      <c r="E29" s="12">
        <f t="shared" si="2"/>
        <v>8859</v>
      </c>
      <c r="F29" s="13"/>
      <c r="G29" s="13"/>
    </row>
    <row r="30" spans="1:7" x14ac:dyDescent="0.3">
      <c r="A30" s="11">
        <v>41244</v>
      </c>
      <c r="B30" s="15">
        <v>936</v>
      </c>
      <c r="C30" s="16">
        <v>31</v>
      </c>
      <c r="D30" s="17">
        <f t="shared" si="0"/>
        <v>30.193548387096776</v>
      </c>
      <c r="E30" s="12">
        <f t="shared" si="2"/>
        <v>9795</v>
      </c>
      <c r="F30" s="13">
        <f>MAX(D19:D30)</f>
        <v>42.766666666666666</v>
      </c>
      <c r="G30" s="13">
        <f>AVERAGE(D19:D30)</f>
        <v>26.830002471882338</v>
      </c>
    </row>
    <row r="31" spans="1:7" x14ac:dyDescent="0.3">
      <c r="A31" s="11">
        <v>41275</v>
      </c>
      <c r="B31" s="15">
        <v>936</v>
      </c>
      <c r="C31" s="16">
        <v>31</v>
      </c>
      <c r="D31" s="17">
        <f t="shared" si="0"/>
        <v>30.193548387096776</v>
      </c>
      <c r="E31" s="12">
        <f>B31</f>
        <v>936</v>
      </c>
      <c r="F31" s="13"/>
      <c r="G31" s="13"/>
    </row>
    <row r="32" spans="1:7" x14ac:dyDescent="0.3">
      <c r="A32" s="11">
        <v>41306</v>
      </c>
      <c r="B32" s="15">
        <v>845</v>
      </c>
      <c r="C32" s="16">
        <v>28</v>
      </c>
      <c r="D32" s="17">
        <f t="shared" si="0"/>
        <v>30.178571428571427</v>
      </c>
      <c r="E32" s="12">
        <f t="shared" ref="E32:E42" si="3">B32+E31</f>
        <v>1781</v>
      </c>
      <c r="F32" s="13"/>
      <c r="G32" s="13"/>
    </row>
    <row r="33" spans="1:7" x14ac:dyDescent="0.3">
      <c r="A33" s="11">
        <v>41334</v>
      </c>
      <c r="B33" s="15">
        <v>936</v>
      </c>
      <c r="C33" s="16">
        <v>31</v>
      </c>
      <c r="D33" s="17">
        <f t="shared" si="0"/>
        <v>30.193548387096776</v>
      </c>
      <c r="E33" s="12">
        <f t="shared" si="3"/>
        <v>2717</v>
      </c>
      <c r="F33" s="13"/>
      <c r="G33" s="13"/>
    </row>
    <row r="34" spans="1:7" x14ac:dyDescent="0.3">
      <c r="A34" s="11">
        <v>41365</v>
      </c>
      <c r="B34" s="15">
        <v>905</v>
      </c>
      <c r="C34" s="16">
        <v>30</v>
      </c>
      <c r="D34" s="17">
        <f t="shared" si="0"/>
        <v>30.166666666666668</v>
      </c>
      <c r="E34" s="12">
        <f t="shared" si="3"/>
        <v>3622</v>
      </c>
      <c r="F34" s="13"/>
      <c r="G34" s="13"/>
    </row>
    <row r="35" spans="1:7" x14ac:dyDescent="0.3">
      <c r="A35" s="11">
        <v>41395</v>
      </c>
      <c r="B35" s="15">
        <v>936</v>
      </c>
      <c r="C35" s="16">
        <v>31</v>
      </c>
      <c r="D35" s="17">
        <f t="shared" si="0"/>
        <v>30.193548387096776</v>
      </c>
      <c r="E35" s="12">
        <f t="shared" si="3"/>
        <v>4558</v>
      </c>
      <c r="F35" s="13"/>
      <c r="G35" s="13"/>
    </row>
    <row r="36" spans="1:7" x14ac:dyDescent="0.3">
      <c r="A36" s="11">
        <v>41426</v>
      </c>
      <c r="B36" s="15">
        <v>815</v>
      </c>
      <c r="C36" s="16">
        <v>30</v>
      </c>
      <c r="D36" s="17">
        <f t="shared" si="0"/>
        <v>27.166666666666668</v>
      </c>
      <c r="E36" s="12">
        <f t="shared" si="3"/>
        <v>5373</v>
      </c>
      <c r="F36" s="13"/>
      <c r="G36" s="13"/>
    </row>
    <row r="37" spans="1:7" x14ac:dyDescent="0.3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5373</v>
      </c>
      <c r="F37" s="13"/>
      <c r="G37" s="13"/>
    </row>
    <row r="38" spans="1:7" x14ac:dyDescent="0.3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5373</v>
      </c>
      <c r="F38" s="13"/>
      <c r="G38" s="13"/>
    </row>
    <row r="39" spans="1:7" x14ac:dyDescent="0.3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5373</v>
      </c>
      <c r="F39" s="13"/>
      <c r="G39" s="13"/>
    </row>
    <row r="40" spans="1:7" x14ac:dyDescent="0.3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5373</v>
      </c>
      <c r="F40" s="13"/>
      <c r="G40" s="13"/>
    </row>
    <row r="41" spans="1:7" x14ac:dyDescent="0.3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5373</v>
      </c>
      <c r="G41" s="13"/>
    </row>
    <row r="42" spans="1:7" x14ac:dyDescent="0.3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5373</v>
      </c>
      <c r="F42" s="13">
        <f>MAX(D31:D42)</f>
        <v>30.193548387096776</v>
      </c>
      <c r="G42" s="13">
        <f>AVERAGE(D31:D42)</f>
        <v>14.841045826932925</v>
      </c>
    </row>
    <row r="43" spans="1:7" x14ac:dyDescent="0.3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">
      <c r="A53" s="11">
        <v>41944</v>
      </c>
      <c r="B53" s="18"/>
      <c r="C53" s="16">
        <v>30</v>
      </c>
      <c r="D53" s="17">
        <f t="shared" si="0"/>
        <v>0</v>
      </c>
      <c r="E53" s="12">
        <f t="shared" si="4"/>
        <v>0</v>
      </c>
      <c r="F53" s="13"/>
      <c r="G53" s="13"/>
    </row>
    <row r="54" spans="1:7" x14ac:dyDescent="0.3">
      <c r="A54" s="11">
        <v>41974</v>
      </c>
      <c r="B54" s="18"/>
      <c r="C54" s="16">
        <v>31</v>
      </c>
      <c r="D54" s="17">
        <f t="shared" si="0"/>
        <v>0</v>
      </c>
      <c r="E54" s="12">
        <f t="shared" si="4"/>
        <v>0</v>
      </c>
      <c r="F54" s="13">
        <f>MAX(D43:D54)</f>
        <v>0</v>
      </c>
      <c r="G54" s="13">
        <f>AVERAGE(D43:D54)</f>
        <v>0</v>
      </c>
    </row>
    <row r="55" spans="1:7" x14ac:dyDescent="0.3">
      <c r="A55" s="11">
        <v>42005</v>
      </c>
      <c r="B55" s="15">
        <v>727.94999999999993</v>
      </c>
      <c r="C55" s="16">
        <v>31</v>
      </c>
      <c r="D55" s="17">
        <f t="shared" si="0"/>
        <v>23.482258064516127</v>
      </c>
      <c r="E55" s="12">
        <f>B55</f>
        <v>727.94999999999993</v>
      </c>
      <c r="F55" s="13"/>
      <c r="G55" s="13"/>
    </row>
    <row r="56" spans="1:7" x14ac:dyDescent="0.3">
      <c r="A56" s="11">
        <v>42036</v>
      </c>
      <c r="B56" s="15">
        <v>1198.3</v>
      </c>
      <c r="C56" s="16">
        <v>28</v>
      </c>
      <c r="D56" s="17">
        <f t="shared" si="0"/>
        <v>42.796428571428571</v>
      </c>
      <c r="E56" s="12">
        <f t="shared" ref="E56:E66" si="5">B56+E55</f>
        <v>1926.25</v>
      </c>
      <c r="F56" s="13"/>
      <c r="G56" s="13"/>
    </row>
    <row r="57" spans="1:7" x14ac:dyDescent="0.3">
      <c r="A57" s="11">
        <v>42064</v>
      </c>
      <c r="B57" s="15">
        <v>850.99999999999989</v>
      </c>
      <c r="C57" s="16">
        <v>31</v>
      </c>
      <c r="D57" s="17">
        <f t="shared" si="0"/>
        <v>27.451612903225804</v>
      </c>
      <c r="E57" s="12">
        <f t="shared" si="5"/>
        <v>2777.25</v>
      </c>
      <c r="F57" s="13"/>
      <c r="G57" s="13"/>
    </row>
    <row r="58" spans="1:7" x14ac:dyDescent="0.3">
      <c r="A58" s="11">
        <v>42095</v>
      </c>
      <c r="B58" s="15">
        <v>1714.6499999999999</v>
      </c>
      <c r="C58" s="16">
        <v>30</v>
      </c>
      <c r="D58" s="17">
        <f t="shared" si="0"/>
        <v>57.154999999999994</v>
      </c>
      <c r="E58" s="12">
        <f t="shared" si="5"/>
        <v>4491.8999999999996</v>
      </c>
      <c r="F58" s="13"/>
      <c r="G58" s="13"/>
    </row>
    <row r="59" spans="1:7" x14ac:dyDescent="0.3">
      <c r="A59" s="11">
        <v>42125</v>
      </c>
      <c r="B59" s="15">
        <v>1237.3999999999999</v>
      </c>
      <c r="C59" s="16">
        <v>31</v>
      </c>
      <c r="D59" s="17">
        <f t="shared" si="0"/>
        <v>39.916129032258063</v>
      </c>
      <c r="E59" s="12">
        <f t="shared" si="5"/>
        <v>5729.2999999999993</v>
      </c>
      <c r="F59" s="13"/>
      <c r="G59" s="13"/>
    </row>
    <row r="60" spans="1:7" x14ac:dyDescent="0.3">
      <c r="A60" s="11">
        <v>42156</v>
      </c>
      <c r="B60" s="15">
        <v>1097.0999999999999</v>
      </c>
      <c r="C60" s="16">
        <v>30</v>
      </c>
      <c r="D60" s="17">
        <f t="shared" si="0"/>
        <v>36.57</v>
      </c>
      <c r="E60" s="12">
        <f t="shared" si="5"/>
        <v>6826.4</v>
      </c>
      <c r="F60" s="13"/>
      <c r="G60" s="13"/>
    </row>
    <row r="61" spans="1:7" x14ac:dyDescent="0.3">
      <c r="A61" s="11">
        <v>42186</v>
      </c>
      <c r="B61" s="15">
        <v>83.949999999999989</v>
      </c>
      <c r="C61" s="16">
        <v>31</v>
      </c>
      <c r="D61" s="17">
        <f t="shared" si="0"/>
        <v>2.7080645161290318</v>
      </c>
      <c r="E61" s="12">
        <f t="shared" si="5"/>
        <v>6910.3499999999995</v>
      </c>
      <c r="F61" s="13"/>
      <c r="G61" s="13"/>
    </row>
    <row r="62" spans="1:7" x14ac:dyDescent="0.3">
      <c r="A62" s="11">
        <v>42217</v>
      </c>
      <c r="B62" s="15">
        <v>1342.05</v>
      </c>
      <c r="C62" s="16">
        <v>31</v>
      </c>
      <c r="D62" s="17">
        <f t="shared" si="0"/>
        <v>43.291935483870965</v>
      </c>
      <c r="E62" s="12">
        <f t="shared" si="5"/>
        <v>8252.4</v>
      </c>
      <c r="F62" s="13"/>
      <c r="G62" s="13"/>
    </row>
    <row r="63" spans="1:7" x14ac:dyDescent="0.3">
      <c r="A63" s="11">
        <v>42248</v>
      </c>
      <c r="B63" s="15">
        <v>925.74999999999989</v>
      </c>
      <c r="C63" s="16">
        <v>30</v>
      </c>
      <c r="D63" s="17">
        <f t="shared" si="0"/>
        <v>30.858333333333331</v>
      </c>
      <c r="E63" s="12">
        <f t="shared" si="5"/>
        <v>9178.15</v>
      </c>
      <c r="F63" s="13"/>
      <c r="G63" s="13"/>
    </row>
    <row r="64" spans="1:7" x14ac:dyDescent="0.3">
      <c r="A64" s="11">
        <v>42278</v>
      </c>
      <c r="B64" s="15">
        <v>540.5</v>
      </c>
      <c r="C64" s="16">
        <v>31</v>
      </c>
      <c r="D64" s="17">
        <f t="shared" si="0"/>
        <v>17.43548387096774</v>
      </c>
      <c r="E64" s="12">
        <f t="shared" si="5"/>
        <v>9718.65</v>
      </c>
      <c r="F64" s="13"/>
      <c r="G64" s="13"/>
    </row>
    <row r="65" spans="1:7" x14ac:dyDescent="0.3">
      <c r="A65" s="11">
        <v>42309</v>
      </c>
      <c r="B65" s="15">
        <v>540.5</v>
      </c>
      <c r="C65" s="16">
        <v>30</v>
      </c>
      <c r="D65" s="17">
        <f t="shared" si="0"/>
        <v>18.016666666666666</v>
      </c>
      <c r="E65" s="12">
        <f t="shared" si="5"/>
        <v>10259.15</v>
      </c>
      <c r="F65" s="13"/>
      <c r="G65" s="13"/>
    </row>
    <row r="66" spans="1:7" x14ac:dyDescent="0.3">
      <c r="A66" s="11">
        <v>42339</v>
      </c>
      <c r="B66" s="15">
        <v>292.09999999999997</v>
      </c>
      <c r="C66" s="16">
        <v>31</v>
      </c>
      <c r="D66" s="17">
        <f t="shared" si="0"/>
        <v>9.4225806451612897</v>
      </c>
      <c r="E66" s="12">
        <f t="shared" si="5"/>
        <v>10551.25</v>
      </c>
      <c r="F66" s="13">
        <f>MAX(D55:D66)</f>
        <v>57.154999999999994</v>
      </c>
      <c r="G66" s="13">
        <f>AVERAGE(D55:D66)</f>
        <v>29.092041090629802</v>
      </c>
    </row>
    <row r="67" spans="1:7" x14ac:dyDescent="0.3">
      <c r="A67" s="11">
        <v>42370</v>
      </c>
      <c r="B67" s="15">
        <v>420.9</v>
      </c>
      <c r="C67" s="16">
        <v>31</v>
      </c>
      <c r="D67" s="17">
        <f t="shared" si="0"/>
        <v>13.577419354838709</v>
      </c>
      <c r="E67" s="12">
        <f>B67</f>
        <v>420.9</v>
      </c>
      <c r="F67" s="13"/>
      <c r="G67" s="13"/>
    </row>
    <row r="68" spans="1:7" x14ac:dyDescent="0.3">
      <c r="A68" s="11">
        <v>42401</v>
      </c>
      <c r="B68" s="15">
        <v>545.09999999999991</v>
      </c>
      <c r="C68" s="16">
        <v>29</v>
      </c>
      <c r="D68" s="17">
        <f t="shared" si="0"/>
        <v>18.796551724137927</v>
      </c>
      <c r="E68" s="12">
        <f t="shared" ref="E68:E78" si="6">B68+E67</f>
        <v>965.99999999999989</v>
      </c>
      <c r="F68" s="13"/>
      <c r="G68" s="13"/>
    </row>
    <row r="69" spans="1:7" x14ac:dyDescent="0.3">
      <c r="A69" s="11">
        <v>42430</v>
      </c>
      <c r="B69" s="15">
        <v>863.65</v>
      </c>
      <c r="C69" s="16">
        <v>31</v>
      </c>
      <c r="D69" s="17">
        <f t="shared" si="0"/>
        <v>27.859677419354838</v>
      </c>
      <c r="E69" s="12">
        <f t="shared" si="6"/>
        <v>1829.6499999999999</v>
      </c>
      <c r="F69" s="13"/>
      <c r="G69" s="13"/>
    </row>
    <row r="70" spans="1:7" x14ac:dyDescent="0.3">
      <c r="A70" s="11">
        <v>42461</v>
      </c>
      <c r="B70" s="15">
        <v>863.65</v>
      </c>
      <c r="C70" s="16">
        <v>30</v>
      </c>
      <c r="D70" s="17">
        <f t="shared" si="0"/>
        <v>28.788333333333334</v>
      </c>
      <c r="E70" s="12">
        <f t="shared" si="6"/>
        <v>2693.2999999999997</v>
      </c>
      <c r="F70" s="13"/>
      <c r="G70" s="13"/>
    </row>
    <row r="71" spans="1:7" x14ac:dyDescent="0.3">
      <c r="A71" s="11">
        <v>42491</v>
      </c>
      <c r="B71" s="15">
        <v>1371.9499999999998</v>
      </c>
      <c r="C71" s="16">
        <v>31</v>
      </c>
      <c r="D71" s="17">
        <f t="shared" ref="D71:D90" si="7">B71/C71</f>
        <v>44.25645161290322</v>
      </c>
      <c r="E71" s="12">
        <f t="shared" si="6"/>
        <v>4065.2499999999995</v>
      </c>
      <c r="F71" s="13"/>
      <c r="G71" s="13"/>
    </row>
    <row r="72" spans="1:7" x14ac:dyDescent="0.3">
      <c r="A72" s="11">
        <v>42522</v>
      </c>
      <c r="B72" s="15">
        <v>1927</v>
      </c>
      <c r="C72" s="16">
        <v>30</v>
      </c>
      <c r="D72" s="17">
        <f t="shared" si="7"/>
        <v>64.233333333333334</v>
      </c>
      <c r="E72" s="12">
        <f t="shared" si="6"/>
        <v>5992.25</v>
      </c>
      <c r="F72" s="13"/>
      <c r="G72" s="13"/>
    </row>
    <row r="73" spans="1:7" x14ac:dyDescent="0.3">
      <c r="A73" s="11">
        <v>42552</v>
      </c>
      <c r="B73" s="15">
        <v>726.8</v>
      </c>
      <c r="C73" s="16">
        <v>31</v>
      </c>
      <c r="D73" s="17">
        <f t="shared" si="7"/>
        <v>23.445161290322581</v>
      </c>
      <c r="E73" s="12">
        <f t="shared" si="6"/>
        <v>6719.05</v>
      </c>
      <c r="F73" s="13"/>
      <c r="G73" s="13"/>
    </row>
    <row r="74" spans="1:7" x14ac:dyDescent="0.3">
      <c r="A74" s="11">
        <v>42583</v>
      </c>
      <c r="B74" s="15">
        <v>814.19999999999993</v>
      </c>
      <c r="C74" s="16">
        <v>31</v>
      </c>
      <c r="D74" s="17">
        <f t="shared" si="7"/>
        <v>26.264516129032256</v>
      </c>
      <c r="E74" s="12">
        <f t="shared" si="6"/>
        <v>7533.25</v>
      </c>
      <c r="F74" s="13"/>
      <c r="G74" s="13"/>
    </row>
    <row r="75" spans="1:7" x14ac:dyDescent="0.3">
      <c r="A75" s="11">
        <v>42614</v>
      </c>
      <c r="B75" s="15">
        <v>611.79999999999995</v>
      </c>
      <c r="C75" s="16">
        <v>30</v>
      </c>
      <c r="D75" s="17">
        <f t="shared" si="7"/>
        <v>20.393333333333331</v>
      </c>
      <c r="E75" s="12">
        <f t="shared" si="6"/>
        <v>8145.05</v>
      </c>
      <c r="F75" s="13"/>
      <c r="G75" s="13"/>
    </row>
    <row r="76" spans="1:7" x14ac:dyDescent="0.3">
      <c r="A76" s="11">
        <v>42644</v>
      </c>
      <c r="B76" s="15">
        <v>801.55</v>
      </c>
      <c r="C76" s="16">
        <v>31</v>
      </c>
      <c r="D76" s="17">
        <f t="shared" si="7"/>
        <v>25.856451612903225</v>
      </c>
      <c r="E76" s="12">
        <f t="shared" si="6"/>
        <v>8946.6</v>
      </c>
      <c r="F76" s="13"/>
      <c r="G76" s="13"/>
    </row>
    <row r="77" spans="1:7" x14ac:dyDescent="0.3">
      <c r="A77" s="11">
        <v>42675</v>
      </c>
      <c r="B77" s="15">
        <v>802.69999999999993</v>
      </c>
      <c r="C77" s="16">
        <v>30</v>
      </c>
      <c r="D77" s="17">
        <f t="shared" si="7"/>
        <v>26.756666666666664</v>
      </c>
      <c r="E77" s="12">
        <f t="shared" si="6"/>
        <v>9749.3000000000011</v>
      </c>
      <c r="F77" s="13"/>
      <c r="G77" s="13"/>
    </row>
    <row r="78" spans="1:7" x14ac:dyDescent="0.3">
      <c r="A78" s="11">
        <v>42705</v>
      </c>
      <c r="B78" s="15">
        <v>647.44999999999993</v>
      </c>
      <c r="C78" s="16">
        <v>31</v>
      </c>
      <c r="D78" s="17">
        <f t="shared" si="7"/>
        <v>20.88548387096774</v>
      </c>
      <c r="E78" s="12">
        <f t="shared" si="6"/>
        <v>10396.750000000002</v>
      </c>
      <c r="F78" s="13">
        <f>MAX(D67:D78)</f>
        <v>64.233333333333334</v>
      </c>
      <c r="G78" s="13">
        <f>AVERAGE(D67:D78)</f>
        <v>28.426114973427261</v>
      </c>
    </row>
    <row r="79" spans="1:7" x14ac:dyDescent="0.3">
      <c r="A79" s="11">
        <v>42736</v>
      </c>
      <c r="B79" s="15">
        <v>455.4</v>
      </c>
      <c r="C79" s="16">
        <v>31</v>
      </c>
      <c r="D79" s="17">
        <f t="shared" si="7"/>
        <v>14.69032258064516</v>
      </c>
      <c r="E79" s="12">
        <f>B79</f>
        <v>455.4</v>
      </c>
      <c r="F79" s="13"/>
      <c r="G79" s="13"/>
    </row>
    <row r="80" spans="1:7" x14ac:dyDescent="0.3">
      <c r="A80" s="11">
        <v>42767</v>
      </c>
      <c r="B80" s="15">
        <v>595.69999999999993</v>
      </c>
      <c r="C80" s="16">
        <v>28</v>
      </c>
      <c r="D80" s="17">
        <f t="shared" si="7"/>
        <v>21.274999999999999</v>
      </c>
      <c r="E80" s="12">
        <f t="shared" ref="E80:E90" si="8">B80+E79</f>
        <v>1051.0999999999999</v>
      </c>
      <c r="F80" s="13"/>
      <c r="G80" s="13"/>
    </row>
    <row r="81" spans="1:7" x14ac:dyDescent="0.3">
      <c r="A81" s="11">
        <v>42795</v>
      </c>
      <c r="B81" s="15">
        <v>595.69999999999993</v>
      </c>
      <c r="C81" s="16">
        <v>31</v>
      </c>
      <c r="D81" s="17">
        <f t="shared" si="7"/>
        <v>19.216129032258063</v>
      </c>
      <c r="E81" s="12">
        <f t="shared" si="8"/>
        <v>1646.7999999999997</v>
      </c>
      <c r="F81" s="13"/>
      <c r="G81" s="13"/>
    </row>
    <row r="82" spans="1:7" x14ac:dyDescent="0.3">
      <c r="A82" s="11">
        <v>42826</v>
      </c>
      <c r="B82" s="15">
        <v>850.99999999999989</v>
      </c>
      <c r="C82" s="16">
        <v>30</v>
      </c>
      <c r="D82" s="17">
        <f t="shared" si="7"/>
        <v>28.366666666666664</v>
      </c>
      <c r="E82" s="12">
        <f t="shared" si="8"/>
        <v>2497.7999999999997</v>
      </c>
      <c r="F82" s="13"/>
      <c r="G82" s="13"/>
    </row>
    <row r="83" spans="1:7" x14ac:dyDescent="0.3">
      <c r="A83" s="11">
        <v>42856</v>
      </c>
      <c r="B83" s="15">
        <v>854.44999999999993</v>
      </c>
      <c r="C83" s="16">
        <v>31</v>
      </c>
      <c r="D83" s="17">
        <f t="shared" si="7"/>
        <v>27.562903225806448</v>
      </c>
      <c r="E83" s="12">
        <f t="shared" si="8"/>
        <v>3352.2499999999995</v>
      </c>
      <c r="F83" s="13"/>
      <c r="G83" s="13"/>
    </row>
    <row r="84" spans="1:7" x14ac:dyDescent="0.3">
      <c r="A84" s="11">
        <v>42887</v>
      </c>
      <c r="B84" s="15">
        <v>1359.3</v>
      </c>
      <c r="C84" s="16">
        <v>30</v>
      </c>
      <c r="D84" s="17">
        <f t="shared" si="7"/>
        <v>45.309999999999995</v>
      </c>
      <c r="E84" s="12">
        <f t="shared" si="8"/>
        <v>4711.5499999999993</v>
      </c>
      <c r="F84" s="13"/>
      <c r="G84" s="13"/>
    </row>
    <row r="85" spans="1:7" x14ac:dyDescent="0.3">
      <c r="A85" s="11">
        <v>42917</v>
      </c>
      <c r="B85" s="15">
        <v>825.69999999999993</v>
      </c>
      <c r="C85" s="16">
        <v>31</v>
      </c>
      <c r="D85" s="17">
        <f t="shared" si="7"/>
        <v>26.63548387096774</v>
      </c>
      <c r="E85" s="12">
        <f t="shared" si="8"/>
        <v>5537.2499999999991</v>
      </c>
      <c r="F85" s="13"/>
      <c r="G85" s="13"/>
    </row>
    <row r="86" spans="1:7" x14ac:dyDescent="0.3">
      <c r="A86" s="11">
        <v>42948</v>
      </c>
      <c r="B86" s="15">
        <v>825.69999999999993</v>
      </c>
      <c r="C86" s="16">
        <v>31</v>
      </c>
      <c r="D86" s="17">
        <f t="shared" si="7"/>
        <v>26.63548387096774</v>
      </c>
      <c r="E86" s="12">
        <f t="shared" si="8"/>
        <v>6362.9499999999989</v>
      </c>
      <c r="F86" s="13"/>
      <c r="G86" s="13"/>
    </row>
    <row r="87" spans="1:7" x14ac:dyDescent="0.3">
      <c r="A87" s="11">
        <v>42979</v>
      </c>
      <c r="B87" s="15">
        <v>825.69999999999993</v>
      </c>
      <c r="C87" s="16">
        <v>30</v>
      </c>
      <c r="D87" s="17">
        <f t="shared" si="7"/>
        <v>27.52333333333333</v>
      </c>
      <c r="E87" s="12">
        <f t="shared" si="8"/>
        <v>7188.6499999999987</v>
      </c>
      <c r="F87" s="13"/>
      <c r="G87" s="13"/>
    </row>
    <row r="88" spans="1:7" x14ac:dyDescent="0.3">
      <c r="A88" s="11">
        <v>43009</v>
      </c>
      <c r="B88" s="15">
        <v>825.69999999999993</v>
      </c>
      <c r="C88" s="16">
        <v>31</v>
      </c>
      <c r="D88" s="17">
        <f t="shared" si="7"/>
        <v>26.63548387096774</v>
      </c>
      <c r="E88" s="12">
        <f t="shared" si="8"/>
        <v>8014.3499999999985</v>
      </c>
      <c r="F88" s="13"/>
      <c r="G88" s="13"/>
    </row>
    <row r="89" spans="1:7" x14ac:dyDescent="0.3">
      <c r="A89" s="11">
        <v>43040</v>
      </c>
      <c r="B89" s="15">
        <v>825.69999999999993</v>
      </c>
      <c r="C89" s="16">
        <v>30</v>
      </c>
      <c r="D89" s="17">
        <f t="shared" si="7"/>
        <v>27.52333333333333</v>
      </c>
      <c r="E89" s="12">
        <f t="shared" si="8"/>
        <v>8840.0499999999993</v>
      </c>
      <c r="F89" s="13"/>
      <c r="G89" s="13"/>
    </row>
    <row r="90" spans="1:7" x14ac:dyDescent="0.3">
      <c r="A90" s="11">
        <v>43070</v>
      </c>
      <c r="B90" s="15">
        <v>1145.3999999999999</v>
      </c>
      <c r="C90" s="16">
        <v>31</v>
      </c>
      <c r="D90" s="17">
        <f t="shared" si="7"/>
        <v>36.948387096774191</v>
      </c>
      <c r="E90" s="12">
        <f t="shared" si="8"/>
        <v>9985.4499999999989</v>
      </c>
      <c r="F90" s="13">
        <f>MAX(D79:D90)</f>
        <v>45.309999999999995</v>
      </c>
      <c r="G90" s="13">
        <f>AVERAGE(D79:D90)</f>
        <v>27.360210573476696</v>
      </c>
    </row>
    <row r="91" spans="1:7" x14ac:dyDescent="0.3">
      <c r="A91" s="3" t="s">
        <v>12</v>
      </c>
      <c r="E91" s="3">
        <f>MAX(E18:E90)</f>
        <v>10551.25</v>
      </c>
      <c r="F91" s="3">
        <f>MAX(F18:F90)</f>
        <v>64.233333333333334</v>
      </c>
      <c r="G91" s="3">
        <f>MAX(G18:G90)</f>
        <v>29.092041090629802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CE4C-303B-41C0-A384-F33056BF3E6E}">
  <sheetPr>
    <tabColor theme="9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1" width="14.6640625" style="3" customWidth="1"/>
    <col min="2" max="2" width="16.5546875" style="3" customWidth="1"/>
    <col min="3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21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22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29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">
      <c r="A10" s="11">
        <v>40634</v>
      </c>
      <c r="B10" s="29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">
      <c r="A11" s="11">
        <v>40664</v>
      </c>
      <c r="B11" s="15">
        <v>838</v>
      </c>
      <c r="C11" s="16">
        <v>31</v>
      </c>
      <c r="D11" s="17">
        <f t="shared" si="0"/>
        <v>27.032258064516128</v>
      </c>
      <c r="E11" s="12">
        <f t="shared" si="1"/>
        <v>838</v>
      </c>
      <c r="F11" s="13"/>
      <c r="G11" s="13"/>
    </row>
    <row r="12" spans="1:7" x14ac:dyDescent="0.3">
      <c r="A12" s="11">
        <v>40695</v>
      </c>
      <c r="B12" s="15">
        <v>486</v>
      </c>
      <c r="C12" s="16">
        <v>30</v>
      </c>
      <c r="D12" s="17">
        <f t="shared" si="0"/>
        <v>16.2</v>
      </c>
      <c r="E12" s="12">
        <f t="shared" si="1"/>
        <v>1324</v>
      </c>
      <c r="F12" s="13"/>
      <c r="G12" s="13"/>
    </row>
    <row r="13" spans="1:7" x14ac:dyDescent="0.3">
      <c r="A13" s="11">
        <v>40725</v>
      </c>
      <c r="B13" s="15">
        <v>782</v>
      </c>
      <c r="C13" s="16">
        <v>31</v>
      </c>
      <c r="D13" s="17">
        <f t="shared" si="0"/>
        <v>25.225806451612904</v>
      </c>
      <c r="E13" s="12">
        <f t="shared" si="1"/>
        <v>2106</v>
      </c>
      <c r="F13" s="13"/>
      <c r="G13" s="13"/>
    </row>
    <row r="14" spans="1:7" x14ac:dyDescent="0.3">
      <c r="A14" s="11">
        <v>40756</v>
      </c>
      <c r="B14" s="15">
        <v>215</v>
      </c>
      <c r="C14" s="16">
        <v>31</v>
      </c>
      <c r="D14" s="17">
        <f t="shared" si="0"/>
        <v>6.935483870967742</v>
      </c>
      <c r="E14" s="12">
        <f t="shared" si="1"/>
        <v>2321</v>
      </c>
      <c r="F14" s="13"/>
      <c r="G14" s="13"/>
    </row>
    <row r="15" spans="1:7" x14ac:dyDescent="0.3">
      <c r="A15" s="11">
        <v>40787</v>
      </c>
      <c r="B15" s="15">
        <v>219</v>
      </c>
      <c r="C15" s="16">
        <v>30</v>
      </c>
      <c r="D15" s="17">
        <f t="shared" si="0"/>
        <v>7.3</v>
      </c>
      <c r="E15" s="12">
        <f t="shared" si="1"/>
        <v>2540</v>
      </c>
      <c r="F15" s="13"/>
      <c r="G15" s="13"/>
    </row>
    <row r="16" spans="1:7" x14ac:dyDescent="0.3">
      <c r="A16" s="11">
        <v>40817</v>
      </c>
      <c r="B16" s="15">
        <v>219</v>
      </c>
      <c r="C16" s="16">
        <v>31</v>
      </c>
      <c r="D16" s="17">
        <f t="shared" si="0"/>
        <v>7.064516129032258</v>
      </c>
      <c r="E16" s="12">
        <f t="shared" si="1"/>
        <v>2759</v>
      </c>
      <c r="F16" s="13"/>
      <c r="G16" s="13"/>
    </row>
    <row r="17" spans="1:8" x14ac:dyDescent="0.3">
      <c r="A17" s="11">
        <v>40848</v>
      </c>
      <c r="B17" s="15">
        <v>219</v>
      </c>
      <c r="C17" s="16">
        <v>30</v>
      </c>
      <c r="D17" s="17">
        <f t="shared" si="0"/>
        <v>7.3</v>
      </c>
      <c r="E17" s="12">
        <f t="shared" si="1"/>
        <v>2978</v>
      </c>
      <c r="F17" s="13"/>
      <c r="G17" s="13"/>
    </row>
    <row r="18" spans="1:8" x14ac:dyDescent="0.3">
      <c r="A18" s="11">
        <v>40878</v>
      </c>
      <c r="B18" s="15">
        <v>219</v>
      </c>
      <c r="C18" s="16">
        <v>31</v>
      </c>
      <c r="D18" s="17">
        <f t="shared" si="0"/>
        <v>7.064516129032258</v>
      </c>
      <c r="E18" s="12">
        <f t="shared" si="1"/>
        <v>3197</v>
      </c>
      <c r="F18" s="13">
        <f>MAX(D7:D18)</f>
        <v>27.032258064516128</v>
      </c>
      <c r="G18" s="13">
        <f>AVERAGE(D7:D18)</f>
        <v>8.6768817204301083</v>
      </c>
      <c r="H18" s="2"/>
    </row>
    <row r="19" spans="1:8" x14ac:dyDescent="0.3">
      <c r="A19" s="11">
        <v>40909</v>
      </c>
      <c r="B19" s="15">
        <v>219</v>
      </c>
      <c r="C19" s="16">
        <v>31</v>
      </c>
      <c r="D19" s="17">
        <f t="shared" si="0"/>
        <v>7.064516129032258</v>
      </c>
      <c r="E19" s="12">
        <f>B19</f>
        <v>219</v>
      </c>
      <c r="F19" s="13"/>
      <c r="G19" s="13"/>
    </row>
    <row r="20" spans="1:8" x14ac:dyDescent="0.3">
      <c r="A20" s="11">
        <v>40940</v>
      </c>
      <c r="B20" s="15">
        <v>219</v>
      </c>
      <c r="C20" s="16">
        <v>29</v>
      </c>
      <c r="D20" s="17">
        <f t="shared" si="0"/>
        <v>7.5517241379310347</v>
      </c>
      <c r="E20" s="12">
        <f t="shared" ref="E20:E30" si="2">B20+E19</f>
        <v>438</v>
      </c>
      <c r="F20" s="13"/>
      <c r="G20" s="13"/>
    </row>
    <row r="21" spans="1:8" x14ac:dyDescent="0.3">
      <c r="A21" s="11">
        <v>40969</v>
      </c>
      <c r="B21" s="15">
        <v>219</v>
      </c>
      <c r="C21" s="16">
        <v>31</v>
      </c>
      <c r="D21" s="17">
        <f t="shared" si="0"/>
        <v>7.064516129032258</v>
      </c>
      <c r="E21" s="12">
        <f t="shared" si="2"/>
        <v>657</v>
      </c>
      <c r="F21" s="13"/>
      <c r="G21" s="13"/>
    </row>
    <row r="22" spans="1:8" x14ac:dyDescent="0.3">
      <c r="A22" s="11">
        <v>41000</v>
      </c>
      <c r="B22" s="15">
        <v>219</v>
      </c>
      <c r="C22" s="16">
        <v>30</v>
      </c>
      <c r="D22" s="17">
        <f t="shared" si="0"/>
        <v>7.3</v>
      </c>
      <c r="E22" s="12">
        <f t="shared" si="2"/>
        <v>876</v>
      </c>
      <c r="F22" s="13"/>
      <c r="G22" s="13"/>
    </row>
    <row r="23" spans="1:8" x14ac:dyDescent="0.3">
      <c r="A23" s="11">
        <v>41030</v>
      </c>
      <c r="B23" s="15">
        <v>332</v>
      </c>
      <c r="C23" s="16">
        <v>31</v>
      </c>
      <c r="D23" s="17">
        <f t="shared" si="0"/>
        <v>10.709677419354838</v>
      </c>
      <c r="E23" s="12">
        <f t="shared" si="2"/>
        <v>1208</v>
      </c>
      <c r="F23" s="13"/>
      <c r="G23" s="13"/>
    </row>
    <row r="24" spans="1:8" x14ac:dyDescent="0.3">
      <c r="A24" s="11">
        <v>41061</v>
      </c>
      <c r="B24" s="15">
        <v>431</v>
      </c>
      <c r="C24" s="16">
        <v>30</v>
      </c>
      <c r="D24" s="17">
        <f t="shared" si="0"/>
        <v>14.366666666666667</v>
      </c>
      <c r="E24" s="12">
        <f t="shared" si="2"/>
        <v>1639</v>
      </c>
      <c r="F24" s="13"/>
      <c r="G24" s="13"/>
    </row>
    <row r="25" spans="1:8" x14ac:dyDescent="0.3">
      <c r="A25" s="11">
        <v>41091</v>
      </c>
      <c r="B25" s="15">
        <v>431</v>
      </c>
      <c r="C25" s="16">
        <v>31</v>
      </c>
      <c r="D25" s="17">
        <f t="shared" si="0"/>
        <v>13.903225806451612</v>
      </c>
      <c r="E25" s="12">
        <f t="shared" si="2"/>
        <v>2070</v>
      </c>
      <c r="F25" s="13"/>
      <c r="G25" s="13"/>
    </row>
    <row r="26" spans="1:8" x14ac:dyDescent="0.3">
      <c r="A26" s="11">
        <v>41122</v>
      </c>
      <c r="B26" s="15">
        <v>43</v>
      </c>
      <c r="C26" s="16">
        <v>31</v>
      </c>
      <c r="D26" s="17">
        <f t="shared" si="0"/>
        <v>1.3870967741935485</v>
      </c>
      <c r="E26" s="12">
        <f t="shared" si="2"/>
        <v>2113</v>
      </c>
      <c r="F26" s="13"/>
      <c r="G26" s="13"/>
    </row>
    <row r="27" spans="1:8" x14ac:dyDescent="0.3">
      <c r="A27" s="11">
        <v>41153</v>
      </c>
      <c r="B27" s="15">
        <v>431</v>
      </c>
      <c r="C27" s="16">
        <v>30</v>
      </c>
      <c r="D27" s="17">
        <f t="shared" si="0"/>
        <v>14.366666666666667</v>
      </c>
      <c r="E27" s="12">
        <f t="shared" si="2"/>
        <v>2544</v>
      </c>
      <c r="F27" s="13"/>
      <c r="G27" s="13"/>
    </row>
    <row r="28" spans="1:8" x14ac:dyDescent="0.3">
      <c r="A28" s="11">
        <v>41183</v>
      </c>
      <c r="B28" s="15">
        <v>423</v>
      </c>
      <c r="C28" s="16">
        <v>31</v>
      </c>
      <c r="D28" s="17">
        <f t="shared" si="0"/>
        <v>13.64516129032258</v>
      </c>
      <c r="E28" s="12">
        <f t="shared" si="2"/>
        <v>2967</v>
      </c>
      <c r="F28" s="13"/>
      <c r="G28" s="13"/>
    </row>
    <row r="29" spans="1:8" x14ac:dyDescent="0.3">
      <c r="A29" s="11">
        <v>41214</v>
      </c>
      <c r="B29" s="15">
        <v>416</v>
      </c>
      <c r="C29" s="16">
        <v>30</v>
      </c>
      <c r="D29" s="17">
        <f t="shared" si="0"/>
        <v>13.866666666666667</v>
      </c>
      <c r="E29" s="12">
        <f t="shared" si="2"/>
        <v>3383</v>
      </c>
      <c r="F29" s="13"/>
      <c r="G29" s="13"/>
    </row>
    <row r="30" spans="1:8" x14ac:dyDescent="0.3">
      <c r="A30" s="11">
        <v>41244</v>
      </c>
      <c r="B30" s="15">
        <v>416</v>
      </c>
      <c r="C30" s="16">
        <v>31</v>
      </c>
      <c r="D30" s="17">
        <f t="shared" si="0"/>
        <v>13.419354838709678</v>
      </c>
      <c r="E30" s="12">
        <f t="shared" si="2"/>
        <v>3799</v>
      </c>
      <c r="F30" s="13">
        <f>MAX(D19:D30)</f>
        <v>14.366666666666667</v>
      </c>
      <c r="G30" s="13">
        <f>AVERAGE(D19:D30)</f>
        <v>10.387106043752317</v>
      </c>
    </row>
    <row r="31" spans="1:8" x14ac:dyDescent="0.3">
      <c r="A31" s="11">
        <v>41275</v>
      </c>
      <c r="B31" s="15">
        <v>416</v>
      </c>
      <c r="C31" s="16">
        <v>31</v>
      </c>
      <c r="D31" s="17">
        <f t="shared" si="0"/>
        <v>13.419354838709678</v>
      </c>
      <c r="E31" s="12">
        <f>B31</f>
        <v>416</v>
      </c>
      <c r="F31" s="13"/>
      <c r="G31" s="13"/>
    </row>
    <row r="32" spans="1:8" x14ac:dyDescent="0.3">
      <c r="A32" s="11">
        <v>41306</v>
      </c>
      <c r="B32" s="15">
        <v>416</v>
      </c>
      <c r="C32" s="16">
        <v>28</v>
      </c>
      <c r="D32" s="17">
        <f t="shared" si="0"/>
        <v>14.857142857142858</v>
      </c>
      <c r="E32" s="12">
        <f t="shared" ref="E32:E42" si="3">B32+E31</f>
        <v>832</v>
      </c>
      <c r="F32" s="13"/>
      <c r="G32" s="13"/>
    </row>
    <row r="33" spans="1:7" x14ac:dyDescent="0.3">
      <c r="A33" s="11">
        <v>41334</v>
      </c>
      <c r="B33" s="15">
        <v>416</v>
      </c>
      <c r="C33" s="16">
        <v>31</v>
      </c>
      <c r="D33" s="17">
        <f t="shared" si="0"/>
        <v>13.419354838709678</v>
      </c>
      <c r="E33" s="12">
        <f t="shared" si="3"/>
        <v>1248</v>
      </c>
      <c r="F33" s="13"/>
      <c r="G33" s="13"/>
    </row>
    <row r="34" spans="1:7" x14ac:dyDescent="0.3">
      <c r="A34" s="11">
        <v>41365</v>
      </c>
      <c r="B34" s="15">
        <v>416</v>
      </c>
      <c r="C34" s="16">
        <v>30</v>
      </c>
      <c r="D34" s="17">
        <f t="shared" si="0"/>
        <v>13.866666666666667</v>
      </c>
      <c r="E34" s="12">
        <f t="shared" si="3"/>
        <v>1664</v>
      </c>
      <c r="F34" s="13"/>
      <c r="G34" s="13"/>
    </row>
    <row r="35" spans="1:7" x14ac:dyDescent="0.3">
      <c r="A35" s="11">
        <v>41395</v>
      </c>
      <c r="B35" s="15">
        <v>416</v>
      </c>
      <c r="C35" s="16">
        <v>31</v>
      </c>
      <c r="D35" s="17">
        <f t="shared" si="0"/>
        <v>13.419354838709678</v>
      </c>
      <c r="E35" s="12">
        <f t="shared" si="3"/>
        <v>2080</v>
      </c>
      <c r="F35" s="13"/>
      <c r="G35" s="13"/>
    </row>
    <row r="36" spans="1:7" x14ac:dyDescent="0.3">
      <c r="A36" s="11">
        <v>41426</v>
      </c>
      <c r="B36" s="15">
        <v>416</v>
      </c>
      <c r="C36" s="16">
        <v>30</v>
      </c>
      <c r="D36" s="17">
        <f t="shared" si="0"/>
        <v>13.866666666666667</v>
      </c>
      <c r="E36" s="12">
        <f t="shared" si="3"/>
        <v>2496</v>
      </c>
      <c r="F36" s="13"/>
      <c r="G36" s="13"/>
    </row>
    <row r="37" spans="1:7" x14ac:dyDescent="0.3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2496</v>
      </c>
      <c r="F37" s="13"/>
      <c r="G37" s="13"/>
    </row>
    <row r="38" spans="1:7" x14ac:dyDescent="0.3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2496</v>
      </c>
      <c r="F38" s="13"/>
      <c r="G38" s="13"/>
    </row>
    <row r="39" spans="1:7" x14ac:dyDescent="0.3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2496</v>
      </c>
      <c r="F39" s="13"/>
      <c r="G39" s="13"/>
    </row>
    <row r="40" spans="1:7" x14ac:dyDescent="0.3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2496</v>
      </c>
      <c r="F40" s="13"/>
      <c r="G40" s="13"/>
    </row>
    <row r="41" spans="1:7" x14ac:dyDescent="0.3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2496</v>
      </c>
      <c r="F41" s="13"/>
      <c r="G41" s="13"/>
    </row>
    <row r="42" spans="1:7" x14ac:dyDescent="0.3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2496</v>
      </c>
      <c r="F42" s="13">
        <f>MAX(D31:D42)</f>
        <v>14.857142857142858</v>
      </c>
      <c r="G42" s="13">
        <f>AVERAGE(D31:D42)</f>
        <v>6.9040450588837698</v>
      </c>
    </row>
    <row r="43" spans="1:7" x14ac:dyDescent="0.3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">
      <c r="A53" s="11">
        <v>41944</v>
      </c>
      <c r="B53" s="29">
        <v>68</v>
      </c>
      <c r="C53" s="16">
        <v>30</v>
      </c>
      <c r="D53" s="17">
        <f t="shared" si="0"/>
        <v>2.2666666666666666</v>
      </c>
      <c r="E53" s="12">
        <f t="shared" si="4"/>
        <v>68</v>
      </c>
      <c r="F53" s="13"/>
      <c r="G53" s="13"/>
    </row>
    <row r="54" spans="1:7" x14ac:dyDescent="0.3">
      <c r="A54" s="11">
        <v>41974</v>
      </c>
      <c r="B54" s="29">
        <v>95</v>
      </c>
      <c r="C54" s="16">
        <v>31</v>
      </c>
      <c r="D54" s="17">
        <f t="shared" si="0"/>
        <v>3.064516129032258</v>
      </c>
      <c r="E54" s="12">
        <f t="shared" si="4"/>
        <v>163</v>
      </c>
      <c r="F54" s="13">
        <f>MAX(D43:D54)</f>
        <v>3.064516129032258</v>
      </c>
      <c r="G54" s="13">
        <f>AVERAGE(D43:D54)</f>
        <v>0.44426523297491038</v>
      </c>
    </row>
    <row r="55" spans="1:7" x14ac:dyDescent="0.3">
      <c r="A55" s="11">
        <v>42005</v>
      </c>
      <c r="B55" s="15">
        <v>104.64999999999999</v>
      </c>
      <c r="C55" s="16">
        <v>31</v>
      </c>
      <c r="D55" s="17">
        <f t="shared" si="0"/>
        <v>3.3758064516129029</v>
      </c>
      <c r="E55" s="12">
        <f>B55</f>
        <v>104.64999999999999</v>
      </c>
      <c r="F55" s="13"/>
      <c r="G55" s="13"/>
    </row>
    <row r="56" spans="1:7" x14ac:dyDescent="0.3">
      <c r="A56" s="11">
        <v>42036</v>
      </c>
      <c r="B56" s="15">
        <v>104.64999999999999</v>
      </c>
      <c r="C56" s="16">
        <v>28</v>
      </c>
      <c r="D56" s="17">
        <f t="shared" si="0"/>
        <v>3.7374999999999998</v>
      </c>
      <c r="E56" s="12">
        <f t="shared" ref="E56:E66" si="5">B56+E55</f>
        <v>209.29999999999998</v>
      </c>
      <c r="F56" s="13"/>
      <c r="G56" s="13"/>
    </row>
    <row r="57" spans="1:7" x14ac:dyDescent="0.3">
      <c r="A57" s="11">
        <v>42064</v>
      </c>
      <c r="B57" s="15">
        <v>140.29999999999998</v>
      </c>
      <c r="C57" s="16">
        <v>31</v>
      </c>
      <c r="D57" s="17">
        <f t="shared" si="0"/>
        <v>4.5258064516129028</v>
      </c>
      <c r="E57" s="12">
        <f t="shared" si="5"/>
        <v>349.59999999999997</v>
      </c>
      <c r="F57" s="13"/>
      <c r="G57" s="13"/>
    </row>
    <row r="58" spans="1:7" x14ac:dyDescent="0.3">
      <c r="A58" s="11">
        <v>42095</v>
      </c>
      <c r="B58" s="15">
        <v>200.1</v>
      </c>
      <c r="C58" s="16">
        <v>30</v>
      </c>
      <c r="D58" s="17">
        <f t="shared" si="0"/>
        <v>6.67</v>
      </c>
      <c r="E58" s="12">
        <f t="shared" si="5"/>
        <v>549.69999999999993</v>
      </c>
      <c r="F58" s="13"/>
      <c r="G58" s="13"/>
    </row>
    <row r="59" spans="1:7" x14ac:dyDescent="0.3">
      <c r="A59" s="11">
        <v>42125</v>
      </c>
      <c r="B59" s="15">
        <v>136.85</v>
      </c>
      <c r="C59" s="16">
        <v>31</v>
      </c>
      <c r="D59" s="17">
        <f t="shared" si="0"/>
        <v>4.4145161290322577</v>
      </c>
      <c r="E59" s="12">
        <f t="shared" si="5"/>
        <v>686.55</v>
      </c>
      <c r="F59" s="13"/>
      <c r="G59" s="13"/>
    </row>
    <row r="60" spans="1:7" x14ac:dyDescent="0.3">
      <c r="A60" s="11">
        <v>42156</v>
      </c>
      <c r="B60" s="15">
        <v>287.5</v>
      </c>
      <c r="C60" s="16">
        <v>30</v>
      </c>
      <c r="D60" s="17">
        <f t="shared" si="0"/>
        <v>9.5833333333333339</v>
      </c>
      <c r="E60" s="12">
        <f t="shared" si="5"/>
        <v>974.05</v>
      </c>
      <c r="F60" s="13"/>
      <c r="G60" s="13"/>
    </row>
    <row r="61" spans="1:7" x14ac:dyDescent="0.3">
      <c r="A61" s="11">
        <v>42186</v>
      </c>
      <c r="B61" s="15">
        <v>186.29999999999998</v>
      </c>
      <c r="C61" s="16">
        <v>31</v>
      </c>
      <c r="D61" s="17">
        <f t="shared" si="0"/>
        <v>6.0096774193548379</v>
      </c>
      <c r="E61" s="12">
        <f t="shared" si="5"/>
        <v>1160.3499999999999</v>
      </c>
      <c r="F61" s="13"/>
      <c r="G61" s="13"/>
    </row>
    <row r="62" spans="1:7" x14ac:dyDescent="0.3">
      <c r="A62" s="11">
        <v>42217</v>
      </c>
      <c r="B62" s="15">
        <v>138</v>
      </c>
      <c r="C62" s="16">
        <v>31</v>
      </c>
      <c r="D62" s="17">
        <f t="shared" si="0"/>
        <v>4.4516129032258061</v>
      </c>
      <c r="E62" s="12">
        <f t="shared" si="5"/>
        <v>1298.3499999999999</v>
      </c>
      <c r="F62" s="13"/>
      <c r="G62" s="13"/>
    </row>
    <row r="63" spans="1:7" x14ac:dyDescent="0.3">
      <c r="A63" s="11">
        <v>42248</v>
      </c>
      <c r="B63" s="15">
        <v>203.54999999999998</v>
      </c>
      <c r="C63" s="16">
        <v>30</v>
      </c>
      <c r="D63" s="17">
        <f t="shared" si="0"/>
        <v>6.7849999999999993</v>
      </c>
      <c r="E63" s="12">
        <f t="shared" si="5"/>
        <v>1501.8999999999999</v>
      </c>
      <c r="F63" s="13"/>
      <c r="G63" s="13"/>
    </row>
    <row r="64" spans="1:7" x14ac:dyDescent="0.3">
      <c r="A64" s="11">
        <v>42278</v>
      </c>
      <c r="B64" s="15">
        <v>203.54999999999998</v>
      </c>
      <c r="C64" s="16">
        <v>31</v>
      </c>
      <c r="D64" s="17">
        <f t="shared" si="0"/>
        <v>6.5661290322580639</v>
      </c>
      <c r="E64" s="12">
        <f t="shared" si="5"/>
        <v>1705.4499999999998</v>
      </c>
      <c r="F64" s="13"/>
      <c r="G64" s="13"/>
    </row>
    <row r="65" spans="1:7" x14ac:dyDescent="0.3">
      <c r="A65" s="11">
        <v>42309</v>
      </c>
      <c r="B65" s="15">
        <v>203.54999999999998</v>
      </c>
      <c r="C65" s="16">
        <v>30</v>
      </c>
      <c r="D65" s="17">
        <f t="shared" si="0"/>
        <v>6.7849999999999993</v>
      </c>
      <c r="E65" s="12">
        <f t="shared" si="5"/>
        <v>1908.9999999999998</v>
      </c>
      <c r="F65" s="13"/>
      <c r="G65" s="13"/>
    </row>
    <row r="66" spans="1:7" x14ac:dyDescent="0.3">
      <c r="A66" s="11">
        <v>42339</v>
      </c>
      <c r="B66" s="15">
        <v>162.14999999999998</v>
      </c>
      <c r="C66" s="16">
        <v>31</v>
      </c>
      <c r="D66" s="17">
        <f t="shared" si="0"/>
        <v>5.2306451612903215</v>
      </c>
      <c r="E66" s="12">
        <f t="shared" si="5"/>
        <v>2071.1499999999996</v>
      </c>
      <c r="F66" s="13">
        <f>MAX(D55:D66)</f>
        <v>9.5833333333333339</v>
      </c>
      <c r="G66" s="13">
        <f>AVERAGE(D55:D66)</f>
        <v>5.6779189068100351</v>
      </c>
    </row>
    <row r="67" spans="1:7" x14ac:dyDescent="0.3">
      <c r="A67" s="11">
        <v>42370</v>
      </c>
      <c r="B67" s="15">
        <v>85.1</v>
      </c>
      <c r="C67" s="16">
        <v>31</v>
      </c>
      <c r="D67" s="17">
        <f t="shared" si="0"/>
        <v>2.7451612903225806</v>
      </c>
      <c r="E67" s="12">
        <f>B67</f>
        <v>85.1</v>
      </c>
      <c r="F67" s="13"/>
      <c r="G67" s="13"/>
    </row>
    <row r="68" spans="1:7" x14ac:dyDescent="0.3">
      <c r="A68" s="11">
        <v>42401</v>
      </c>
      <c r="B68" s="15">
        <v>102.35</v>
      </c>
      <c r="C68" s="16">
        <v>29</v>
      </c>
      <c r="D68" s="17">
        <f t="shared" si="0"/>
        <v>3.5293103448275862</v>
      </c>
      <c r="E68" s="12">
        <f t="shared" ref="E68:E78" si="6">B68+E67</f>
        <v>187.45</v>
      </c>
      <c r="F68" s="13"/>
      <c r="G68" s="13"/>
    </row>
    <row r="69" spans="1:7" x14ac:dyDescent="0.3">
      <c r="A69" s="11">
        <v>42430</v>
      </c>
      <c r="B69" s="15">
        <v>210.45</v>
      </c>
      <c r="C69" s="16">
        <v>31</v>
      </c>
      <c r="D69" s="17">
        <f t="shared" si="0"/>
        <v>6.7887096774193543</v>
      </c>
      <c r="E69" s="12">
        <f t="shared" si="6"/>
        <v>397.9</v>
      </c>
      <c r="F69" s="13"/>
      <c r="G69" s="13"/>
    </row>
    <row r="70" spans="1:7" x14ac:dyDescent="0.3">
      <c r="A70" s="11">
        <v>42461</v>
      </c>
      <c r="B70" s="15">
        <v>65.55</v>
      </c>
      <c r="C70" s="16">
        <v>30</v>
      </c>
      <c r="D70" s="17">
        <f t="shared" si="0"/>
        <v>2.1850000000000001</v>
      </c>
      <c r="E70" s="12">
        <f t="shared" si="6"/>
        <v>463.45</v>
      </c>
      <c r="F70" s="13"/>
      <c r="G70" s="13"/>
    </row>
    <row r="71" spans="1:7" x14ac:dyDescent="0.3">
      <c r="A71" s="11">
        <v>42491</v>
      </c>
      <c r="B71" s="15">
        <v>136.85</v>
      </c>
      <c r="C71" s="16">
        <v>31</v>
      </c>
      <c r="D71" s="17">
        <f t="shared" ref="D71:D90" si="7">B71/C71</f>
        <v>4.4145161290322577</v>
      </c>
      <c r="E71" s="12">
        <f t="shared" si="6"/>
        <v>600.29999999999995</v>
      </c>
      <c r="F71" s="13"/>
      <c r="G71" s="13"/>
    </row>
    <row r="72" spans="1:7" x14ac:dyDescent="0.3">
      <c r="A72" s="11">
        <v>42522</v>
      </c>
      <c r="B72" s="15">
        <v>259.89999999999998</v>
      </c>
      <c r="C72" s="16">
        <v>30</v>
      </c>
      <c r="D72" s="17">
        <f t="shared" si="7"/>
        <v>8.6633333333333322</v>
      </c>
      <c r="E72" s="12">
        <f t="shared" si="6"/>
        <v>860.19999999999993</v>
      </c>
      <c r="F72" s="13"/>
      <c r="G72" s="13"/>
    </row>
    <row r="73" spans="1:7" x14ac:dyDescent="0.3">
      <c r="A73" s="11">
        <v>42552</v>
      </c>
      <c r="B73" s="15">
        <v>126.49999999999999</v>
      </c>
      <c r="C73" s="16">
        <v>31</v>
      </c>
      <c r="D73" s="17">
        <f t="shared" si="7"/>
        <v>4.0806451612903221</v>
      </c>
      <c r="E73" s="12">
        <f t="shared" si="6"/>
        <v>986.69999999999993</v>
      </c>
      <c r="F73" s="13"/>
      <c r="G73" s="13"/>
    </row>
    <row r="74" spans="1:7" x14ac:dyDescent="0.3">
      <c r="A74" s="11">
        <v>42583</v>
      </c>
      <c r="B74" s="15">
        <v>155.25</v>
      </c>
      <c r="C74" s="16">
        <v>31</v>
      </c>
      <c r="D74" s="17">
        <f t="shared" si="7"/>
        <v>5.008064516129032</v>
      </c>
      <c r="E74" s="12">
        <f t="shared" si="6"/>
        <v>1141.9499999999998</v>
      </c>
      <c r="F74" s="13"/>
      <c r="G74" s="13"/>
    </row>
    <row r="75" spans="1:7" x14ac:dyDescent="0.3">
      <c r="A75" s="11">
        <v>42614</v>
      </c>
      <c r="B75" s="15">
        <v>95.449999999999989</v>
      </c>
      <c r="C75" s="16">
        <v>30</v>
      </c>
      <c r="D75" s="17">
        <f t="shared" si="7"/>
        <v>3.1816666666666662</v>
      </c>
      <c r="E75" s="12">
        <f t="shared" si="6"/>
        <v>1237.3999999999999</v>
      </c>
      <c r="F75" s="13"/>
      <c r="G75" s="13"/>
    </row>
    <row r="76" spans="1:7" x14ac:dyDescent="0.3">
      <c r="A76" s="11">
        <v>42644</v>
      </c>
      <c r="B76" s="15">
        <v>134.54999999999998</v>
      </c>
      <c r="C76" s="16">
        <v>31</v>
      </c>
      <c r="D76" s="17">
        <f t="shared" si="7"/>
        <v>4.3403225806451609</v>
      </c>
      <c r="E76" s="12">
        <f t="shared" si="6"/>
        <v>1371.9499999999998</v>
      </c>
      <c r="F76" s="13"/>
      <c r="G76" s="13"/>
    </row>
    <row r="77" spans="1:7" x14ac:dyDescent="0.3">
      <c r="A77" s="11">
        <v>42675</v>
      </c>
      <c r="B77" s="15">
        <v>134.54999999999998</v>
      </c>
      <c r="C77" s="16">
        <v>30</v>
      </c>
      <c r="D77" s="17">
        <f t="shared" si="7"/>
        <v>4.4849999999999994</v>
      </c>
      <c r="E77" s="12">
        <f t="shared" si="6"/>
        <v>1506.4999999999998</v>
      </c>
      <c r="F77" s="13"/>
      <c r="G77" s="13"/>
    </row>
    <row r="78" spans="1:7" x14ac:dyDescent="0.3">
      <c r="A78" s="11">
        <v>42705</v>
      </c>
      <c r="B78" s="15">
        <v>134.54999999999998</v>
      </c>
      <c r="C78" s="16">
        <v>31</v>
      </c>
      <c r="D78" s="17">
        <f t="shared" si="7"/>
        <v>4.3403225806451609</v>
      </c>
      <c r="E78" s="12">
        <f t="shared" si="6"/>
        <v>1641.0499999999997</v>
      </c>
      <c r="F78" s="13">
        <f>MAX(D67:D78)</f>
        <v>8.6633333333333322</v>
      </c>
      <c r="G78" s="13">
        <f>AVERAGE(D67:D78)</f>
        <v>4.4801710233592873</v>
      </c>
    </row>
    <row r="79" spans="1:7" x14ac:dyDescent="0.3">
      <c r="A79" s="11">
        <v>42736</v>
      </c>
      <c r="B79" s="15">
        <v>134.54999999999998</v>
      </c>
      <c r="C79" s="16">
        <v>31</v>
      </c>
      <c r="D79" s="17">
        <f t="shared" si="7"/>
        <v>4.3403225806451609</v>
      </c>
      <c r="E79" s="12">
        <f>B79</f>
        <v>134.54999999999998</v>
      </c>
      <c r="F79" s="13"/>
      <c r="G79" s="13"/>
    </row>
    <row r="80" spans="1:7" x14ac:dyDescent="0.3">
      <c r="A80" s="11">
        <v>42767</v>
      </c>
      <c r="B80" s="15">
        <v>279.45</v>
      </c>
      <c r="C80" s="16">
        <v>28</v>
      </c>
      <c r="D80" s="17">
        <f t="shared" si="7"/>
        <v>9.9803571428571427</v>
      </c>
      <c r="E80" s="12">
        <f t="shared" ref="E80:E90" si="8">B80+E79</f>
        <v>414</v>
      </c>
      <c r="F80" s="13"/>
      <c r="G80" s="13"/>
    </row>
    <row r="81" spans="1:7" x14ac:dyDescent="0.3">
      <c r="A81" s="11">
        <v>42795</v>
      </c>
      <c r="B81" s="15">
        <v>279.45</v>
      </c>
      <c r="C81" s="16">
        <v>31</v>
      </c>
      <c r="D81" s="17">
        <f t="shared" si="7"/>
        <v>9.0145161290322573</v>
      </c>
      <c r="E81" s="12">
        <f t="shared" si="8"/>
        <v>693.45</v>
      </c>
      <c r="F81" s="13"/>
      <c r="G81" s="13"/>
    </row>
    <row r="82" spans="1:7" x14ac:dyDescent="0.3">
      <c r="A82" s="11">
        <v>42826</v>
      </c>
      <c r="B82" s="15">
        <v>148.35</v>
      </c>
      <c r="C82" s="16">
        <v>30</v>
      </c>
      <c r="D82" s="17">
        <f t="shared" si="7"/>
        <v>4.9449999999999994</v>
      </c>
      <c r="E82" s="12">
        <f t="shared" si="8"/>
        <v>841.80000000000007</v>
      </c>
      <c r="F82" s="13"/>
      <c r="G82" s="13"/>
    </row>
    <row r="83" spans="1:7" x14ac:dyDescent="0.3">
      <c r="A83" s="11">
        <v>42856</v>
      </c>
      <c r="B83" s="15">
        <v>144.89999999999998</v>
      </c>
      <c r="C83" s="16">
        <v>31</v>
      </c>
      <c r="D83" s="17">
        <f t="shared" si="7"/>
        <v>4.6741935483870964</v>
      </c>
      <c r="E83" s="12">
        <f t="shared" si="8"/>
        <v>986.7</v>
      </c>
      <c r="F83" s="13"/>
      <c r="G83" s="13"/>
    </row>
    <row r="84" spans="1:7" x14ac:dyDescent="0.3">
      <c r="A84" s="11">
        <v>42887</v>
      </c>
      <c r="B84" s="15">
        <v>151.79999999999998</v>
      </c>
      <c r="C84" s="16">
        <v>30</v>
      </c>
      <c r="D84" s="17">
        <f t="shared" si="7"/>
        <v>5.0599999999999996</v>
      </c>
      <c r="E84" s="12">
        <f t="shared" si="8"/>
        <v>1138.5</v>
      </c>
      <c r="F84" s="13"/>
      <c r="G84" s="13"/>
    </row>
    <row r="85" spans="1:7" x14ac:dyDescent="0.3">
      <c r="A85" s="11">
        <v>42917</v>
      </c>
      <c r="B85" s="15">
        <v>216.2</v>
      </c>
      <c r="C85" s="16">
        <v>31</v>
      </c>
      <c r="D85" s="17">
        <f t="shared" si="7"/>
        <v>6.9741935483870963</v>
      </c>
      <c r="E85" s="12">
        <f t="shared" si="8"/>
        <v>1354.7</v>
      </c>
      <c r="F85" s="13"/>
      <c r="G85" s="13"/>
    </row>
    <row r="86" spans="1:7" x14ac:dyDescent="0.3">
      <c r="A86" s="11">
        <v>42948</v>
      </c>
      <c r="B86" s="15">
        <v>152.94999999999999</v>
      </c>
      <c r="C86" s="16">
        <v>31</v>
      </c>
      <c r="D86" s="17">
        <f t="shared" si="7"/>
        <v>4.9338709677419352</v>
      </c>
      <c r="E86" s="12">
        <f t="shared" si="8"/>
        <v>1507.65</v>
      </c>
      <c r="F86" s="13"/>
      <c r="G86" s="13"/>
    </row>
    <row r="87" spans="1:7" x14ac:dyDescent="0.3">
      <c r="A87" s="11">
        <v>42979</v>
      </c>
      <c r="B87" s="15">
        <v>152.94999999999999</v>
      </c>
      <c r="C87" s="16">
        <v>30</v>
      </c>
      <c r="D87" s="17">
        <f t="shared" si="7"/>
        <v>5.0983333333333327</v>
      </c>
      <c r="E87" s="12">
        <f t="shared" si="8"/>
        <v>1660.6000000000001</v>
      </c>
      <c r="F87" s="13"/>
      <c r="G87" s="13"/>
    </row>
    <row r="88" spans="1:7" x14ac:dyDescent="0.3">
      <c r="A88" s="11">
        <v>43009</v>
      </c>
      <c r="B88" s="15">
        <v>152.94999999999999</v>
      </c>
      <c r="C88" s="16">
        <v>31</v>
      </c>
      <c r="D88" s="17">
        <f t="shared" si="7"/>
        <v>4.9338709677419352</v>
      </c>
      <c r="E88" s="12">
        <f t="shared" si="8"/>
        <v>1813.5500000000002</v>
      </c>
      <c r="F88" s="13"/>
      <c r="G88" s="13"/>
    </row>
    <row r="89" spans="1:7" x14ac:dyDescent="0.3">
      <c r="A89" s="11">
        <v>43040</v>
      </c>
      <c r="B89" s="15">
        <v>154.1</v>
      </c>
      <c r="C89" s="16">
        <v>30</v>
      </c>
      <c r="D89" s="17">
        <f t="shared" si="7"/>
        <v>5.1366666666666667</v>
      </c>
      <c r="E89" s="12">
        <f t="shared" si="8"/>
        <v>1967.65</v>
      </c>
      <c r="F89" s="13"/>
      <c r="G89" s="13"/>
    </row>
    <row r="90" spans="1:7" x14ac:dyDescent="0.3">
      <c r="A90" s="11">
        <v>43070</v>
      </c>
      <c r="B90" s="15">
        <v>156.39999999999998</v>
      </c>
      <c r="C90" s="16">
        <v>31</v>
      </c>
      <c r="D90" s="17">
        <f t="shared" si="7"/>
        <v>5.0451612903225795</v>
      </c>
      <c r="E90" s="12">
        <f t="shared" si="8"/>
        <v>2124.0500000000002</v>
      </c>
      <c r="F90" s="13">
        <f>MAX(D79:D90)</f>
        <v>9.9803571428571427</v>
      </c>
      <c r="G90" s="13">
        <f>AVERAGE(D79:D90)</f>
        <v>5.8447071812596008</v>
      </c>
    </row>
    <row r="91" spans="1:7" x14ac:dyDescent="0.3">
      <c r="A91" s="3" t="s">
        <v>12</v>
      </c>
      <c r="E91" s="3">
        <f>MAX(E18:E90)</f>
        <v>3799</v>
      </c>
      <c r="F91" s="3">
        <f>MAX(F18:F90)</f>
        <v>27.032258064516128</v>
      </c>
      <c r="G91" s="3">
        <f>MAX(G18:G90)</f>
        <v>10.387106043752317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6E76-F1BB-40E2-8ECB-8530B01A1423}">
  <dimension ref="A1"/>
  <sheetViews>
    <sheetView workbookViewId="0">
      <selection activeCell="E26" sqref="E26"/>
    </sheetView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3452-B533-4898-8C31-F137601B7042}">
  <sheetPr>
    <tabColor theme="4"/>
  </sheetPr>
  <dimension ref="A1:S92"/>
  <sheetViews>
    <sheetView zoomScale="70" zoomScaleNormal="70" workbookViewId="0">
      <pane ySplit="6" topLeftCell="A7" activePane="bottomLeft" state="frozen"/>
      <selection pane="bottomLeft" activeCell="A5" sqref="A5:G5"/>
    </sheetView>
  </sheetViews>
  <sheetFormatPr defaultColWidth="8.88671875" defaultRowHeight="14.4" x14ac:dyDescent="0.3"/>
  <cols>
    <col min="1" max="1" width="14.6640625" style="3" customWidth="1"/>
    <col min="2" max="2" width="18.33203125" customWidth="1"/>
    <col min="3" max="7" width="15" style="2" customWidth="1"/>
    <col min="8" max="8" width="5.44140625" style="3" customWidth="1"/>
    <col min="19" max="19" width="14.6640625" style="3" customWidth="1"/>
    <col min="20" max="20" width="16.33203125" customWidth="1"/>
  </cols>
  <sheetData>
    <row r="1" spans="1:19" x14ac:dyDescent="0.3">
      <c r="A1" s="1" t="s">
        <v>0</v>
      </c>
      <c r="B1" s="1"/>
    </row>
    <row r="2" spans="1:19" x14ac:dyDescent="0.3">
      <c r="A2" s="1" t="s">
        <v>23</v>
      </c>
      <c r="B2" s="1"/>
    </row>
    <row r="4" spans="1:19" x14ac:dyDescent="0.3">
      <c r="B4" s="4"/>
    </row>
    <row r="5" spans="1:19" x14ac:dyDescent="0.3">
      <c r="A5" s="62" t="s">
        <v>24</v>
      </c>
      <c r="B5" s="63"/>
      <c r="C5" s="63"/>
      <c r="D5" s="63"/>
      <c r="E5" s="63"/>
      <c r="F5" s="63"/>
      <c r="G5" s="63"/>
      <c r="H5" s="5"/>
      <c r="S5"/>
    </row>
    <row r="6" spans="1:19" ht="39.6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10"/>
      <c r="S6"/>
    </row>
    <row r="7" spans="1:19" x14ac:dyDescent="0.3">
      <c r="A7" s="11">
        <v>40544</v>
      </c>
      <c r="B7" s="15">
        <v>1053</v>
      </c>
      <c r="C7" s="16">
        <v>31</v>
      </c>
      <c r="D7" s="17">
        <f t="shared" ref="D7:D70" si="0">B7/C7</f>
        <v>33.967741935483872</v>
      </c>
      <c r="E7" s="12">
        <f>B7</f>
        <v>1053</v>
      </c>
      <c r="F7" s="13"/>
      <c r="G7" s="13"/>
      <c r="H7" s="14"/>
      <c r="S7"/>
    </row>
    <row r="8" spans="1:19" x14ac:dyDescent="0.3">
      <c r="A8" s="11">
        <v>40575</v>
      </c>
      <c r="B8" s="15">
        <v>3194</v>
      </c>
      <c r="C8" s="16">
        <v>28</v>
      </c>
      <c r="D8" s="17">
        <f t="shared" si="0"/>
        <v>114.07142857142857</v>
      </c>
      <c r="E8" s="12">
        <f t="shared" ref="E8:E18" si="1">B8+E7</f>
        <v>4247</v>
      </c>
      <c r="F8" s="13"/>
      <c r="G8" s="13"/>
      <c r="H8" s="14"/>
      <c r="S8"/>
    </row>
    <row r="9" spans="1:19" x14ac:dyDescent="0.3">
      <c r="A9" s="11">
        <v>40603</v>
      </c>
      <c r="B9" s="15">
        <v>2334</v>
      </c>
      <c r="C9" s="16">
        <v>31</v>
      </c>
      <c r="D9" s="17">
        <f t="shared" si="0"/>
        <v>75.290322580645167</v>
      </c>
      <c r="E9" s="12">
        <f t="shared" si="1"/>
        <v>6581</v>
      </c>
      <c r="F9" s="13"/>
      <c r="G9" s="13"/>
      <c r="H9" s="14"/>
      <c r="S9"/>
    </row>
    <row r="10" spans="1:19" x14ac:dyDescent="0.3">
      <c r="A10" s="11">
        <v>40634</v>
      </c>
      <c r="B10" s="15">
        <v>2559</v>
      </c>
      <c r="C10" s="16">
        <v>30</v>
      </c>
      <c r="D10" s="17">
        <f t="shared" si="0"/>
        <v>85.3</v>
      </c>
      <c r="E10" s="12">
        <f t="shared" si="1"/>
        <v>9140</v>
      </c>
      <c r="F10" s="13"/>
      <c r="G10" s="13"/>
      <c r="H10" s="14"/>
      <c r="S10"/>
    </row>
    <row r="11" spans="1:19" x14ac:dyDescent="0.3">
      <c r="A11" s="11">
        <v>40664</v>
      </c>
      <c r="B11" s="15">
        <v>2973</v>
      </c>
      <c r="C11" s="16">
        <v>31</v>
      </c>
      <c r="D11" s="17">
        <f t="shared" si="0"/>
        <v>95.903225806451616</v>
      </c>
      <c r="E11" s="12">
        <f t="shared" si="1"/>
        <v>12113</v>
      </c>
      <c r="F11" s="13"/>
      <c r="G11" s="13"/>
      <c r="S11"/>
    </row>
    <row r="12" spans="1:19" x14ac:dyDescent="0.3">
      <c r="A12" s="11">
        <v>40695</v>
      </c>
      <c r="B12" s="15">
        <v>4031</v>
      </c>
      <c r="C12" s="16">
        <v>30</v>
      </c>
      <c r="D12" s="17">
        <f t="shared" si="0"/>
        <v>134.36666666666667</v>
      </c>
      <c r="E12" s="12">
        <f t="shared" si="1"/>
        <v>16144</v>
      </c>
      <c r="F12" s="13"/>
      <c r="G12" s="13"/>
    </row>
    <row r="13" spans="1:19" x14ac:dyDescent="0.3">
      <c r="A13" s="11">
        <v>40725</v>
      </c>
      <c r="B13" s="15">
        <v>3080</v>
      </c>
      <c r="C13" s="16">
        <v>31</v>
      </c>
      <c r="D13" s="17">
        <f t="shared" si="0"/>
        <v>99.354838709677423</v>
      </c>
      <c r="E13" s="12">
        <f t="shared" si="1"/>
        <v>19224</v>
      </c>
      <c r="F13" s="13"/>
      <c r="G13" s="13"/>
    </row>
    <row r="14" spans="1:19" x14ac:dyDescent="0.3">
      <c r="A14" s="11">
        <v>40756</v>
      </c>
      <c r="B14" s="15">
        <v>2209</v>
      </c>
      <c r="C14" s="16">
        <v>31</v>
      </c>
      <c r="D14" s="17">
        <f t="shared" si="0"/>
        <v>71.258064516129039</v>
      </c>
      <c r="E14" s="12">
        <f t="shared" si="1"/>
        <v>21433</v>
      </c>
      <c r="F14" s="13"/>
      <c r="G14" s="13"/>
    </row>
    <row r="15" spans="1:19" x14ac:dyDescent="0.3">
      <c r="A15" s="11">
        <v>40787</v>
      </c>
      <c r="B15" s="15">
        <v>3109</v>
      </c>
      <c r="C15" s="16">
        <v>30</v>
      </c>
      <c r="D15" s="17">
        <f t="shared" si="0"/>
        <v>103.63333333333334</v>
      </c>
      <c r="E15" s="12">
        <f t="shared" si="1"/>
        <v>24542</v>
      </c>
      <c r="F15" s="13"/>
      <c r="G15" s="13"/>
    </row>
    <row r="16" spans="1:19" x14ac:dyDescent="0.3">
      <c r="A16" s="11">
        <v>40817</v>
      </c>
      <c r="B16" s="15">
        <v>4453</v>
      </c>
      <c r="C16" s="16">
        <v>31</v>
      </c>
      <c r="D16" s="17">
        <f t="shared" si="0"/>
        <v>143.64516129032259</v>
      </c>
      <c r="E16" s="12">
        <f t="shared" si="1"/>
        <v>28995</v>
      </c>
      <c r="F16" s="13"/>
      <c r="G16" s="13"/>
    </row>
    <row r="17" spans="1:7" x14ac:dyDescent="0.3">
      <c r="A17" s="11">
        <v>40848</v>
      </c>
      <c r="B17" s="15">
        <v>2603</v>
      </c>
      <c r="C17" s="16">
        <v>30</v>
      </c>
      <c r="D17" s="17">
        <f t="shared" si="0"/>
        <v>86.766666666666666</v>
      </c>
      <c r="E17" s="12">
        <f t="shared" si="1"/>
        <v>31598</v>
      </c>
      <c r="F17" s="13"/>
      <c r="G17" s="13"/>
    </row>
    <row r="18" spans="1:7" x14ac:dyDescent="0.3">
      <c r="A18" s="11">
        <v>40878</v>
      </c>
      <c r="B18" s="15">
        <v>2988</v>
      </c>
      <c r="C18" s="16">
        <v>31</v>
      </c>
      <c r="D18" s="17">
        <f t="shared" si="0"/>
        <v>96.387096774193552</v>
      </c>
      <c r="E18" s="12">
        <f t="shared" si="1"/>
        <v>34586</v>
      </c>
      <c r="F18" s="13">
        <f>MAX(D7:D18)</f>
        <v>143.64516129032259</v>
      </c>
      <c r="G18" s="13">
        <f>AVERAGE(D7:D18)</f>
        <v>94.99537890424989</v>
      </c>
    </row>
    <row r="19" spans="1:7" x14ac:dyDescent="0.3">
      <c r="A19" s="11">
        <v>40909</v>
      </c>
      <c r="B19" s="15">
        <v>3448</v>
      </c>
      <c r="C19" s="16">
        <v>31</v>
      </c>
      <c r="D19" s="17">
        <f t="shared" si="0"/>
        <v>111.2258064516129</v>
      </c>
      <c r="E19" s="12">
        <f>B19</f>
        <v>3448</v>
      </c>
      <c r="F19" s="13"/>
      <c r="G19" s="13"/>
    </row>
    <row r="20" spans="1:7" x14ac:dyDescent="0.3">
      <c r="A20" s="11">
        <v>40940</v>
      </c>
      <c r="B20" s="15">
        <v>4089</v>
      </c>
      <c r="C20" s="16">
        <v>29</v>
      </c>
      <c r="D20" s="17">
        <f t="shared" si="0"/>
        <v>141</v>
      </c>
      <c r="E20" s="12">
        <f t="shared" ref="E20:E30" si="2">B20+E19</f>
        <v>7537</v>
      </c>
      <c r="F20" s="13"/>
      <c r="G20" s="13"/>
    </row>
    <row r="21" spans="1:7" x14ac:dyDescent="0.3">
      <c r="A21" s="11">
        <v>40969</v>
      </c>
      <c r="B21" s="15">
        <v>2779</v>
      </c>
      <c r="C21" s="16">
        <v>31</v>
      </c>
      <c r="D21" s="17">
        <f t="shared" si="0"/>
        <v>89.645161290322577</v>
      </c>
      <c r="E21" s="12">
        <f t="shared" si="2"/>
        <v>10316</v>
      </c>
      <c r="F21" s="13"/>
      <c r="G21" s="13"/>
    </row>
    <row r="22" spans="1:7" x14ac:dyDescent="0.3">
      <c r="A22" s="11">
        <v>41000</v>
      </c>
      <c r="B22" s="15">
        <v>2617</v>
      </c>
      <c r="C22" s="16">
        <v>30</v>
      </c>
      <c r="D22" s="17">
        <f t="shared" si="0"/>
        <v>87.233333333333334</v>
      </c>
      <c r="E22" s="12">
        <f t="shared" si="2"/>
        <v>12933</v>
      </c>
      <c r="F22" s="13"/>
      <c r="G22" s="13"/>
    </row>
    <row r="23" spans="1:7" x14ac:dyDescent="0.3">
      <c r="A23" s="11">
        <v>41030</v>
      </c>
      <c r="B23" s="15">
        <v>3459</v>
      </c>
      <c r="C23" s="16">
        <v>31</v>
      </c>
      <c r="D23" s="17">
        <f t="shared" si="0"/>
        <v>111.58064516129032</v>
      </c>
      <c r="E23" s="12">
        <f t="shared" si="2"/>
        <v>16392</v>
      </c>
      <c r="F23" s="13"/>
      <c r="G23" s="13"/>
    </row>
    <row r="24" spans="1:7" x14ac:dyDescent="0.3">
      <c r="A24" s="11">
        <v>41061</v>
      </c>
      <c r="B24" s="15">
        <v>4129</v>
      </c>
      <c r="C24" s="16">
        <v>30</v>
      </c>
      <c r="D24" s="17">
        <f t="shared" si="0"/>
        <v>137.63333333333333</v>
      </c>
      <c r="E24" s="12">
        <f t="shared" si="2"/>
        <v>20521</v>
      </c>
      <c r="F24" s="13"/>
      <c r="G24" s="13"/>
    </row>
    <row r="25" spans="1:7" x14ac:dyDescent="0.3">
      <c r="A25" s="11">
        <v>41091</v>
      </c>
      <c r="B25" s="15">
        <v>2674</v>
      </c>
      <c r="C25" s="16">
        <v>31</v>
      </c>
      <c r="D25" s="17">
        <f t="shared" si="0"/>
        <v>86.258064516129039</v>
      </c>
      <c r="E25" s="12">
        <f t="shared" si="2"/>
        <v>23195</v>
      </c>
      <c r="F25" s="13"/>
      <c r="G25" s="13"/>
    </row>
    <row r="26" spans="1:7" x14ac:dyDescent="0.3">
      <c r="A26" s="11">
        <v>41122</v>
      </c>
      <c r="B26" s="15">
        <v>3429</v>
      </c>
      <c r="C26" s="16">
        <v>31</v>
      </c>
      <c r="D26" s="17">
        <f t="shared" si="0"/>
        <v>110.61290322580645</v>
      </c>
      <c r="E26" s="12">
        <f t="shared" si="2"/>
        <v>26624</v>
      </c>
      <c r="F26" s="13"/>
      <c r="G26" s="13"/>
    </row>
    <row r="27" spans="1:7" x14ac:dyDescent="0.3">
      <c r="A27" s="11">
        <v>41153</v>
      </c>
      <c r="B27" s="15">
        <v>2774</v>
      </c>
      <c r="C27" s="16">
        <v>30</v>
      </c>
      <c r="D27" s="17">
        <f t="shared" si="0"/>
        <v>92.466666666666669</v>
      </c>
      <c r="E27" s="12">
        <f t="shared" si="2"/>
        <v>29398</v>
      </c>
      <c r="F27" s="13"/>
      <c r="G27" s="13"/>
    </row>
    <row r="28" spans="1:7" x14ac:dyDescent="0.3">
      <c r="A28" s="11">
        <v>41183</v>
      </c>
      <c r="B28" s="15">
        <v>2938</v>
      </c>
      <c r="C28" s="16">
        <v>31</v>
      </c>
      <c r="D28" s="17">
        <f t="shared" si="0"/>
        <v>94.774193548387103</v>
      </c>
      <c r="E28" s="12">
        <f t="shared" si="2"/>
        <v>32336</v>
      </c>
      <c r="F28" s="13"/>
      <c r="G28" s="13"/>
    </row>
    <row r="29" spans="1:7" x14ac:dyDescent="0.3">
      <c r="A29" s="11">
        <v>41214</v>
      </c>
      <c r="B29" s="15">
        <v>2475</v>
      </c>
      <c r="C29" s="16">
        <v>30</v>
      </c>
      <c r="D29" s="17">
        <f t="shared" si="0"/>
        <v>82.5</v>
      </c>
      <c r="E29" s="12">
        <f t="shared" si="2"/>
        <v>34811</v>
      </c>
      <c r="F29" s="13"/>
      <c r="G29" s="13"/>
    </row>
    <row r="30" spans="1:7" x14ac:dyDescent="0.3">
      <c r="A30" s="11">
        <v>41244</v>
      </c>
      <c r="B30" s="15">
        <v>1906</v>
      </c>
      <c r="C30" s="16">
        <v>31</v>
      </c>
      <c r="D30" s="17">
        <f t="shared" si="0"/>
        <v>61.483870967741936</v>
      </c>
      <c r="E30" s="12">
        <f t="shared" si="2"/>
        <v>36717</v>
      </c>
      <c r="F30" s="13">
        <f>MAX(D19:D30)</f>
        <v>141</v>
      </c>
      <c r="G30" s="13">
        <f>AVERAGE(D19:D30)</f>
        <v>100.53449820788531</v>
      </c>
    </row>
    <row r="31" spans="1:7" x14ac:dyDescent="0.3">
      <c r="A31" s="11">
        <v>41275</v>
      </c>
      <c r="B31" s="15">
        <v>2720</v>
      </c>
      <c r="C31" s="16">
        <v>31</v>
      </c>
      <c r="D31" s="17">
        <f t="shared" si="0"/>
        <v>87.741935483870961</v>
      </c>
      <c r="E31" s="12">
        <f>B31</f>
        <v>2720</v>
      </c>
      <c r="F31" s="13"/>
      <c r="G31" s="13"/>
    </row>
    <row r="32" spans="1:7" x14ac:dyDescent="0.3">
      <c r="A32" s="11">
        <v>41306</v>
      </c>
      <c r="B32" s="15">
        <v>3100</v>
      </c>
      <c r="C32" s="16">
        <v>28</v>
      </c>
      <c r="D32" s="17">
        <f t="shared" si="0"/>
        <v>110.71428571428571</v>
      </c>
      <c r="E32" s="12">
        <f t="shared" ref="E32:E42" si="3">B32+E31</f>
        <v>5820</v>
      </c>
      <c r="F32" s="13"/>
      <c r="G32" s="13"/>
    </row>
    <row r="33" spans="1:7" x14ac:dyDescent="0.3">
      <c r="A33" s="11">
        <v>41334</v>
      </c>
      <c r="B33" s="15">
        <v>3368</v>
      </c>
      <c r="C33" s="16">
        <v>31</v>
      </c>
      <c r="D33" s="17">
        <f t="shared" si="0"/>
        <v>108.64516129032258</v>
      </c>
      <c r="E33" s="12">
        <f t="shared" si="3"/>
        <v>9188</v>
      </c>
      <c r="F33" s="13"/>
      <c r="G33" s="13"/>
    </row>
    <row r="34" spans="1:7" x14ac:dyDescent="0.3">
      <c r="A34" s="11">
        <v>41365</v>
      </c>
      <c r="B34" s="15">
        <v>3815</v>
      </c>
      <c r="C34" s="16">
        <v>30</v>
      </c>
      <c r="D34" s="17">
        <f t="shared" si="0"/>
        <v>127.16666666666667</v>
      </c>
      <c r="E34" s="12">
        <f t="shared" si="3"/>
        <v>13003</v>
      </c>
      <c r="F34" s="13"/>
      <c r="G34" s="13"/>
    </row>
    <row r="35" spans="1:7" x14ac:dyDescent="0.3">
      <c r="A35" s="11">
        <v>41395</v>
      </c>
      <c r="B35" s="15">
        <v>3297</v>
      </c>
      <c r="C35" s="16">
        <v>31</v>
      </c>
      <c r="D35" s="17">
        <f t="shared" si="0"/>
        <v>106.35483870967742</v>
      </c>
      <c r="E35" s="12">
        <f t="shared" si="3"/>
        <v>16300</v>
      </c>
      <c r="F35" s="13"/>
      <c r="G35" s="13"/>
    </row>
    <row r="36" spans="1:7" x14ac:dyDescent="0.3">
      <c r="A36" s="11">
        <v>41426</v>
      </c>
      <c r="B36" s="15">
        <v>3615</v>
      </c>
      <c r="C36" s="16">
        <v>30</v>
      </c>
      <c r="D36" s="17">
        <f t="shared" si="0"/>
        <v>120.5</v>
      </c>
      <c r="E36" s="12">
        <f t="shared" si="3"/>
        <v>19915</v>
      </c>
      <c r="F36" s="13"/>
      <c r="G36" s="13"/>
    </row>
    <row r="37" spans="1:7" x14ac:dyDescent="0.3">
      <c r="A37" s="11">
        <v>41456</v>
      </c>
      <c r="B37" s="15">
        <v>3118</v>
      </c>
      <c r="C37" s="16">
        <v>31</v>
      </c>
      <c r="D37" s="17">
        <f t="shared" si="0"/>
        <v>100.58064516129032</v>
      </c>
      <c r="E37" s="12">
        <f t="shared" si="3"/>
        <v>23033</v>
      </c>
      <c r="F37" s="13"/>
      <c r="G37" s="13"/>
    </row>
    <row r="38" spans="1:7" x14ac:dyDescent="0.3">
      <c r="A38" s="11">
        <v>41487</v>
      </c>
      <c r="B38" s="15">
        <v>2217</v>
      </c>
      <c r="C38" s="16">
        <v>31</v>
      </c>
      <c r="D38" s="17">
        <f t="shared" si="0"/>
        <v>71.516129032258064</v>
      </c>
      <c r="E38" s="12">
        <f t="shared" si="3"/>
        <v>25250</v>
      </c>
      <c r="F38" s="13"/>
      <c r="G38" s="13"/>
    </row>
    <row r="39" spans="1:7" x14ac:dyDescent="0.3">
      <c r="A39" s="11">
        <v>41518</v>
      </c>
      <c r="B39" s="15">
        <v>3352</v>
      </c>
      <c r="C39" s="16">
        <v>30</v>
      </c>
      <c r="D39" s="17">
        <f t="shared" si="0"/>
        <v>111.73333333333333</v>
      </c>
      <c r="E39" s="12">
        <f t="shared" si="3"/>
        <v>28602</v>
      </c>
      <c r="F39" s="13"/>
      <c r="G39" s="13"/>
    </row>
    <row r="40" spans="1:7" x14ac:dyDescent="0.3">
      <c r="A40" s="11">
        <v>41548</v>
      </c>
      <c r="B40" s="15">
        <v>3782</v>
      </c>
      <c r="C40" s="16">
        <v>31</v>
      </c>
      <c r="D40" s="17">
        <f t="shared" si="0"/>
        <v>122</v>
      </c>
      <c r="E40" s="12">
        <f t="shared" si="3"/>
        <v>32384</v>
      </c>
      <c r="F40" s="13"/>
      <c r="G40" s="13"/>
    </row>
    <row r="41" spans="1:7" x14ac:dyDescent="0.3">
      <c r="A41" s="11">
        <v>41579</v>
      </c>
      <c r="B41" s="15">
        <v>2395</v>
      </c>
      <c r="C41" s="16">
        <v>30</v>
      </c>
      <c r="D41" s="17">
        <f t="shared" si="0"/>
        <v>79.833333333333329</v>
      </c>
      <c r="E41" s="12">
        <f t="shared" si="3"/>
        <v>34779</v>
      </c>
      <c r="F41" s="13"/>
      <c r="G41" s="13"/>
    </row>
    <row r="42" spans="1:7" x14ac:dyDescent="0.3">
      <c r="A42" s="11">
        <v>41609</v>
      </c>
      <c r="B42" s="15">
        <v>2005</v>
      </c>
      <c r="C42" s="16">
        <v>31</v>
      </c>
      <c r="D42" s="17">
        <f t="shared" si="0"/>
        <v>64.677419354838705</v>
      </c>
      <c r="E42" s="12">
        <f t="shared" si="3"/>
        <v>36784</v>
      </c>
      <c r="F42" s="13">
        <f>MAX(D31:D42)</f>
        <v>127.16666666666667</v>
      </c>
      <c r="G42" s="13">
        <f>AVERAGE(D31:D42)</f>
        <v>100.95531233998976</v>
      </c>
    </row>
    <row r="43" spans="1:7" x14ac:dyDescent="0.3">
      <c r="A43" s="11">
        <v>41640</v>
      </c>
      <c r="B43" s="15">
        <v>2963</v>
      </c>
      <c r="C43" s="16">
        <v>31</v>
      </c>
      <c r="D43" s="17">
        <f t="shared" si="0"/>
        <v>95.58064516129032</v>
      </c>
      <c r="E43" s="12">
        <f>B43</f>
        <v>2963</v>
      </c>
      <c r="F43" s="13"/>
      <c r="G43" s="13"/>
    </row>
    <row r="44" spans="1:7" x14ac:dyDescent="0.3">
      <c r="A44" s="11">
        <v>41671</v>
      </c>
      <c r="B44" s="15">
        <v>3224</v>
      </c>
      <c r="C44" s="16">
        <v>28</v>
      </c>
      <c r="D44" s="17">
        <f t="shared" si="0"/>
        <v>115.14285714285714</v>
      </c>
      <c r="E44" s="12">
        <f t="shared" ref="E44:E54" si="4">B44+E43</f>
        <v>6187</v>
      </c>
      <c r="F44" s="13"/>
      <c r="G44" s="13"/>
    </row>
    <row r="45" spans="1:7" x14ac:dyDescent="0.3">
      <c r="A45" s="11">
        <v>41699</v>
      </c>
      <c r="B45" s="15">
        <v>2593</v>
      </c>
      <c r="C45" s="16">
        <v>31</v>
      </c>
      <c r="D45" s="17">
        <f t="shared" si="0"/>
        <v>83.645161290322577</v>
      </c>
      <c r="E45" s="12">
        <f t="shared" si="4"/>
        <v>8780</v>
      </c>
      <c r="F45" s="13"/>
      <c r="G45" s="13"/>
    </row>
    <row r="46" spans="1:7" x14ac:dyDescent="0.3">
      <c r="A46" s="11">
        <v>41730</v>
      </c>
      <c r="B46" s="15">
        <v>3512</v>
      </c>
      <c r="C46" s="16">
        <v>30</v>
      </c>
      <c r="D46" s="17">
        <f t="shared" si="0"/>
        <v>117.06666666666666</v>
      </c>
      <c r="E46" s="12">
        <f t="shared" si="4"/>
        <v>12292</v>
      </c>
      <c r="F46" s="13"/>
      <c r="G46" s="13"/>
    </row>
    <row r="47" spans="1:7" x14ac:dyDescent="0.3">
      <c r="A47" s="11">
        <v>41760</v>
      </c>
      <c r="B47" s="15">
        <v>3489</v>
      </c>
      <c r="C47" s="16">
        <v>31</v>
      </c>
      <c r="D47" s="17">
        <f t="shared" si="0"/>
        <v>112.54838709677419</v>
      </c>
      <c r="E47" s="12">
        <f t="shared" si="4"/>
        <v>15781</v>
      </c>
      <c r="F47" s="13"/>
      <c r="G47" s="13"/>
    </row>
    <row r="48" spans="1:7" x14ac:dyDescent="0.3">
      <c r="A48" s="11">
        <v>41791</v>
      </c>
      <c r="B48" s="15">
        <v>3771</v>
      </c>
      <c r="C48" s="16">
        <v>30</v>
      </c>
      <c r="D48" s="17">
        <f t="shared" si="0"/>
        <v>125.7</v>
      </c>
      <c r="E48" s="12">
        <f t="shared" si="4"/>
        <v>19552</v>
      </c>
      <c r="F48" s="13"/>
      <c r="G48" s="13"/>
    </row>
    <row r="49" spans="1:7" x14ac:dyDescent="0.3">
      <c r="A49" s="11">
        <v>41821</v>
      </c>
      <c r="B49" s="15">
        <v>2921</v>
      </c>
      <c r="C49" s="16">
        <v>31</v>
      </c>
      <c r="D49" s="17">
        <f t="shared" si="0"/>
        <v>94.225806451612897</v>
      </c>
      <c r="E49" s="12">
        <f t="shared" si="4"/>
        <v>22473</v>
      </c>
      <c r="F49" s="13"/>
      <c r="G49" s="13"/>
    </row>
    <row r="50" spans="1:7" x14ac:dyDescent="0.3">
      <c r="A50" s="11">
        <v>41852</v>
      </c>
      <c r="B50" s="15">
        <v>2697</v>
      </c>
      <c r="C50" s="16">
        <v>31</v>
      </c>
      <c r="D50" s="17">
        <f t="shared" si="0"/>
        <v>87</v>
      </c>
      <c r="E50" s="12">
        <f t="shared" si="4"/>
        <v>25170</v>
      </c>
      <c r="F50" s="13"/>
      <c r="G50" s="13"/>
    </row>
    <row r="51" spans="1:7" x14ac:dyDescent="0.3">
      <c r="A51" s="11">
        <v>41883</v>
      </c>
      <c r="B51" s="15">
        <v>3026</v>
      </c>
      <c r="C51" s="16">
        <v>30</v>
      </c>
      <c r="D51" s="17">
        <f t="shared" si="0"/>
        <v>100.86666666666666</v>
      </c>
      <c r="E51" s="12">
        <f t="shared" si="4"/>
        <v>28196</v>
      </c>
      <c r="F51" s="13"/>
      <c r="G51" s="13"/>
    </row>
    <row r="52" spans="1:7" x14ac:dyDescent="0.3">
      <c r="A52" s="11">
        <v>41913</v>
      </c>
      <c r="B52" s="15">
        <v>4182</v>
      </c>
      <c r="C52" s="16">
        <v>31</v>
      </c>
      <c r="D52" s="17">
        <f t="shared" si="0"/>
        <v>134.90322580645162</v>
      </c>
      <c r="E52" s="12">
        <f t="shared" si="4"/>
        <v>32378</v>
      </c>
      <c r="F52" s="13"/>
      <c r="G52" s="13"/>
    </row>
    <row r="53" spans="1:7" x14ac:dyDescent="0.3">
      <c r="A53" s="11">
        <v>41944</v>
      </c>
      <c r="B53" s="15">
        <v>2211</v>
      </c>
      <c r="C53" s="16">
        <v>30</v>
      </c>
      <c r="D53" s="17">
        <f t="shared" si="0"/>
        <v>73.7</v>
      </c>
      <c r="E53" s="12">
        <f t="shared" si="4"/>
        <v>34589</v>
      </c>
      <c r="F53" s="13"/>
      <c r="G53" s="13"/>
    </row>
    <row r="54" spans="1:7" x14ac:dyDescent="0.3">
      <c r="A54" s="11">
        <v>41974</v>
      </c>
      <c r="B54" s="15">
        <v>2641</v>
      </c>
      <c r="C54" s="16">
        <v>31</v>
      </c>
      <c r="D54" s="17">
        <f t="shared" si="0"/>
        <v>85.193548387096769</v>
      </c>
      <c r="E54" s="12">
        <f t="shared" si="4"/>
        <v>37230</v>
      </c>
      <c r="F54" s="13">
        <f>MAX(D43:D54)</f>
        <v>134.90322580645162</v>
      </c>
      <c r="G54" s="13">
        <f>AVERAGE(D43:D54)</f>
        <v>102.13108038914493</v>
      </c>
    </row>
    <row r="55" spans="1:7" x14ac:dyDescent="0.3">
      <c r="A55" s="11">
        <v>42005</v>
      </c>
      <c r="B55" s="15">
        <v>2349.4499999999998</v>
      </c>
      <c r="C55" s="16">
        <v>31</v>
      </c>
      <c r="D55" s="17">
        <f t="shared" si="0"/>
        <v>75.788709677419348</v>
      </c>
      <c r="E55" s="12">
        <f>B55</f>
        <v>2349.4499999999998</v>
      </c>
      <c r="F55" s="13"/>
      <c r="G55" s="13"/>
    </row>
    <row r="56" spans="1:7" x14ac:dyDescent="0.3">
      <c r="A56" s="11">
        <v>42036</v>
      </c>
      <c r="B56" s="15">
        <v>3896.2</v>
      </c>
      <c r="C56" s="16">
        <v>28</v>
      </c>
      <c r="D56" s="17">
        <f t="shared" si="0"/>
        <v>139.15</v>
      </c>
      <c r="E56" s="12">
        <f t="shared" ref="E56:E66" si="5">B56+E55</f>
        <v>6245.65</v>
      </c>
      <c r="F56" s="13"/>
      <c r="G56" s="13"/>
    </row>
    <row r="57" spans="1:7" x14ac:dyDescent="0.3">
      <c r="A57" s="11">
        <v>42064</v>
      </c>
      <c r="B57" s="15">
        <v>1889.4499999999998</v>
      </c>
      <c r="C57" s="16">
        <v>31</v>
      </c>
      <c r="D57" s="17">
        <f t="shared" si="0"/>
        <v>60.949999999999996</v>
      </c>
      <c r="E57" s="12">
        <f t="shared" si="5"/>
        <v>8135.0999999999995</v>
      </c>
      <c r="F57" s="13"/>
      <c r="G57" s="13"/>
    </row>
    <row r="58" spans="1:7" x14ac:dyDescent="0.3">
      <c r="A58" s="11">
        <v>42095</v>
      </c>
      <c r="B58" s="15">
        <v>3201.6</v>
      </c>
      <c r="C58" s="16">
        <v>30</v>
      </c>
      <c r="D58" s="17">
        <f t="shared" si="0"/>
        <v>106.72</v>
      </c>
      <c r="E58" s="12">
        <f t="shared" si="5"/>
        <v>11336.699999999999</v>
      </c>
      <c r="F58" s="13"/>
      <c r="G58" s="13"/>
    </row>
    <row r="59" spans="1:7" x14ac:dyDescent="0.3">
      <c r="A59" s="11">
        <v>42125</v>
      </c>
      <c r="B59" s="15">
        <v>4460.8499999999995</v>
      </c>
      <c r="C59" s="16">
        <v>31</v>
      </c>
      <c r="D59" s="17">
        <f t="shared" si="0"/>
        <v>143.89838709677417</v>
      </c>
      <c r="E59" s="12">
        <f t="shared" si="5"/>
        <v>15797.55</v>
      </c>
      <c r="F59" s="13"/>
      <c r="G59" s="13"/>
    </row>
    <row r="60" spans="1:7" x14ac:dyDescent="0.3">
      <c r="A60" s="11">
        <v>42156</v>
      </c>
      <c r="B60" s="15">
        <v>4001.9999999999995</v>
      </c>
      <c r="C60" s="16">
        <v>30</v>
      </c>
      <c r="D60" s="17">
        <f t="shared" si="0"/>
        <v>133.39999999999998</v>
      </c>
      <c r="E60" s="12">
        <f t="shared" si="5"/>
        <v>19799.55</v>
      </c>
      <c r="F60" s="13"/>
      <c r="G60" s="13"/>
    </row>
    <row r="61" spans="1:7" x14ac:dyDescent="0.3">
      <c r="A61" s="11">
        <v>42186</v>
      </c>
      <c r="B61" s="15">
        <v>2925.6</v>
      </c>
      <c r="C61" s="16">
        <v>31</v>
      </c>
      <c r="D61" s="17">
        <f t="shared" si="0"/>
        <v>94.374193548387098</v>
      </c>
      <c r="E61" s="12">
        <f t="shared" si="5"/>
        <v>22725.149999999998</v>
      </c>
      <c r="F61" s="13"/>
      <c r="G61" s="13"/>
    </row>
    <row r="62" spans="1:7" x14ac:dyDescent="0.3">
      <c r="A62" s="11">
        <v>42217</v>
      </c>
      <c r="B62" s="15">
        <v>2005.6</v>
      </c>
      <c r="C62" s="16">
        <v>31</v>
      </c>
      <c r="D62" s="17">
        <f t="shared" si="0"/>
        <v>64.696774193548379</v>
      </c>
      <c r="E62" s="12">
        <f t="shared" si="5"/>
        <v>24730.749999999996</v>
      </c>
      <c r="F62" s="13"/>
      <c r="G62" s="13"/>
    </row>
    <row r="63" spans="1:7" x14ac:dyDescent="0.3">
      <c r="A63" s="11">
        <v>42248</v>
      </c>
      <c r="B63" s="15">
        <v>2770.35</v>
      </c>
      <c r="C63" s="16">
        <v>30</v>
      </c>
      <c r="D63" s="17">
        <f t="shared" si="0"/>
        <v>92.344999999999999</v>
      </c>
      <c r="E63" s="12">
        <f t="shared" si="5"/>
        <v>27501.099999999995</v>
      </c>
      <c r="F63" s="13"/>
      <c r="G63" s="13"/>
    </row>
    <row r="64" spans="1:7" x14ac:dyDescent="0.3">
      <c r="A64" s="11">
        <v>42278</v>
      </c>
      <c r="B64" s="15">
        <v>5074.95</v>
      </c>
      <c r="C64" s="16">
        <v>31</v>
      </c>
      <c r="D64" s="17">
        <f t="shared" si="0"/>
        <v>163.70806451612901</v>
      </c>
      <c r="E64" s="12">
        <f t="shared" si="5"/>
        <v>32576.049999999996</v>
      </c>
      <c r="F64" s="13"/>
      <c r="G64" s="13"/>
    </row>
    <row r="65" spans="1:7" x14ac:dyDescent="0.3">
      <c r="A65" s="11">
        <v>42309</v>
      </c>
      <c r="B65" s="15">
        <v>2342.5499999999997</v>
      </c>
      <c r="C65" s="16">
        <v>30</v>
      </c>
      <c r="D65" s="17">
        <f t="shared" si="0"/>
        <v>78.084999999999994</v>
      </c>
      <c r="E65" s="12">
        <f t="shared" si="5"/>
        <v>34918.6</v>
      </c>
      <c r="F65" s="13"/>
      <c r="G65" s="13"/>
    </row>
    <row r="66" spans="1:7" x14ac:dyDescent="0.3">
      <c r="A66" s="11">
        <v>42339</v>
      </c>
      <c r="B66" s="15">
        <v>2889.95</v>
      </c>
      <c r="C66" s="16">
        <v>31</v>
      </c>
      <c r="D66" s="17">
        <f t="shared" si="0"/>
        <v>93.224193548387092</v>
      </c>
      <c r="E66" s="12">
        <f t="shared" si="5"/>
        <v>37808.549999999996</v>
      </c>
      <c r="F66" s="13">
        <f>MAX(D55:D66)</f>
        <v>163.70806451612901</v>
      </c>
      <c r="G66" s="13">
        <f>AVERAGE(D55:D66)</f>
        <v>103.86169354838711</v>
      </c>
    </row>
    <row r="67" spans="1:7" x14ac:dyDescent="0.3">
      <c r="A67" s="11">
        <v>42370</v>
      </c>
      <c r="B67" s="15">
        <v>2935.95</v>
      </c>
      <c r="C67" s="16">
        <v>31</v>
      </c>
      <c r="D67" s="17">
        <f t="shared" si="0"/>
        <v>94.708064516129028</v>
      </c>
      <c r="E67" s="12">
        <f>B67</f>
        <v>2935.95</v>
      </c>
      <c r="F67" s="13"/>
      <c r="G67" s="13"/>
    </row>
    <row r="68" spans="1:7" x14ac:dyDescent="0.3">
      <c r="A68" s="11">
        <v>42401</v>
      </c>
      <c r="B68" s="15">
        <v>3200.45</v>
      </c>
      <c r="C68" s="16">
        <v>29</v>
      </c>
      <c r="D68" s="17">
        <f t="shared" si="0"/>
        <v>110.3603448275862</v>
      </c>
      <c r="E68" s="12">
        <f t="shared" ref="E68:E78" si="6">B68+E67</f>
        <v>6136.4</v>
      </c>
      <c r="F68" s="13"/>
      <c r="G68" s="13"/>
    </row>
    <row r="69" spans="1:7" x14ac:dyDescent="0.3">
      <c r="A69" s="11">
        <v>42430</v>
      </c>
      <c r="B69" s="15">
        <v>2835.8999999999996</v>
      </c>
      <c r="C69" s="16">
        <v>31</v>
      </c>
      <c r="D69" s="17">
        <f t="shared" si="0"/>
        <v>91.480645161290312</v>
      </c>
      <c r="E69" s="12">
        <f t="shared" si="6"/>
        <v>8972.2999999999993</v>
      </c>
      <c r="F69" s="13"/>
      <c r="G69" s="13"/>
    </row>
    <row r="70" spans="1:7" x14ac:dyDescent="0.3">
      <c r="A70" s="11">
        <v>42461</v>
      </c>
      <c r="B70" s="15">
        <v>5078.3999999999996</v>
      </c>
      <c r="C70" s="16">
        <v>30</v>
      </c>
      <c r="D70" s="17">
        <f t="shared" si="0"/>
        <v>169.28</v>
      </c>
      <c r="E70" s="12">
        <f t="shared" si="6"/>
        <v>14050.699999999999</v>
      </c>
      <c r="F70" s="13"/>
      <c r="G70" s="13"/>
    </row>
    <row r="71" spans="1:7" x14ac:dyDescent="0.3">
      <c r="A71" s="11">
        <v>42491</v>
      </c>
      <c r="B71" s="15">
        <v>4800.0999999999995</v>
      </c>
      <c r="C71" s="16">
        <v>31</v>
      </c>
      <c r="D71" s="17">
        <f t="shared" ref="D71:D90" si="7">B71/C71</f>
        <v>154.84193548387094</v>
      </c>
      <c r="E71" s="12">
        <f t="shared" si="6"/>
        <v>18850.8</v>
      </c>
      <c r="F71" s="13"/>
      <c r="G71" s="13"/>
    </row>
    <row r="72" spans="1:7" x14ac:dyDescent="0.3">
      <c r="A72" s="11">
        <v>42522</v>
      </c>
      <c r="B72" s="15">
        <v>3433.8999999999996</v>
      </c>
      <c r="C72" s="16">
        <v>30</v>
      </c>
      <c r="D72" s="17">
        <f t="shared" si="7"/>
        <v>114.46333333333332</v>
      </c>
      <c r="E72" s="12">
        <f t="shared" si="6"/>
        <v>22284.699999999997</v>
      </c>
      <c r="F72" s="13"/>
      <c r="G72" s="13"/>
    </row>
    <row r="73" spans="1:7" x14ac:dyDescent="0.3">
      <c r="A73" s="11">
        <v>42552</v>
      </c>
      <c r="B73" s="15">
        <v>5203.75</v>
      </c>
      <c r="C73" s="16">
        <v>31</v>
      </c>
      <c r="D73" s="17">
        <f t="shared" si="7"/>
        <v>167.86290322580646</v>
      </c>
      <c r="E73" s="12">
        <f t="shared" si="6"/>
        <v>27488.449999999997</v>
      </c>
      <c r="F73" s="13"/>
      <c r="G73" s="13"/>
    </row>
    <row r="74" spans="1:7" x14ac:dyDescent="0.3">
      <c r="A74" s="11">
        <v>42583</v>
      </c>
      <c r="B74" s="15">
        <v>2055.0499999999997</v>
      </c>
      <c r="C74" s="16">
        <v>31</v>
      </c>
      <c r="D74" s="17">
        <f t="shared" si="7"/>
        <v>66.291935483870958</v>
      </c>
      <c r="E74" s="12">
        <f t="shared" si="6"/>
        <v>29543.499999999996</v>
      </c>
      <c r="F74" s="13"/>
      <c r="G74" s="13"/>
    </row>
    <row r="75" spans="1:7" x14ac:dyDescent="0.3">
      <c r="A75" s="11">
        <v>42614</v>
      </c>
      <c r="B75" s="15">
        <v>4279.1499999999996</v>
      </c>
      <c r="C75" s="16">
        <v>30</v>
      </c>
      <c r="D75" s="17">
        <f t="shared" si="7"/>
        <v>142.63833333333332</v>
      </c>
      <c r="E75" s="12">
        <f t="shared" si="6"/>
        <v>33822.649999999994</v>
      </c>
      <c r="F75" s="13"/>
      <c r="G75" s="13"/>
    </row>
    <row r="76" spans="1:7" x14ac:dyDescent="0.3">
      <c r="A76" s="11">
        <v>42644</v>
      </c>
      <c r="B76" s="15">
        <v>4092.85</v>
      </c>
      <c r="C76" s="16">
        <v>31</v>
      </c>
      <c r="D76" s="17">
        <f t="shared" si="7"/>
        <v>132.02741935483871</v>
      </c>
      <c r="E76" s="12">
        <f t="shared" si="6"/>
        <v>37915.499999999993</v>
      </c>
      <c r="F76" s="13"/>
      <c r="G76" s="13"/>
    </row>
    <row r="77" spans="1:7" x14ac:dyDescent="0.3">
      <c r="A77" s="11">
        <v>42675</v>
      </c>
      <c r="B77" s="15">
        <v>2894.5499999999997</v>
      </c>
      <c r="C77" s="16">
        <v>30</v>
      </c>
      <c r="D77" s="17">
        <f t="shared" si="7"/>
        <v>96.484999999999985</v>
      </c>
      <c r="E77" s="12">
        <f t="shared" si="6"/>
        <v>40810.049999999996</v>
      </c>
      <c r="F77" s="13"/>
      <c r="G77" s="13"/>
    </row>
    <row r="78" spans="1:7" x14ac:dyDescent="0.3">
      <c r="A78" s="11">
        <v>42705</v>
      </c>
      <c r="B78" s="15">
        <v>3030.2499999999995</v>
      </c>
      <c r="C78" s="16">
        <v>31</v>
      </c>
      <c r="D78" s="17">
        <f t="shared" si="7"/>
        <v>97.749999999999986</v>
      </c>
      <c r="E78" s="12">
        <f t="shared" si="6"/>
        <v>43840.299999999996</v>
      </c>
      <c r="F78" s="13">
        <f>MAX(D67:D78)</f>
        <v>169.28</v>
      </c>
      <c r="G78" s="13">
        <f>AVERAGE(D67:D78)</f>
        <v>119.84915956000494</v>
      </c>
    </row>
    <row r="79" spans="1:7" x14ac:dyDescent="0.3">
      <c r="A79" s="11">
        <v>42736</v>
      </c>
      <c r="B79" s="15">
        <v>3415.4999999999995</v>
      </c>
      <c r="C79" s="16">
        <v>31</v>
      </c>
      <c r="D79" s="17">
        <f t="shared" si="7"/>
        <v>110.17741935483869</v>
      </c>
      <c r="E79" s="12">
        <f>B79</f>
        <v>3415.4999999999995</v>
      </c>
      <c r="F79" s="13"/>
      <c r="G79" s="13"/>
    </row>
    <row r="80" spans="1:7" x14ac:dyDescent="0.3">
      <c r="A80" s="11">
        <v>42767</v>
      </c>
      <c r="B80" s="15">
        <v>3918.0499999999997</v>
      </c>
      <c r="C80" s="16">
        <v>28</v>
      </c>
      <c r="D80" s="17">
        <f t="shared" si="7"/>
        <v>139.93035714285713</v>
      </c>
      <c r="E80" s="12">
        <f t="shared" ref="E80:E90" si="8">B80+E79</f>
        <v>7333.5499999999993</v>
      </c>
      <c r="F80" s="13"/>
      <c r="G80" s="13"/>
    </row>
    <row r="81" spans="1:7" x14ac:dyDescent="0.3">
      <c r="A81" s="11">
        <v>42795</v>
      </c>
      <c r="B81" s="15">
        <v>2991.1499999999996</v>
      </c>
      <c r="C81" s="16">
        <v>31</v>
      </c>
      <c r="D81" s="17">
        <f t="shared" si="7"/>
        <v>96.488709677419337</v>
      </c>
      <c r="E81" s="12">
        <f t="shared" si="8"/>
        <v>10324.699999999999</v>
      </c>
      <c r="F81" s="13"/>
      <c r="G81" s="13"/>
    </row>
    <row r="82" spans="1:7" x14ac:dyDescent="0.3">
      <c r="A82" s="11">
        <v>42826</v>
      </c>
      <c r="B82" s="15">
        <v>4407.95</v>
      </c>
      <c r="C82" s="16">
        <v>30</v>
      </c>
      <c r="D82" s="17">
        <f t="shared" si="7"/>
        <v>146.93166666666667</v>
      </c>
      <c r="E82" s="12">
        <f t="shared" si="8"/>
        <v>14732.649999999998</v>
      </c>
      <c r="F82" s="13"/>
      <c r="G82" s="13"/>
    </row>
    <row r="83" spans="1:7" x14ac:dyDescent="0.3">
      <c r="A83" s="11">
        <v>42856</v>
      </c>
      <c r="B83" s="15">
        <v>4001.9999999999995</v>
      </c>
      <c r="C83" s="16">
        <v>31</v>
      </c>
      <c r="D83" s="17">
        <f t="shared" si="7"/>
        <v>129.09677419354838</v>
      </c>
      <c r="E83" s="12">
        <f t="shared" si="8"/>
        <v>18734.649999999998</v>
      </c>
      <c r="F83" s="13"/>
      <c r="G83" s="13"/>
    </row>
    <row r="84" spans="1:7" x14ac:dyDescent="0.3">
      <c r="A84" s="11">
        <v>42887</v>
      </c>
      <c r="B84" s="15">
        <v>4070.9999999999995</v>
      </c>
      <c r="C84" s="16">
        <v>30</v>
      </c>
      <c r="D84" s="17">
        <f t="shared" si="7"/>
        <v>135.69999999999999</v>
      </c>
      <c r="E84" s="12">
        <f t="shared" si="8"/>
        <v>22805.649999999998</v>
      </c>
      <c r="F84" s="13"/>
      <c r="G84" s="13"/>
    </row>
    <row r="85" spans="1:7" x14ac:dyDescent="0.3">
      <c r="A85" s="11">
        <v>42917</v>
      </c>
      <c r="B85" s="15">
        <v>4394.1499999999996</v>
      </c>
      <c r="C85" s="16">
        <v>31</v>
      </c>
      <c r="D85" s="17">
        <f t="shared" si="7"/>
        <v>141.74677419354836</v>
      </c>
      <c r="E85" s="12">
        <f t="shared" si="8"/>
        <v>27199.799999999996</v>
      </c>
      <c r="F85" s="13"/>
      <c r="G85" s="13"/>
    </row>
    <row r="86" spans="1:7" x14ac:dyDescent="0.3">
      <c r="A86" s="11">
        <v>42948</v>
      </c>
      <c r="B86" s="15">
        <v>3080.85</v>
      </c>
      <c r="C86" s="16">
        <v>31</v>
      </c>
      <c r="D86" s="17">
        <f t="shared" si="7"/>
        <v>99.382258064516122</v>
      </c>
      <c r="E86" s="12">
        <f t="shared" si="8"/>
        <v>30280.649999999994</v>
      </c>
      <c r="F86" s="13"/>
      <c r="G86" s="13"/>
    </row>
    <row r="87" spans="1:7" x14ac:dyDescent="0.3">
      <c r="A87" s="11">
        <v>42979</v>
      </c>
      <c r="B87" s="15">
        <v>3962.8999999999996</v>
      </c>
      <c r="C87" s="16">
        <v>30</v>
      </c>
      <c r="D87" s="17">
        <f t="shared" si="7"/>
        <v>132.09666666666666</v>
      </c>
      <c r="E87" s="12">
        <f t="shared" si="8"/>
        <v>34243.549999999996</v>
      </c>
      <c r="F87" s="13"/>
      <c r="G87" s="13"/>
    </row>
    <row r="88" spans="1:7" x14ac:dyDescent="0.3">
      <c r="A88" s="11">
        <v>43009</v>
      </c>
      <c r="B88" s="15">
        <v>5407.2999999999993</v>
      </c>
      <c r="C88" s="16">
        <v>31</v>
      </c>
      <c r="D88" s="17">
        <f t="shared" si="7"/>
        <v>174.4290322580645</v>
      </c>
      <c r="E88" s="12">
        <f t="shared" si="8"/>
        <v>39650.849999999991</v>
      </c>
      <c r="F88" s="13"/>
      <c r="G88" s="13"/>
    </row>
    <row r="89" spans="1:7" x14ac:dyDescent="0.3">
      <c r="A89" s="11">
        <v>43040</v>
      </c>
      <c r="B89" s="15">
        <v>4871.3999999999996</v>
      </c>
      <c r="C89" s="16">
        <v>30</v>
      </c>
      <c r="D89" s="17">
        <f t="shared" si="7"/>
        <v>162.38</v>
      </c>
      <c r="E89" s="12">
        <f t="shared" si="8"/>
        <v>44522.249999999993</v>
      </c>
      <c r="F89" s="13"/>
      <c r="G89" s="13"/>
    </row>
    <row r="90" spans="1:7" x14ac:dyDescent="0.3">
      <c r="A90" s="11">
        <v>43070</v>
      </c>
      <c r="B90" s="15">
        <v>5591</v>
      </c>
      <c r="C90" s="16">
        <v>31</v>
      </c>
      <c r="D90" s="17">
        <f t="shared" si="7"/>
        <v>180.35483870967741</v>
      </c>
      <c r="E90" s="12">
        <f t="shared" si="8"/>
        <v>50113.249999999993</v>
      </c>
      <c r="F90" s="13">
        <f>MAX(D79:D90)</f>
        <v>180.35483870967741</v>
      </c>
      <c r="G90" s="13">
        <f>AVERAGE(D79:D90)</f>
        <v>137.39287474398358</v>
      </c>
    </row>
    <row r="91" spans="1:7" x14ac:dyDescent="0.3">
      <c r="A91" s="3" t="s">
        <v>12</v>
      </c>
      <c r="B91" s="3"/>
      <c r="C91" s="3"/>
      <c r="D91" s="3"/>
      <c r="E91" s="3">
        <f>MAX(E7:E90)</f>
        <v>50113.249999999993</v>
      </c>
      <c r="F91" s="3">
        <f>MAX(F7:F90)</f>
        <v>180.35483870967741</v>
      </c>
      <c r="G91" s="3">
        <f>MAX(G7:G90)</f>
        <v>137.39287474398358</v>
      </c>
    </row>
    <row r="92" spans="1:7" x14ac:dyDescent="0.3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0742-325F-4265-BA2B-6EA96AC42970}">
  <sheetPr>
    <tabColor theme="4"/>
  </sheetPr>
  <dimension ref="A1:G92"/>
  <sheetViews>
    <sheetView zoomScale="85" zoomScaleNormal="85"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25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26</v>
      </c>
      <c r="B5" s="65"/>
      <c r="C5" s="65"/>
      <c r="D5" s="65"/>
      <c r="E5" s="65"/>
      <c r="F5" s="65"/>
      <c r="G5" s="65"/>
    </row>
    <row r="6" spans="1:7" ht="52.8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52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52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52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">
      <c r="A10" s="11">
        <v>40634</v>
      </c>
      <c r="B10" s="52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">
      <c r="A11" s="11">
        <v>40664</v>
      </c>
      <c r="B11" s="52"/>
      <c r="C11" s="16">
        <v>31</v>
      </c>
      <c r="D11" s="17">
        <f t="shared" si="0"/>
        <v>0</v>
      </c>
      <c r="E11" s="12">
        <f t="shared" si="1"/>
        <v>0</v>
      </c>
      <c r="F11" s="13"/>
      <c r="G11" s="13"/>
    </row>
    <row r="12" spans="1:7" x14ac:dyDescent="0.3">
      <c r="A12" s="11">
        <v>40695</v>
      </c>
      <c r="B12" s="52"/>
      <c r="C12" s="16">
        <v>30</v>
      </c>
      <c r="D12" s="17">
        <f t="shared" si="0"/>
        <v>0</v>
      </c>
      <c r="E12" s="12">
        <f t="shared" si="1"/>
        <v>0</v>
      </c>
      <c r="F12" s="13"/>
      <c r="G12" s="13"/>
    </row>
    <row r="13" spans="1:7" x14ac:dyDescent="0.3">
      <c r="A13" s="11">
        <v>40725</v>
      </c>
      <c r="B13" s="52"/>
      <c r="C13" s="16">
        <v>31</v>
      </c>
      <c r="D13" s="17">
        <f t="shared" si="0"/>
        <v>0</v>
      </c>
      <c r="E13" s="12">
        <f t="shared" si="1"/>
        <v>0</v>
      </c>
      <c r="F13" s="13"/>
      <c r="G13" s="13"/>
    </row>
    <row r="14" spans="1:7" x14ac:dyDescent="0.3">
      <c r="A14" s="11">
        <v>40756</v>
      </c>
      <c r="B14" s="52"/>
      <c r="C14" s="16">
        <v>31</v>
      </c>
      <c r="D14" s="17">
        <f t="shared" si="0"/>
        <v>0</v>
      </c>
      <c r="E14" s="12">
        <f t="shared" si="1"/>
        <v>0</v>
      </c>
      <c r="F14" s="13"/>
      <c r="G14" s="13"/>
    </row>
    <row r="15" spans="1:7" x14ac:dyDescent="0.3">
      <c r="A15" s="11">
        <v>40787</v>
      </c>
      <c r="B15" s="13">
        <v>116</v>
      </c>
      <c r="C15" s="16">
        <v>30</v>
      </c>
      <c r="D15" s="17">
        <f t="shared" si="0"/>
        <v>3.8666666666666667</v>
      </c>
      <c r="E15" s="12">
        <f t="shared" si="1"/>
        <v>116</v>
      </c>
      <c r="F15" s="13"/>
      <c r="G15" s="13"/>
    </row>
    <row r="16" spans="1:7" x14ac:dyDescent="0.3">
      <c r="A16" s="11">
        <v>40817</v>
      </c>
      <c r="B16" s="13">
        <v>849</v>
      </c>
      <c r="C16" s="16">
        <v>31</v>
      </c>
      <c r="D16" s="17">
        <f t="shared" si="0"/>
        <v>27.387096774193548</v>
      </c>
      <c r="E16" s="12">
        <f t="shared" si="1"/>
        <v>965</v>
      </c>
      <c r="F16" s="13"/>
      <c r="G16" s="13"/>
    </row>
    <row r="17" spans="1:7" x14ac:dyDescent="0.3">
      <c r="A17" s="11">
        <v>40848</v>
      </c>
      <c r="B17" s="13">
        <v>1534</v>
      </c>
      <c r="C17" s="16">
        <v>30</v>
      </c>
      <c r="D17" s="17">
        <f t="shared" si="0"/>
        <v>51.133333333333333</v>
      </c>
      <c r="E17" s="12">
        <f t="shared" si="1"/>
        <v>2499</v>
      </c>
      <c r="F17" s="13"/>
      <c r="G17" s="13"/>
    </row>
    <row r="18" spans="1:7" x14ac:dyDescent="0.3">
      <c r="A18" s="11">
        <v>40878</v>
      </c>
      <c r="B18" s="13">
        <v>675</v>
      </c>
      <c r="C18" s="16">
        <v>31</v>
      </c>
      <c r="D18" s="17">
        <f t="shared" si="0"/>
        <v>21.774193548387096</v>
      </c>
      <c r="E18" s="12">
        <f t="shared" si="1"/>
        <v>3174</v>
      </c>
      <c r="F18" s="13">
        <f>MAX(D7:D18)</f>
        <v>51.133333333333333</v>
      </c>
      <c r="G18" s="13">
        <f>AVERAGE(D7:D18)</f>
        <v>8.68010752688172</v>
      </c>
    </row>
    <row r="19" spans="1:7" x14ac:dyDescent="0.3">
      <c r="A19" s="11">
        <v>40909</v>
      </c>
      <c r="B19" s="13">
        <v>693</v>
      </c>
      <c r="C19" s="16">
        <v>31</v>
      </c>
      <c r="D19" s="17">
        <f t="shared" si="0"/>
        <v>22.35483870967742</v>
      </c>
      <c r="E19" s="12">
        <f>B19</f>
        <v>693</v>
      </c>
      <c r="F19" s="13"/>
      <c r="G19" s="13"/>
    </row>
    <row r="20" spans="1:7" x14ac:dyDescent="0.3">
      <c r="A20" s="11">
        <v>40940</v>
      </c>
      <c r="B20" s="13">
        <v>972</v>
      </c>
      <c r="C20" s="16">
        <v>29</v>
      </c>
      <c r="D20" s="17">
        <f t="shared" si="0"/>
        <v>33.517241379310342</v>
      </c>
      <c r="E20" s="12">
        <f t="shared" ref="E20:E30" si="2">B20+E19</f>
        <v>1665</v>
      </c>
      <c r="F20" s="13"/>
      <c r="G20" s="13"/>
    </row>
    <row r="21" spans="1:7" x14ac:dyDescent="0.3">
      <c r="A21" s="11">
        <v>40969</v>
      </c>
      <c r="B21" s="13">
        <v>388</v>
      </c>
      <c r="C21" s="16">
        <v>31</v>
      </c>
      <c r="D21" s="17">
        <f t="shared" si="0"/>
        <v>12.516129032258064</v>
      </c>
      <c r="E21" s="12">
        <f t="shared" si="2"/>
        <v>2053</v>
      </c>
      <c r="F21" s="13"/>
      <c r="G21" s="13"/>
    </row>
    <row r="22" spans="1:7" x14ac:dyDescent="0.3">
      <c r="A22" s="11">
        <v>41000</v>
      </c>
      <c r="B22" s="20">
        <v>979</v>
      </c>
      <c r="C22" s="16">
        <v>30</v>
      </c>
      <c r="D22" s="17">
        <f t="shared" si="0"/>
        <v>32.633333333333333</v>
      </c>
      <c r="E22" s="12">
        <f t="shared" si="2"/>
        <v>3032</v>
      </c>
      <c r="F22" s="13"/>
      <c r="G22" s="13"/>
    </row>
    <row r="23" spans="1:7" x14ac:dyDescent="0.3">
      <c r="A23" s="11">
        <v>41030</v>
      </c>
      <c r="B23" s="20">
        <v>1048</v>
      </c>
      <c r="C23" s="16">
        <v>31</v>
      </c>
      <c r="D23" s="17">
        <f t="shared" si="0"/>
        <v>33.806451612903224</v>
      </c>
      <c r="E23" s="12">
        <f t="shared" si="2"/>
        <v>4080</v>
      </c>
      <c r="F23" s="13"/>
      <c r="G23" s="13"/>
    </row>
    <row r="24" spans="1:7" x14ac:dyDescent="0.3">
      <c r="A24" s="11">
        <v>41061</v>
      </c>
      <c r="B24" s="20">
        <v>1461</v>
      </c>
      <c r="C24" s="16">
        <v>30</v>
      </c>
      <c r="D24" s="17">
        <f t="shared" si="0"/>
        <v>48.7</v>
      </c>
      <c r="E24" s="12">
        <f t="shared" si="2"/>
        <v>5541</v>
      </c>
      <c r="F24" s="13"/>
      <c r="G24" s="13"/>
    </row>
    <row r="25" spans="1:7" x14ac:dyDescent="0.3">
      <c r="A25" s="11">
        <v>41091</v>
      </c>
      <c r="B25" s="20">
        <v>1169</v>
      </c>
      <c r="C25" s="16">
        <v>31</v>
      </c>
      <c r="D25" s="17">
        <f t="shared" si="0"/>
        <v>37.70967741935484</v>
      </c>
      <c r="E25" s="12">
        <f t="shared" si="2"/>
        <v>6710</v>
      </c>
      <c r="F25" s="13"/>
      <c r="G25" s="13"/>
    </row>
    <row r="26" spans="1:7" x14ac:dyDescent="0.3">
      <c r="A26" s="11">
        <v>41122</v>
      </c>
      <c r="B26" s="20">
        <v>1891</v>
      </c>
      <c r="C26" s="16">
        <v>31</v>
      </c>
      <c r="D26" s="17">
        <f t="shared" si="0"/>
        <v>61</v>
      </c>
      <c r="E26" s="12">
        <f t="shared" si="2"/>
        <v>8601</v>
      </c>
      <c r="F26" s="13"/>
      <c r="G26" s="13"/>
    </row>
    <row r="27" spans="1:7" x14ac:dyDescent="0.3">
      <c r="A27" s="11">
        <v>41153</v>
      </c>
      <c r="B27" s="20">
        <v>1319</v>
      </c>
      <c r="C27" s="16">
        <v>30</v>
      </c>
      <c r="D27" s="17">
        <f t="shared" si="0"/>
        <v>43.966666666666669</v>
      </c>
      <c r="E27" s="12">
        <f t="shared" si="2"/>
        <v>9920</v>
      </c>
      <c r="F27" s="13"/>
      <c r="G27" s="13"/>
    </row>
    <row r="28" spans="1:7" x14ac:dyDescent="0.3">
      <c r="A28" s="11">
        <v>41183</v>
      </c>
      <c r="B28" s="20">
        <v>1534</v>
      </c>
      <c r="C28" s="16">
        <v>31</v>
      </c>
      <c r="D28" s="17">
        <f t="shared" si="0"/>
        <v>49.483870967741936</v>
      </c>
      <c r="E28" s="12">
        <f t="shared" si="2"/>
        <v>11454</v>
      </c>
      <c r="F28" s="13"/>
      <c r="G28" s="13"/>
    </row>
    <row r="29" spans="1:7" x14ac:dyDescent="0.3">
      <c r="A29" s="11">
        <v>41214</v>
      </c>
      <c r="B29" s="20">
        <v>1524</v>
      </c>
      <c r="C29" s="16">
        <v>30</v>
      </c>
      <c r="D29" s="17">
        <f t="shared" si="0"/>
        <v>50.8</v>
      </c>
      <c r="E29" s="12">
        <f t="shared" si="2"/>
        <v>12978</v>
      </c>
      <c r="F29" s="13"/>
      <c r="G29" s="13"/>
    </row>
    <row r="30" spans="1:7" x14ac:dyDescent="0.3">
      <c r="A30" s="11">
        <v>41244</v>
      </c>
      <c r="B30" s="20">
        <v>915</v>
      </c>
      <c r="C30" s="16">
        <v>31</v>
      </c>
      <c r="D30" s="17">
        <f t="shared" si="0"/>
        <v>29.516129032258064</v>
      </c>
      <c r="E30" s="12">
        <f t="shared" si="2"/>
        <v>13893</v>
      </c>
      <c r="F30" s="13">
        <f>MAX(D19:D30)</f>
        <v>61</v>
      </c>
      <c r="G30" s="13">
        <f>AVERAGE(D19:D30)</f>
        <v>38.000361512791997</v>
      </c>
    </row>
    <row r="31" spans="1:7" x14ac:dyDescent="0.3">
      <c r="A31" s="11">
        <v>41275</v>
      </c>
      <c r="B31" s="20">
        <v>1645</v>
      </c>
      <c r="C31" s="16">
        <v>31</v>
      </c>
      <c r="D31" s="17">
        <f t="shared" si="0"/>
        <v>53.064516129032256</v>
      </c>
      <c r="E31" s="12">
        <f>B31</f>
        <v>1645</v>
      </c>
      <c r="F31" s="13"/>
      <c r="G31" s="13"/>
    </row>
    <row r="32" spans="1:7" x14ac:dyDescent="0.3">
      <c r="A32" s="11">
        <v>41306</v>
      </c>
      <c r="B32" s="20">
        <v>1623</v>
      </c>
      <c r="C32" s="16">
        <v>28</v>
      </c>
      <c r="D32" s="17">
        <f t="shared" si="0"/>
        <v>57.964285714285715</v>
      </c>
      <c r="E32" s="12">
        <f t="shared" ref="E32:E42" si="3">B32+E31</f>
        <v>3268</v>
      </c>
      <c r="F32" s="13"/>
      <c r="G32" s="13"/>
    </row>
    <row r="33" spans="1:7" x14ac:dyDescent="0.3">
      <c r="A33" s="11">
        <v>41334</v>
      </c>
      <c r="B33" s="20">
        <v>1573</v>
      </c>
      <c r="C33" s="16">
        <v>31</v>
      </c>
      <c r="D33" s="17">
        <f t="shared" si="0"/>
        <v>50.741935483870968</v>
      </c>
      <c r="E33" s="12">
        <f t="shared" si="3"/>
        <v>4841</v>
      </c>
      <c r="F33" s="13"/>
      <c r="G33" s="13"/>
    </row>
    <row r="34" spans="1:7" x14ac:dyDescent="0.3">
      <c r="A34" s="11">
        <v>41365</v>
      </c>
      <c r="B34" s="20">
        <v>1459</v>
      </c>
      <c r="C34" s="16">
        <v>30</v>
      </c>
      <c r="D34" s="17">
        <f t="shared" si="0"/>
        <v>48.633333333333333</v>
      </c>
      <c r="E34" s="12">
        <f t="shared" si="3"/>
        <v>6300</v>
      </c>
      <c r="F34" s="13"/>
      <c r="G34" s="13"/>
    </row>
    <row r="35" spans="1:7" x14ac:dyDescent="0.3">
      <c r="A35" s="11">
        <v>41395</v>
      </c>
      <c r="B35" s="20">
        <v>2567</v>
      </c>
      <c r="C35" s="16">
        <v>31</v>
      </c>
      <c r="D35" s="17">
        <f t="shared" si="0"/>
        <v>82.806451612903231</v>
      </c>
      <c r="E35" s="12">
        <f t="shared" si="3"/>
        <v>8867</v>
      </c>
      <c r="F35" s="13"/>
      <c r="G35" s="13"/>
    </row>
    <row r="36" spans="1:7" x14ac:dyDescent="0.3">
      <c r="A36" s="11">
        <v>41426</v>
      </c>
      <c r="B36" s="20">
        <v>2772</v>
      </c>
      <c r="C36" s="16">
        <v>30</v>
      </c>
      <c r="D36" s="17">
        <f t="shared" si="0"/>
        <v>92.4</v>
      </c>
      <c r="E36" s="12">
        <f t="shared" si="3"/>
        <v>11639</v>
      </c>
      <c r="F36" s="13"/>
      <c r="G36" s="13"/>
    </row>
    <row r="37" spans="1:7" x14ac:dyDescent="0.3">
      <c r="A37" s="11">
        <v>41456</v>
      </c>
      <c r="B37" s="20">
        <v>2911</v>
      </c>
      <c r="C37" s="16">
        <v>31</v>
      </c>
      <c r="D37" s="17">
        <f t="shared" si="0"/>
        <v>93.903225806451616</v>
      </c>
      <c r="E37" s="12">
        <f t="shared" si="3"/>
        <v>14550</v>
      </c>
      <c r="F37" s="13"/>
      <c r="G37" s="13"/>
    </row>
    <row r="38" spans="1:7" x14ac:dyDescent="0.3">
      <c r="A38" s="11">
        <v>41487</v>
      </c>
      <c r="B38" s="20">
        <v>2213</v>
      </c>
      <c r="C38" s="16">
        <v>31</v>
      </c>
      <c r="D38" s="17">
        <f t="shared" si="0"/>
        <v>71.387096774193552</v>
      </c>
      <c r="E38" s="12">
        <f t="shared" si="3"/>
        <v>16763</v>
      </c>
      <c r="F38" s="13"/>
      <c r="G38" s="13"/>
    </row>
    <row r="39" spans="1:7" x14ac:dyDescent="0.3">
      <c r="A39" s="11">
        <v>41518</v>
      </c>
      <c r="B39" s="20">
        <v>2995</v>
      </c>
      <c r="C39" s="16">
        <v>30</v>
      </c>
      <c r="D39" s="17">
        <f t="shared" si="0"/>
        <v>99.833333333333329</v>
      </c>
      <c r="E39" s="12">
        <f t="shared" si="3"/>
        <v>19758</v>
      </c>
      <c r="F39" s="13"/>
      <c r="G39" s="13"/>
    </row>
    <row r="40" spans="1:7" x14ac:dyDescent="0.3">
      <c r="A40" s="11">
        <v>41548</v>
      </c>
      <c r="B40" s="20">
        <v>3871</v>
      </c>
      <c r="C40" s="16">
        <v>31</v>
      </c>
      <c r="D40" s="17">
        <f t="shared" si="0"/>
        <v>124.87096774193549</v>
      </c>
      <c r="E40" s="12">
        <f t="shared" si="3"/>
        <v>23629</v>
      </c>
      <c r="F40" s="13"/>
      <c r="G40" s="13"/>
    </row>
    <row r="41" spans="1:7" x14ac:dyDescent="0.3">
      <c r="A41" s="11">
        <v>41579</v>
      </c>
      <c r="B41" s="20">
        <v>2387</v>
      </c>
      <c r="C41" s="16">
        <v>30</v>
      </c>
      <c r="D41" s="17">
        <f t="shared" si="0"/>
        <v>79.566666666666663</v>
      </c>
      <c r="E41" s="12">
        <f t="shared" si="3"/>
        <v>26016</v>
      </c>
      <c r="F41" s="13"/>
      <c r="G41" s="13"/>
    </row>
    <row r="42" spans="1:7" x14ac:dyDescent="0.3">
      <c r="A42" s="11">
        <v>41609</v>
      </c>
      <c r="B42" s="20">
        <v>2541</v>
      </c>
      <c r="C42" s="16">
        <v>31</v>
      </c>
      <c r="D42" s="17">
        <f t="shared" si="0"/>
        <v>81.967741935483872</v>
      </c>
      <c r="E42" s="12">
        <f t="shared" si="3"/>
        <v>28557</v>
      </c>
      <c r="F42" s="13">
        <f>MAX(D31:D42)</f>
        <v>124.87096774193549</v>
      </c>
      <c r="G42" s="13">
        <f>AVERAGE(D31:D42)</f>
        <v>78.094962877624184</v>
      </c>
    </row>
    <row r="43" spans="1:7" x14ac:dyDescent="0.3">
      <c r="A43" s="11">
        <v>41640</v>
      </c>
      <c r="B43" s="20">
        <v>2552</v>
      </c>
      <c r="C43" s="16">
        <v>31</v>
      </c>
      <c r="D43" s="17">
        <f t="shared" si="0"/>
        <v>82.322580645161295</v>
      </c>
      <c r="E43" s="12">
        <f>B43</f>
        <v>2552</v>
      </c>
      <c r="F43" s="13"/>
      <c r="G43" s="13"/>
    </row>
    <row r="44" spans="1:7" x14ac:dyDescent="0.3">
      <c r="A44" s="11">
        <v>41671</v>
      </c>
      <c r="B44" s="20">
        <v>2335</v>
      </c>
      <c r="C44" s="16">
        <v>28</v>
      </c>
      <c r="D44" s="17">
        <f t="shared" si="0"/>
        <v>83.392857142857139</v>
      </c>
      <c r="E44" s="12">
        <f t="shared" ref="E44:E54" si="4">B44+E43</f>
        <v>4887</v>
      </c>
      <c r="F44" s="13"/>
      <c r="G44" s="13"/>
    </row>
    <row r="45" spans="1:7" x14ac:dyDescent="0.3">
      <c r="A45" s="11">
        <v>41699</v>
      </c>
      <c r="B45" s="20">
        <v>2669</v>
      </c>
      <c r="C45" s="16">
        <v>31</v>
      </c>
      <c r="D45" s="17">
        <f t="shared" si="0"/>
        <v>86.096774193548384</v>
      </c>
      <c r="E45" s="12">
        <f t="shared" si="4"/>
        <v>7556</v>
      </c>
      <c r="F45" s="13"/>
      <c r="G45" s="13"/>
    </row>
    <row r="46" spans="1:7" x14ac:dyDescent="0.3">
      <c r="A46" s="11">
        <v>41730</v>
      </c>
      <c r="B46" s="20">
        <v>2459</v>
      </c>
      <c r="C46" s="16">
        <v>30</v>
      </c>
      <c r="D46" s="17">
        <f t="shared" si="0"/>
        <v>81.966666666666669</v>
      </c>
      <c r="E46" s="12">
        <f t="shared" si="4"/>
        <v>10015</v>
      </c>
      <c r="F46" s="13"/>
      <c r="G46" s="13"/>
    </row>
    <row r="47" spans="1:7" x14ac:dyDescent="0.3">
      <c r="A47" s="11">
        <v>41760</v>
      </c>
      <c r="B47" s="20">
        <v>3462</v>
      </c>
      <c r="C47" s="16">
        <v>31</v>
      </c>
      <c r="D47" s="17">
        <f t="shared" si="0"/>
        <v>111.6774193548387</v>
      </c>
      <c r="E47" s="12">
        <f t="shared" si="4"/>
        <v>13477</v>
      </c>
      <c r="F47" s="13"/>
      <c r="G47" s="13"/>
    </row>
    <row r="48" spans="1:7" x14ac:dyDescent="0.3">
      <c r="A48" s="11">
        <v>41791</v>
      </c>
      <c r="B48" s="20">
        <v>2536</v>
      </c>
      <c r="C48" s="16">
        <v>30</v>
      </c>
      <c r="D48" s="17">
        <f t="shared" si="0"/>
        <v>84.533333333333331</v>
      </c>
      <c r="E48" s="12">
        <f t="shared" si="4"/>
        <v>16013</v>
      </c>
      <c r="F48" s="13"/>
      <c r="G48" s="13"/>
    </row>
    <row r="49" spans="1:7" x14ac:dyDescent="0.3">
      <c r="A49" s="11">
        <v>41821</v>
      </c>
      <c r="B49" s="20">
        <v>3253</v>
      </c>
      <c r="C49" s="16">
        <v>31</v>
      </c>
      <c r="D49" s="17">
        <f t="shared" si="0"/>
        <v>104.93548387096774</v>
      </c>
      <c r="E49" s="12">
        <f t="shared" si="4"/>
        <v>19266</v>
      </c>
      <c r="F49" s="13"/>
      <c r="G49" s="13"/>
    </row>
    <row r="50" spans="1:7" x14ac:dyDescent="0.3">
      <c r="A50" s="11">
        <v>41852</v>
      </c>
      <c r="B50" s="20">
        <v>2118</v>
      </c>
      <c r="C50" s="16">
        <v>31</v>
      </c>
      <c r="D50" s="17">
        <f t="shared" si="0"/>
        <v>68.322580645161295</v>
      </c>
      <c r="E50" s="12">
        <f t="shared" si="4"/>
        <v>21384</v>
      </c>
      <c r="F50" s="13"/>
      <c r="G50" s="13"/>
    </row>
    <row r="51" spans="1:7" x14ac:dyDescent="0.3">
      <c r="A51" s="11">
        <v>41883</v>
      </c>
      <c r="B51" s="20">
        <v>2853</v>
      </c>
      <c r="C51" s="16">
        <v>30</v>
      </c>
      <c r="D51" s="17">
        <f t="shared" si="0"/>
        <v>95.1</v>
      </c>
      <c r="E51" s="12">
        <f t="shared" si="4"/>
        <v>24237</v>
      </c>
      <c r="F51" s="13"/>
      <c r="G51" s="13"/>
    </row>
    <row r="52" spans="1:7" x14ac:dyDescent="0.3">
      <c r="A52" s="11">
        <v>41913</v>
      </c>
      <c r="B52" s="20">
        <v>4078</v>
      </c>
      <c r="C52" s="16">
        <v>31</v>
      </c>
      <c r="D52" s="17">
        <f t="shared" si="0"/>
        <v>131.54838709677421</v>
      </c>
      <c r="E52" s="12">
        <f t="shared" si="4"/>
        <v>28315</v>
      </c>
      <c r="F52" s="13"/>
      <c r="G52" s="13"/>
    </row>
    <row r="53" spans="1:7" x14ac:dyDescent="0.3">
      <c r="A53" s="11">
        <v>41944</v>
      </c>
      <c r="B53" s="20">
        <v>2614</v>
      </c>
      <c r="C53" s="16">
        <v>30</v>
      </c>
      <c r="D53" s="17">
        <f t="shared" si="0"/>
        <v>87.13333333333334</v>
      </c>
      <c r="E53" s="12">
        <f t="shared" si="4"/>
        <v>30929</v>
      </c>
      <c r="F53" s="13"/>
      <c r="G53" s="13"/>
    </row>
    <row r="54" spans="1:7" x14ac:dyDescent="0.3">
      <c r="A54" s="11">
        <v>41974</v>
      </c>
      <c r="B54" s="20">
        <v>2554</v>
      </c>
      <c r="C54" s="16">
        <v>31</v>
      </c>
      <c r="D54" s="17">
        <f t="shared" si="0"/>
        <v>82.387096774193552</v>
      </c>
      <c r="E54" s="12">
        <f t="shared" si="4"/>
        <v>33483</v>
      </c>
      <c r="F54" s="13">
        <f>MAX(D43:D54)</f>
        <v>131.54838709677421</v>
      </c>
      <c r="G54" s="13">
        <f>AVERAGE(D43:D54)</f>
        <v>91.618042754736294</v>
      </c>
    </row>
    <row r="55" spans="1:7" x14ac:dyDescent="0.3">
      <c r="A55" s="11">
        <v>42005</v>
      </c>
      <c r="B55" s="20">
        <v>3111.8999999999996</v>
      </c>
      <c r="C55" s="16">
        <v>31</v>
      </c>
      <c r="D55" s="17">
        <f t="shared" si="0"/>
        <v>100.38387096774193</v>
      </c>
      <c r="E55" s="12">
        <f>B55</f>
        <v>3111.8999999999996</v>
      </c>
      <c r="F55" s="13"/>
      <c r="G55" s="13"/>
    </row>
    <row r="56" spans="1:7" x14ac:dyDescent="0.3">
      <c r="A56" s="11">
        <v>42036</v>
      </c>
      <c r="B56" s="20">
        <v>2793.35</v>
      </c>
      <c r="C56" s="16">
        <v>28</v>
      </c>
      <c r="D56" s="17">
        <f t="shared" si="0"/>
        <v>99.762500000000003</v>
      </c>
      <c r="E56" s="12">
        <f t="shared" ref="E56:E66" si="5">B56+E55</f>
        <v>5905.25</v>
      </c>
      <c r="F56" s="13"/>
      <c r="G56" s="13"/>
    </row>
    <row r="57" spans="1:7" x14ac:dyDescent="0.3">
      <c r="A57" s="11">
        <v>42064</v>
      </c>
      <c r="B57" s="20">
        <v>1624.9499999999998</v>
      </c>
      <c r="C57" s="16">
        <v>31</v>
      </c>
      <c r="D57" s="17">
        <f t="shared" si="0"/>
        <v>52.417741935483868</v>
      </c>
      <c r="E57" s="12">
        <f t="shared" si="5"/>
        <v>7530.2</v>
      </c>
      <c r="F57" s="13"/>
      <c r="G57" s="13"/>
    </row>
    <row r="58" spans="1:7" x14ac:dyDescent="0.3">
      <c r="A58" s="11">
        <v>42095</v>
      </c>
      <c r="B58" s="20">
        <v>2638.1</v>
      </c>
      <c r="C58" s="16">
        <v>30</v>
      </c>
      <c r="D58" s="17">
        <f t="shared" si="0"/>
        <v>87.936666666666667</v>
      </c>
      <c r="E58" s="12">
        <f t="shared" si="5"/>
        <v>10168.299999999999</v>
      </c>
      <c r="F58" s="13"/>
      <c r="G58" s="13"/>
    </row>
    <row r="59" spans="1:7" x14ac:dyDescent="0.3">
      <c r="A59" s="11">
        <v>42125</v>
      </c>
      <c r="B59" s="20">
        <v>4244.6499999999996</v>
      </c>
      <c r="C59" s="16">
        <v>31</v>
      </c>
      <c r="D59" s="17">
        <f t="shared" si="0"/>
        <v>136.92419354838708</v>
      </c>
      <c r="E59" s="12">
        <f t="shared" si="5"/>
        <v>14412.949999999999</v>
      </c>
      <c r="F59" s="13"/>
      <c r="G59" s="13"/>
    </row>
    <row r="60" spans="1:7" x14ac:dyDescent="0.3">
      <c r="A60" s="11">
        <v>42156</v>
      </c>
      <c r="B60" s="20">
        <v>2795.6499999999996</v>
      </c>
      <c r="C60" s="16">
        <v>30</v>
      </c>
      <c r="D60" s="17">
        <f t="shared" si="0"/>
        <v>93.188333333333318</v>
      </c>
      <c r="E60" s="12">
        <f t="shared" si="5"/>
        <v>17208.599999999999</v>
      </c>
      <c r="F60" s="13"/>
      <c r="G60" s="13"/>
    </row>
    <row r="61" spans="1:7" x14ac:dyDescent="0.3">
      <c r="A61" s="11">
        <v>42186</v>
      </c>
      <c r="B61" s="20">
        <v>3226.8999999999996</v>
      </c>
      <c r="C61" s="16">
        <v>31</v>
      </c>
      <c r="D61" s="17">
        <f t="shared" si="0"/>
        <v>104.09354838709676</v>
      </c>
      <c r="E61" s="12">
        <f t="shared" si="5"/>
        <v>20435.5</v>
      </c>
      <c r="F61" s="13"/>
      <c r="G61" s="13"/>
    </row>
    <row r="62" spans="1:7" x14ac:dyDescent="0.3">
      <c r="A62" s="11">
        <v>42217</v>
      </c>
      <c r="B62" s="20">
        <v>2638.1</v>
      </c>
      <c r="C62" s="16">
        <v>31</v>
      </c>
      <c r="D62" s="17">
        <f t="shared" si="0"/>
        <v>85.1</v>
      </c>
      <c r="E62" s="12">
        <f t="shared" si="5"/>
        <v>23073.599999999999</v>
      </c>
      <c r="F62" s="13"/>
      <c r="G62" s="13"/>
    </row>
    <row r="63" spans="1:7" x14ac:dyDescent="0.3">
      <c r="A63" s="11">
        <v>42248</v>
      </c>
      <c r="B63" s="20">
        <v>3142.95</v>
      </c>
      <c r="C63" s="16">
        <v>30</v>
      </c>
      <c r="D63" s="17">
        <f t="shared" si="0"/>
        <v>104.765</v>
      </c>
      <c r="E63" s="12">
        <f t="shared" si="5"/>
        <v>26216.55</v>
      </c>
      <c r="F63" s="13"/>
      <c r="G63" s="13"/>
    </row>
    <row r="64" spans="1:7" x14ac:dyDescent="0.3">
      <c r="A64" s="11">
        <v>42278</v>
      </c>
      <c r="B64" s="20">
        <v>4704</v>
      </c>
      <c r="C64" s="16">
        <v>31</v>
      </c>
      <c r="D64" s="17">
        <f t="shared" si="0"/>
        <v>151.74193548387098</v>
      </c>
      <c r="E64" s="12">
        <f t="shared" si="5"/>
        <v>30920.55</v>
      </c>
      <c r="F64" s="13"/>
      <c r="G64" s="13"/>
    </row>
    <row r="65" spans="1:7" x14ac:dyDescent="0.3">
      <c r="A65" s="11">
        <v>42309</v>
      </c>
      <c r="B65" s="20">
        <v>1649.1</v>
      </c>
      <c r="C65" s="16">
        <v>30</v>
      </c>
      <c r="D65" s="17">
        <f t="shared" si="0"/>
        <v>54.97</v>
      </c>
      <c r="E65" s="12">
        <f t="shared" si="5"/>
        <v>32569.649999999998</v>
      </c>
      <c r="F65" s="13"/>
      <c r="G65" s="13"/>
    </row>
    <row r="66" spans="1:7" x14ac:dyDescent="0.3">
      <c r="A66" s="11">
        <v>42339</v>
      </c>
      <c r="B66" s="20">
        <v>2750.7999999999997</v>
      </c>
      <c r="C66" s="16">
        <v>31</v>
      </c>
      <c r="D66" s="17">
        <f t="shared" si="0"/>
        <v>88.735483870967727</v>
      </c>
      <c r="E66" s="12">
        <f t="shared" si="5"/>
        <v>35320.449999999997</v>
      </c>
      <c r="F66" s="13">
        <f>MAX(D55:D66)</f>
        <v>151.74193548387098</v>
      </c>
      <c r="G66" s="13">
        <f>AVERAGE(D55:D66)</f>
        <v>96.668272849462355</v>
      </c>
    </row>
    <row r="67" spans="1:7" x14ac:dyDescent="0.3">
      <c r="A67" s="11">
        <v>42370</v>
      </c>
      <c r="B67" s="20">
        <v>1639.8999999999999</v>
      </c>
      <c r="C67" s="16">
        <v>31</v>
      </c>
      <c r="D67" s="17">
        <f t="shared" si="0"/>
        <v>52.9</v>
      </c>
      <c r="E67" s="12">
        <f>B67</f>
        <v>1639.8999999999999</v>
      </c>
      <c r="F67" s="13"/>
      <c r="G67" s="13"/>
    </row>
    <row r="68" spans="1:7" x14ac:dyDescent="0.3">
      <c r="A68" s="11">
        <v>42401</v>
      </c>
      <c r="B68" s="20">
        <v>2952.0499999999997</v>
      </c>
      <c r="C68" s="16">
        <v>29</v>
      </c>
      <c r="D68" s="17">
        <f t="shared" si="0"/>
        <v>101.79482758620689</v>
      </c>
      <c r="E68" s="12">
        <f t="shared" ref="E68:E78" si="6">B68+E67</f>
        <v>4591.95</v>
      </c>
      <c r="F68" s="13"/>
      <c r="G68" s="13"/>
    </row>
    <row r="69" spans="1:7" x14ac:dyDescent="0.3">
      <c r="A69" s="11">
        <v>42430</v>
      </c>
      <c r="B69" s="20">
        <v>4103.2</v>
      </c>
      <c r="C69" s="16">
        <v>31</v>
      </c>
      <c r="D69" s="17">
        <f t="shared" si="0"/>
        <v>132.36129032258063</v>
      </c>
      <c r="E69" s="12">
        <f t="shared" si="6"/>
        <v>8695.15</v>
      </c>
      <c r="F69" s="13"/>
      <c r="G69" s="13"/>
    </row>
    <row r="70" spans="1:7" x14ac:dyDescent="0.3">
      <c r="A70" s="11">
        <v>42461</v>
      </c>
      <c r="B70" s="20">
        <v>3096.95</v>
      </c>
      <c r="C70" s="16">
        <v>30</v>
      </c>
      <c r="D70" s="17">
        <f t="shared" si="0"/>
        <v>103.23166666666665</v>
      </c>
      <c r="E70" s="12">
        <f t="shared" si="6"/>
        <v>11792.099999999999</v>
      </c>
      <c r="F70" s="13"/>
      <c r="G70" s="13"/>
    </row>
    <row r="71" spans="1:7" x14ac:dyDescent="0.3">
      <c r="A71" s="11">
        <v>42491</v>
      </c>
      <c r="B71" s="20">
        <v>3688.0499999999997</v>
      </c>
      <c r="C71" s="16">
        <v>31</v>
      </c>
      <c r="D71" s="17">
        <f t="shared" ref="D71:D90" si="7">B71/C71</f>
        <v>118.96935483870966</v>
      </c>
      <c r="E71" s="12">
        <f t="shared" si="6"/>
        <v>15480.149999999998</v>
      </c>
      <c r="F71" s="13"/>
      <c r="G71" s="13"/>
    </row>
    <row r="72" spans="1:7" x14ac:dyDescent="0.3">
      <c r="A72" s="11">
        <v>42522</v>
      </c>
      <c r="B72" s="20">
        <v>3230.35</v>
      </c>
      <c r="C72" s="16">
        <v>30</v>
      </c>
      <c r="D72" s="17">
        <f t="shared" si="7"/>
        <v>107.67833333333333</v>
      </c>
      <c r="E72" s="12">
        <f t="shared" si="6"/>
        <v>18710.499999999996</v>
      </c>
      <c r="F72" s="13"/>
      <c r="G72" s="13"/>
    </row>
    <row r="73" spans="1:7" x14ac:dyDescent="0.3">
      <c r="A73" s="11">
        <v>42552</v>
      </c>
      <c r="B73" s="20">
        <v>4096.2999999999993</v>
      </c>
      <c r="C73" s="16">
        <v>31</v>
      </c>
      <c r="D73" s="17">
        <f t="shared" si="7"/>
        <v>132.13870967741934</v>
      </c>
      <c r="E73" s="12">
        <f t="shared" si="6"/>
        <v>22806.799999999996</v>
      </c>
      <c r="F73" s="13"/>
      <c r="G73" s="13"/>
    </row>
    <row r="74" spans="1:7" x14ac:dyDescent="0.3">
      <c r="A74" s="11">
        <v>42583</v>
      </c>
      <c r="B74" s="20">
        <v>2553</v>
      </c>
      <c r="C74" s="16">
        <v>31</v>
      </c>
      <c r="D74" s="17">
        <f t="shared" si="7"/>
        <v>82.354838709677423</v>
      </c>
      <c r="E74" s="12">
        <f t="shared" si="6"/>
        <v>25359.799999999996</v>
      </c>
      <c r="F74" s="13"/>
      <c r="G74" s="13"/>
    </row>
    <row r="75" spans="1:7" x14ac:dyDescent="0.3">
      <c r="A75" s="11">
        <v>42614</v>
      </c>
      <c r="B75" s="20">
        <v>3739.7999999999997</v>
      </c>
      <c r="C75" s="16">
        <v>30</v>
      </c>
      <c r="D75" s="17">
        <f t="shared" si="7"/>
        <v>124.66</v>
      </c>
      <c r="E75" s="12">
        <f t="shared" si="6"/>
        <v>29099.599999999995</v>
      </c>
      <c r="F75" s="13"/>
      <c r="G75" s="13"/>
    </row>
    <row r="76" spans="1:7" x14ac:dyDescent="0.3">
      <c r="A76" s="11">
        <v>42644</v>
      </c>
      <c r="B76" s="20">
        <v>4281.45</v>
      </c>
      <c r="C76" s="16">
        <v>31</v>
      </c>
      <c r="D76" s="17">
        <f t="shared" si="7"/>
        <v>138.11129032258063</v>
      </c>
      <c r="E76" s="12">
        <f t="shared" si="6"/>
        <v>33381.049999999996</v>
      </c>
      <c r="F76" s="13"/>
      <c r="G76" s="13"/>
    </row>
    <row r="77" spans="1:7" x14ac:dyDescent="0.3">
      <c r="A77" s="11">
        <v>42675</v>
      </c>
      <c r="B77" s="20">
        <v>3053.2499999999995</v>
      </c>
      <c r="C77" s="16">
        <v>30</v>
      </c>
      <c r="D77" s="17">
        <f t="shared" si="7"/>
        <v>101.77499999999999</v>
      </c>
      <c r="E77" s="12">
        <f t="shared" si="6"/>
        <v>36434.299999999996</v>
      </c>
      <c r="F77" s="13"/>
      <c r="G77" s="13"/>
    </row>
    <row r="78" spans="1:7" x14ac:dyDescent="0.3">
      <c r="A78" s="11">
        <v>42705</v>
      </c>
      <c r="B78" s="20">
        <v>3133.7499999999995</v>
      </c>
      <c r="C78" s="16">
        <v>31</v>
      </c>
      <c r="D78" s="17">
        <f t="shared" si="7"/>
        <v>101.08870967741935</v>
      </c>
      <c r="E78" s="12">
        <f t="shared" si="6"/>
        <v>39568.049999999996</v>
      </c>
      <c r="F78" s="13">
        <f>MAX(D67:D78)</f>
        <v>138.11129032258063</v>
      </c>
      <c r="G78" s="13">
        <f>AVERAGE(D67:D78)</f>
        <v>108.08866842788284</v>
      </c>
    </row>
    <row r="79" spans="1:7" x14ac:dyDescent="0.3">
      <c r="A79" s="11">
        <v>42736</v>
      </c>
      <c r="B79" s="20">
        <v>3416.6499999999996</v>
      </c>
      <c r="C79" s="16">
        <v>31</v>
      </c>
      <c r="D79" s="17">
        <f t="shared" si="7"/>
        <v>110.21451612903225</v>
      </c>
      <c r="E79" s="12">
        <f>B79</f>
        <v>3416.6499999999996</v>
      </c>
      <c r="F79" s="13"/>
      <c r="G79" s="13"/>
    </row>
    <row r="80" spans="1:7" x14ac:dyDescent="0.3">
      <c r="A80" s="11">
        <v>42767</v>
      </c>
      <c r="B80" s="20">
        <v>3538.5499999999997</v>
      </c>
      <c r="C80" s="16">
        <v>28</v>
      </c>
      <c r="D80" s="17">
        <f t="shared" si="7"/>
        <v>126.3767857142857</v>
      </c>
      <c r="E80" s="12">
        <f t="shared" ref="E80:E90" si="8">B80+E79</f>
        <v>6955.1999999999989</v>
      </c>
      <c r="F80" s="13"/>
      <c r="G80" s="13"/>
    </row>
    <row r="81" spans="1:7" x14ac:dyDescent="0.3">
      <c r="A81" s="11">
        <v>42795</v>
      </c>
      <c r="B81" s="20">
        <v>3585.7</v>
      </c>
      <c r="C81" s="16">
        <v>31</v>
      </c>
      <c r="D81" s="17">
        <f t="shared" si="7"/>
        <v>115.66774193548386</v>
      </c>
      <c r="E81" s="12">
        <f t="shared" si="8"/>
        <v>10540.899999999998</v>
      </c>
      <c r="F81" s="13"/>
      <c r="G81" s="13"/>
    </row>
    <row r="82" spans="1:7" x14ac:dyDescent="0.3">
      <c r="A82" s="11">
        <v>42826</v>
      </c>
      <c r="B82" s="20">
        <v>3489.1</v>
      </c>
      <c r="C82" s="16">
        <v>30</v>
      </c>
      <c r="D82" s="17">
        <f t="shared" si="7"/>
        <v>116.30333333333333</v>
      </c>
      <c r="E82" s="12">
        <f t="shared" si="8"/>
        <v>14029.999999999998</v>
      </c>
      <c r="F82" s="13"/>
      <c r="G82" s="13"/>
    </row>
    <row r="83" spans="1:7" x14ac:dyDescent="0.3">
      <c r="A83" s="11">
        <v>42856</v>
      </c>
      <c r="B83" s="20">
        <v>3489.1</v>
      </c>
      <c r="C83" s="16">
        <v>31</v>
      </c>
      <c r="D83" s="17">
        <f t="shared" si="7"/>
        <v>112.5516129032258</v>
      </c>
      <c r="E83" s="12">
        <f t="shared" si="8"/>
        <v>17519.099999999999</v>
      </c>
      <c r="F83" s="13"/>
      <c r="G83" s="13"/>
    </row>
    <row r="84" spans="1:7" x14ac:dyDescent="0.3">
      <c r="A84" s="11">
        <v>42887</v>
      </c>
      <c r="B84" s="20">
        <v>3317.7499999999995</v>
      </c>
      <c r="C84" s="16">
        <v>30</v>
      </c>
      <c r="D84" s="17">
        <f t="shared" si="7"/>
        <v>110.59166666666665</v>
      </c>
      <c r="E84" s="12">
        <f t="shared" si="8"/>
        <v>20836.849999999999</v>
      </c>
      <c r="F84" s="13"/>
      <c r="G84" s="13"/>
    </row>
    <row r="85" spans="1:7" x14ac:dyDescent="0.3">
      <c r="A85" s="11">
        <v>42917</v>
      </c>
      <c r="B85" s="20">
        <v>2426.5</v>
      </c>
      <c r="C85" s="16">
        <v>31</v>
      </c>
      <c r="D85" s="17">
        <f t="shared" si="7"/>
        <v>78.274193548387103</v>
      </c>
      <c r="E85" s="12">
        <f t="shared" si="8"/>
        <v>23263.35</v>
      </c>
      <c r="F85" s="13"/>
      <c r="G85" s="13"/>
    </row>
    <row r="86" spans="1:7" x14ac:dyDescent="0.3">
      <c r="A86" s="11">
        <v>42948</v>
      </c>
      <c r="B86" s="20">
        <v>1823.8999999999999</v>
      </c>
      <c r="C86" s="16">
        <v>31</v>
      </c>
      <c r="D86" s="17">
        <f t="shared" si="7"/>
        <v>58.835483870967735</v>
      </c>
      <c r="E86" s="12">
        <f t="shared" si="8"/>
        <v>25087.25</v>
      </c>
      <c r="F86" s="13"/>
      <c r="G86" s="13"/>
    </row>
    <row r="87" spans="1:7" x14ac:dyDescent="0.3">
      <c r="A87" s="11">
        <v>42979</v>
      </c>
      <c r="B87" s="20">
        <v>3225.7499999999995</v>
      </c>
      <c r="C87" s="16">
        <v>30</v>
      </c>
      <c r="D87" s="17">
        <f t="shared" si="7"/>
        <v>107.52499999999999</v>
      </c>
      <c r="E87" s="12">
        <f t="shared" si="8"/>
        <v>28313</v>
      </c>
      <c r="F87" s="13"/>
      <c r="G87" s="13"/>
    </row>
    <row r="88" spans="1:7" x14ac:dyDescent="0.3">
      <c r="A88" s="11">
        <v>43009</v>
      </c>
      <c r="B88" s="20">
        <v>953.34999999999991</v>
      </c>
      <c r="C88" s="16">
        <v>31</v>
      </c>
      <c r="D88" s="17">
        <f t="shared" si="7"/>
        <v>30.75322580645161</v>
      </c>
      <c r="E88" s="12">
        <f t="shared" si="8"/>
        <v>29266.35</v>
      </c>
      <c r="F88" s="13"/>
      <c r="G88" s="13"/>
    </row>
    <row r="89" spans="1:7" x14ac:dyDescent="0.3">
      <c r="A89" s="11">
        <v>43040</v>
      </c>
      <c r="B89" s="20">
        <v>1739.9499999999998</v>
      </c>
      <c r="C89" s="16">
        <v>30</v>
      </c>
      <c r="D89" s="17">
        <f t="shared" si="7"/>
        <v>57.998333333333328</v>
      </c>
      <c r="E89" s="12">
        <f t="shared" si="8"/>
        <v>31006.3</v>
      </c>
      <c r="F89" s="13"/>
      <c r="G89" s="13"/>
    </row>
    <row r="90" spans="1:7" x14ac:dyDescent="0.3">
      <c r="A90" s="11">
        <v>43070</v>
      </c>
      <c r="B90" s="20">
        <v>3067.0499999999997</v>
      </c>
      <c r="C90" s="16">
        <v>31</v>
      </c>
      <c r="D90" s="17">
        <f t="shared" si="7"/>
        <v>98.937096774193535</v>
      </c>
      <c r="E90" s="12">
        <f t="shared" si="8"/>
        <v>34073.35</v>
      </c>
      <c r="F90" s="13">
        <f>MAX(D79:D90)</f>
        <v>126.3767857142857</v>
      </c>
      <c r="G90" s="13">
        <f>AVERAGE(D79:D90)</f>
        <v>93.669082501280073</v>
      </c>
    </row>
    <row r="91" spans="1:7" x14ac:dyDescent="0.3">
      <c r="A91" s="3" t="s">
        <v>12</v>
      </c>
      <c r="E91" s="3">
        <f>MAX(E18:E90)</f>
        <v>39568.049999999996</v>
      </c>
      <c r="F91" s="3">
        <f>MAX(F7:F90)</f>
        <v>151.74193548387098</v>
      </c>
      <c r="G91" s="3">
        <f>MAX(G7:G90)</f>
        <v>108.08866842788284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45A9-0713-4C5D-B260-2AAE1731CDAC}">
  <sheetPr>
    <tabColor theme="4"/>
  </sheetPr>
  <dimension ref="A1:AV83"/>
  <sheetViews>
    <sheetView zoomScale="70" zoomScaleNormal="70" workbookViewId="0">
      <selection activeCell="A5" sqref="A5:C5"/>
    </sheetView>
  </sheetViews>
  <sheetFormatPr defaultRowHeight="14.4" x14ac:dyDescent="0.3"/>
  <cols>
    <col min="1" max="2" width="14.664062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9" width="14.6640625" style="39" customWidth="1"/>
    <col min="20" max="20" width="6.77734375" style="2" customWidth="1"/>
    <col min="21" max="21" width="14.6640625" style="39" customWidth="1"/>
    <col min="22" max="22" width="18.6640625" style="39" customWidth="1"/>
    <col min="23" max="26" width="14.6640625" style="39" customWidth="1"/>
    <col min="27" max="27" width="6.77734375" style="2" customWidth="1"/>
    <col min="28" max="41" width="14.6640625" style="39" customWidth="1"/>
    <col min="42" max="42" width="18.6640625" style="39" customWidth="1"/>
    <col min="43" max="47" width="14.6640625" style="39" customWidth="1"/>
    <col min="48" max="48" width="14.44140625" style="2" customWidth="1"/>
    <col min="49" max="49" width="8.88671875" customWidth="1"/>
  </cols>
  <sheetData>
    <row r="1" spans="1:48" x14ac:dyDescent="0.3">
      <c r="A1" s="1" t="s">
        <v>0</v>
      </c>
      <c r="B1" s="1"/>
      <c r="C1" s="2"/>
      <c r="F1" s="3"/>
      <c r="G1" s="3"/>
      <c r="N1" s="3"/>
      <c r="T1" s="3"/>
      <c r="AA1" s="3"/>
      <c r="AV1" s="3"/>
    </row>
    <row r="2" spans="1:48" x14ac:dyDescent="0.3">
      <c r="A2" s="1" t="s">
        <v>27</v>
      </c>
      <c r="B2" s="1"/>
      <c r="C2" s="2"/>
      <c r="E2" s="27"/>
      <c r="F2" s="3"/>
      <c r="G2" s="3"/>
      <c r="N2" s="3"/>
      <c r="T2" s="3"/>
      <c r="AA2" s="3"/>
      <c r="AV2" s="3"/>
    </row>
    <row r="3" spans="1:48" x14ac:dyDescent="0.3">
      <c r="C3" s="3"/>
      <c r="M3" s="40"/>
      <c r="N3" s="3"/>
      <c r="S3" s="40"/>
      <c r="T3" s="3"/>
      <c r="Z3" s="40"/>
      <c r="AA3" s="3"/>
      <c r="AO3" s="40"/>
      <c r="AV3" s="3"/>
    </row>
    <row r="4" spans="1:48" x14ac:dyDescent="0.3">
      <c r="C4" s="3"/>
      <c r="N4" s="3"/>
      <c r="T4" s="3"/>
      <c r="AA4" s="3"/>
      <c r="AV4" s="3"/>
    </row>
    <row r="5" spans="1:48" x14ac:dyDescent="0.3">
      <c r="A5" s="59" t="s">
        <v>72</v>
      </c>
      <c r="B5" s="59"/>
      <c r="C5" s="59"/>
      <c r="D5" s="5"/>
      <c r="E5" s="59" t="s">
        <v>44</v>
      </c>
      <c r="F5" s="59"/>
      <c r="G5" s="59"/>
      <c r="H5" s="5"/>
      <c r="I5" s="59" t="s">
        <v>45</v>
      </c>
      <c r="J5" s="59"/>
      <c r="K5" s="59"/>
      <c r="L5" s="59"/>
      <c r="M5" s="59"/>
      <c r="N5" s="6"/>
      <c r="O5" s="59" t="s">
        <v>46</v>
      </c>
      <c r="P5" s="59"/>
      <c r="Q5" s="59"/>
      <c r="R5" s="59"/>
      <c r="S5" s="59"/>
      <c r="T5" s="6"/>
      <c r="U5" s="59" t="s">
        <v>56</v>
      </c>
      <c r="V5" s="59"/>
      <c r="W5" s="59"/>
      <c r="X5" s="59"/>
      <c r="Y5" s="59"/>
      <c r="Z5" s="59"/>
      <c r="AA5" s="6"/>
      <c r="AB5" s="62" t="s">
        <v>67</v>
      </c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4"/>
      <c r="AP5" s="62" t="s">
        <v>66</v>
      </c>
      <c r="AQ5" s="63"/>
      <c r="AR5" s="63"/>
      <c r="AS5" s="63"/>
      <c r="AT5" s="63"/>
      <c r="AU5" s="64"/>
      <c r="AV5" s="67" t="s">
        <v>68</v>
      </c>
    </row>
    <row r="6" spans="1:48" ht="60.6" customHeight="1" x14ac:dyDescent="0.3">
      <c r="A6" s="31" t="s">
        <v>3</v>
      </c>
      <c r="B6" s="8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  <c r="AB6" s="31" t="s">
        <v>41</v>
      </c>
      <c r="AC6" s="9" t="s">
        <v>85</v>
      </c>
      <c r="AD6" s="9" t="s">
        <v>55</v>
      </c>
      <c r="AE6" s="9" t="s">
        <v>86</v>
      </c>
      <c r="AF6" s="9" t="s">
        <v>88</v>
      </c>
      <c r="AG6" s="9" t="s">
        <v>55</v>
      </c>
      <c r="AH6" s="9" t="s">
        <v>87</v>
      </c>
      <c r="AI6" s="9" t="s">
        <v>60</v>
      </c>
      <c r="AJ6" s="9" t="s">
        <v>69</v>
      </c>
      <c r="AK6" s="9" t="s">
        <v>70</v>
      </c>
      <c r="AL6" s="9" t="s">
        <v>59</v>
      </c>
      <c r="AM6" s="9" t="s">
        <v>64</v>
      </c>
      <c r="AN6" s="9" t="s">
        <v>61</v>
      </c>
      <c r="AO6" s="9" t="s">
        <v>62</v>
      </c>
      <c r="AP6" s="9" t="s">
        <v>83</v>
      </c>
      <c r="AQ6" s="9" t="s">
        <v>84</v>
      </c>
      <c r="AR6" s="9" t="s">
        <v>63</v>
      </c>
      <c r="AS6" s="9" t="s">
        <v>65</v>
      </c>
      <c r="AT6" s="9" t="s">
        <v>48</v>
      </c>
      <c r="AU6" s="9" t="s">
        <v>49</v>
      </c>
      <c r="AV6" s="68"/>
    </row>
    <row r="7" spans="1:48" x14ac:dyDescent="0.3">
      <c r="A7" s="44">
        <v>2011</v>
      </c>
      <c r="B7" s="15"/>
      <c r="C7" s="12"/>
      <c r="D7" s="14"/>
      <c r="E7" s="44">
        <v>2011</v>
      </c>
      <c r="F7" s="51"/>
      <c r="G7" s="12"/>
      <c r="H7" s="14"/>
      <c r="I7" s="44">
        <v>2011</v>
      </c>
      <c r="J7" s="29"/>
      <c r="K7" s="29"/>
      <c r="L7" s="29"/>
      <c r="M7" s="46"/>
      <c r="N7" s="34"/>
      <c r="O7" s="44">
        <v>2011</v>
      </c>
      <c r="P7" s="29"/>
      <c r="Q7" s="29"/>
      <c r="R7" s="29"/>
      <c r="S7" s="46"/>
      <c r="T7" s="34"/>
      <c r="U7" s="44">
        <v>2011</v>
      </c>
      <c r="V7" s="29"/>
      <c r="W7" s="37"/>
      <c r="X7" s="29"/>
      <c r="Y7" s="45"/>
      <c r="Z7" s="46">
        <f t="shared" ref="Z7:Z13" si="0">V7*W7*X7</f>
        <v>0</v>
      </c>
      <c r="AA7" s="34"/>
      <c r="AB7" s="44">
        <v>2011</v>
      </c>
      <c r="AC7" s="29"/>
      <c r="AD7" s="29"/>
      <c r="AE7" s="29"/>
      <c r="AF7" s="29"/>
      <c r="AG7" s="29"/>
      <c r="AH7" s="29"/>
      <c r="AI7" s="46"/>
      <c r="AJ7" s="37"/>
      <c r="AK7" s="29"/>
      <c r="AL7" s="29"/>
      <c r="AM7" s="45"/>
      <c r="AN7" s="29"/>
      <c r="AO7" s="46"/>
      <c r="AP7" s="29"/>
      <c r="AQ7" s="37"/>
      <c r="AR7" s="45"/>
      <c r="AS7" s="45"/>
      <c r="AT7" s="45"/>
      <c r="AU7" s="46"/>
      <c r="AV7" s="52"/>
    </row>
    <row r="8" spans="1:48" x14ac:dyDescent="0.3">
      <c r="A8" s="44">
        <v>2012</v>
      </c>
      <c r="B8" s="15"/>
      <c r="C8" s="12"/>
      <c r="D8" s="14"/>
      <c r="E8" s="44">
        <v>2012</v>
      </c>
      <c r="F8" s="51"/>
      <c r="G8" s="12"/>
      <c r="H8" s="14"/>
      <c r="I8" s="44">
        <v>2012</v>
      </c>
      <c r="J8" s="29"/>
      <c r="K8" s="29"/>
      <c r="L8" s="29"/>
      <c r="M8" s="46"/>
      <c r="N8" s="34"/>
      <c r="O8" s="44">
        <v>2012</v>
      </c>
      <c r="P8" s="29"/>
      <c r="Q8" s="29"/>
      <c r="R8" s="29"/>
      <c r="S8" s="46"/>
      <c r="T8" s="34"/>
      <c r="U8" s="44">
        <v>2012</v>
      </c>
      <c r="V8" s="29"/>
      <c r="W8" s="37"/>
      <c r="X8" s="29"/>
      <c r="Y8" s="45"/>
      <c r="Z8" s="46">
        <f t="shared" si="0"/>
        <v>0</v>
      </c>
      <c r="AA8" s="34"/>
      <c r="AB8" s="44">
        <v>2012</v>
      </c>
      <c r="AC8" s="29"/>
      <c r="AD8" s="29"/>
      <c r="AE8" s="29"/>
      <c r="AF8" s="29"/>
      <c r="AG8" s="29"/>
      <c r="AH8" s="29"/>
      <c r="AI8" s="46"/>
      <c r="AJ8" s="37"/>
      <c r="AK8" s="29"/>
      <c r="AL8" s="29"/>
      <c r="AM8" s="45"/>
      <c r="AN8" s="29"/>
      <c r="AO8" s="46"/>
      <c r="AP8" s="29"/>
      <c r="AQ8" s="37"/>
      <c r="AR8" s="45"/>
      <c r="AS8" s="45"/>
      <c r="AT8" s="45"/>
      <c r="AU8" s="46"/>
      <c r="AV8" s="52"/>
    </row>
    <row r="9" spans="1:48" x14ac:dyDescent="0.3">
      <c r="A9" s="44">
        <v>2013</v>
      </c>
      <c r="B9" s="15"/>
      <c r="C9" s="12"/>
      <c r="D9" s="14"/>
      <c r="E9" s="44">
        <v>2013</v>
      </c>
      <c r="F9" s="51"/>
      <c r="G9" s="12"/>
      <c r="H9" s="14"/>
      <c r="I9" s="44">
        <v>2013</v>
      </c>
      <c r="J9" s="29"/>
      <c r="K9" s="29"/>
      <c r="L9" s="29"/>
      <c r="M9" s="46"/>
      <c r="N9" s="34"/>
      <c r="O9" s="44">
        <v>2013</v>
      </c>
      <c r="P9" s="29"/>
      <c r="Q9" s="29"/>
      <c r="R9" s="29"/>
      <c r="S9" s="46"/>
      <c r="T9" s="34"/>
      <c r="U9" s="44">
        <v>2013</v>
      </c>
      <c r="V9" s="29"/>
      <c r="W9" s="37"/>
      <c r="X9" s="29"/>
      <c r="Y9" s="45"/>
      <c r="Z9" s="46">
        <f t="shared" si="0"/>
        <v>0</v>
      </c>
      <c r="AA9" s="34"/>
      <c r="AB9" s="44">
        <v>2013</v>
      </c>
      <c r="AC9" s="29"/>
      <c r="AD9" s="29"/>
      <c r="AE9" s="29"/>
      <c r="AF9" s="29"/>
      <c r="AG9" s="29"/>
      <c r="AH9" s="29"/>
      <c r="AI9" s="46"/>
      <c r="AJ9" s="37"/>
      <c r="AK9" s="29"/>
      <c r="AL9" s="29"/>
      <c r="AM9" s="45"/>
      <c r="AN9" s="29"/>
      <c r="AO9" s="46"/>
      <c r="AP9" s="29"/>
      <c r="AQ9" s="37"/>
      <c r="AR9" s="45"/>
      <c r="AS9" s="45"/>
      <c r="AT9" s="45"/>
      <c r="AU9" s="46"/>
      <c r="AV9" s="52"/>
    </row>
    <row r="10" spans="1:48" x14ac:dyDescent="0.3">
      <c r="A10" s="44">
        <v>2014</v>
      </c>
      <c r="B10" s="15"/>
      <c r="C10" s="12"/>
      <c r="D10" s="14"/>
      <c r="E10" s="44">
        <v>2014</v>
      </c>
      <c r="F10" s="51"/>
      <c r="G10" s="12"/>
      <c r="H10" s="14"/>
      <c r="I10" s="44">
        <v>2014</v>
      </c>
      <c r="J10" s="29"/>
      <c r="K10" s="29"/>
      <c r="L10" s="29"/>
      <c r="M10" s="46"/>
      <c r="N10" s="34"/>
      <c r="O10" s="44">
        <v>2014</v>
      </c>
      <c r="P10" s="29"/>
      <c r="Q10" s="29"/>
      <c r="R10" s="29"/>
      <c r="S10" s="46"/>
      <c r="T10" s="34"/>
      <c r="U10" s="44">
        <v>2014</v>
      </c>
      <c r="V10" s="29"/>
      <c r="W10" s="37"/>
      <c r="X10" s="29"/>
      <c r="Y10" s="45"/>
      <c r="Z10" s="46">
        <f t="shared" si="0"/>
        <v>0</v>
      </c>
      <c r="AA10" s="34"/>
      <c r="AB10" s="44">
        <v>2014</v>
      </c>
      <c r="AC10" s="29"/>
      <c r="AD10" s="29"/>
      <c r="AE10" s="29"/>
      <c r="AF10" s="29"/>
      <c r="AG10" s="29"/>
      <c r="AH10" s="29"/>
      <c r="AI10" s="46"/>
      <c r="AJ10" s="37"/>
      <c r="AK10" s="29"/>
      <c r="AL10" s="29"/>
      <c r="AM10" s="45"/>
      <c r="AN10" s="29"/>
      <c r="AO10" s="46"/>
      <c r="AP10" s="29"/>
      <c r="AQ10" s="37"/>
      <c r="AR10" s="45"/>
      <c r="AS10" s="45"/>
      <c r="AT10" s="45"/>
      <c r="AU10" s="46"/>
      <c r="AV10" s="52"/>
    </row>
    <row r="11" spans="1:48" x14ac:dyDescent="0.3">
      <c r="A11" s="44">
        <v>2015</v>
      </c>
      <c r="B11" s="15">
        <f t="shared" ref="B11:B13" si="1">F11+L11+R11+Y11</f>
        <v>28.082191780821919</v>
      </c>
      <c r="C11" s="12">
        <f>G11+M11+S11+Z11+AV11</f>
        <v>12614.567499999999</v>
      </c>
      <c r="E11" s="44">
        <v>2015</v>
      </c>
      <c r="F11" s="51">
        <f t="shared" ref="F11:F13" si="2">G11/365</f>
        <v>1.9315068493150684</v>
      </c>
      <c r="G11" s="12">
        <v>705</v>
      </c>
      <c r="I11" s="44">
        <v>2015</v>
      </c>
      <c r="J11" s="29">
        <v>103</v>
      </c>
      <c r="K11" s="29">
        <v>100</v>
      </c>
      <c r="L11" s="29">
        <f t="shared" ref="L11:L13" si="3">K11*J11/1000</f>
        <v>10.3</v>
      </c>
      <c r="M11" s="46">
        <f t="shared" ref="M11:M13" si="4">L11*365</f>
        <v>3759.5000000000005</v>
      </c>
      <c r="N11" s="34"/>
      <c r="O11" s="44">
        <v>2015</v>
      </c>
      <c r="P11" s="29">
        <v>18</v>
      </c>
      <c r="Q11" s="29">
        <v>150</v>
      </c>
      <c r="R11" s="29">
        <f>Q11*P11/1000</f>
        <v>2.7</v>
      </c>
      <c r="S11" s="46">
        <f>R11*365</f>
        <v>985.50000000000011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ref="Y11:Y13" si="5">Z11/365</f>
        <v>13.150684931506849</v>
      </c>
      <c r="Z11" s="46">
        <f t="shared" si="0"/>
        <v>4800</v>
      </c>
      <c r="AA11" s="34"/>
      <c r="AB11" s="44">
        <v>2015</v>
      </c>
      <c r="AC11" s="29">
        <v>802</v>
      </c>
      <c r="AD11" s="29">
        <v>5</v>
      </c>
      <c r="AE11" s="29">
        <f t="shared" ref="AE11:AE13" si="6">(AD11*AC11)/1000</f>
        <v>4.01</v>
      </c>
      <c r="AF11" s="29">
        <v>819</v>
      </c>
      <c r="AG11" s="29">
        <v>5</v>
      </c>
      <c r="AH11" s="29">
        <f t="shared" ref="AH11:AH13" si="7">(AG11*AF11)/1000</f>
        <v>4.0949999999999998</v>
      </c>
      <c r="AI11" s="46">
        <f t="shared" ref="AI11:AI13" si="8">(AE11*365)+(AH11*183)</f>
        <v>2213.0349999999999</v>
      </c>
      <c r="AJ11" s="37">
        <v>2.5</v>
      </c>
      <c r="AK11" s="29">
        <f t="shared" ref="AK11:AK13" si="9">(AJ11*AC11)/1000</f>
        <v>2.0049999999999999</v>
      </c>
      <c r="AL11" s="29">
        <v>3</v>
      </c>
      <c r="AM11" s="45">
        <f t="shared" ref="AM11:AM13" si="10">AK11</f>
        <v>2.0049999999999999</v>
      </c>
      <c r="AN11" s="29">
        <f t="shared" ref="AN11:AN13" si="11">AK11*AJ11</f>
        <v>5.0124999999999993</v>
      </c>
      <c r="AO11" s="46">
        <f t="shared" ref="AO11:AO13" si="12">AN11+AI11</f>
        <v>2218.0474999999997</v>
      </c>
      <c r="AP11" s="29">
        <v>148</v>
      </c>
      <c r="AQ11" s="37">
        <v>165</v>
      </c>
      <c r="AR11" s="45">
        <f t="shared" ref="AR11:AR13" si="13">(AQ11*AP11)/1000</f>
        <v>24.42</v>
      </c>
      <c r="AS11" s="45">
        <v>6</v>
      </c>
      <c r="AT11" s="45">
        <f t="shared" ref="AT11:AT13" si="14">AR11</f>
        <v>24.42</v>
      </c>
      <c r="AU11" s="46">
        <f t="shared" ref="AU11:AU13" si="15">AS11*AR11</f>
        <v>146.52000000000001</v>
      </c>
      <c r="AV11" s="52">
        <f>AU11+AO11</f>
        <v>2364.5674999999997</v>
      </c>
    </row>
    <row r="12" spans="1:48" x14ac:dyDescent="0.3">
      <c r="A12" s="44">
        <v>2016</v>
      </c>
      <c r="B12" s="15">
        <f t="shared" si="1"/>
        <v>34.783561643835618</v>
      </c>
      <c r="C12" s="12">
        <f>G12+M12+S12+Z12+AV12</f>
        <v>15060.567499999999</v>
      </c>
      <c r="E12" s="44">
        <v>2016</v>
      </c>
      <c r="F12" s="51">
        <f t="shared" si="2"/>
        <v>8.632876712328768</v>
      </c>
      <c r="G12" s="12">
        <v>3151</v>
      </c>
      <c r="I12" s="44">
        <v>2016</v>
      </c>
      <c r="J12" s="29">
        <v>103</v>
      </c>
      <c r="K12" s="29">
        <v>100</v>
      </c>
      <c r="L12" s="29">
        <f t="shared" si="3"/>
        <v>10.3</v>
      </c>
      <c r="M12" s="46">
        <f t="shared" si="4"/>
        <v>3759.5000000000005</v>
      </c>
      <c r="N12" s="34"/>
      <c r="O12" s="44">
        <v>2016</v>
      </c>
      <c r="P12" s="29">
        <v>18</v>
      </c>
      <c r="Q12" s="29">
        <v>150</v>
      </c>
      <c r="R12" s="29">
        <f>Q12*P12/1000</f>
        <v>2.7</v>
      </c>
      <c r="S12" s="46">
        <f>R12*365</f>
        <v>985.50000000000011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5"/>
        <v>13.150684931506849</v>
      </c>
      <c r="Z12" s="46">
        <f t="shared" si="0"/>
        <v>4800</v>
      </c>
      <c r="AA12" s="34"/>
      <c r="AB12" s="44">
        <v>2016</v>
      </c>
      <c r="AC12" s="29">
        <v>802</v>
      </c>
      <c r="AD12" s="29">
        <v>5</v>
      </c>
      <c r="AE12" s="29">
        <f t="shared" si="6"/>
        <v>4.01</v>
      </c>
      <c r="AF12" s="29">
        <v>819</v>
      </c>
      <c r="AG12" s="29">
        <v>5</v>
      </c>
      <c r="AH12" s="29">
        <f t="shared" si="7"/>
        <v>4.0949999999999998</v>
      </c>
      <c r="AI12" s="46">
        <f t="shared" si="8"/>
        <v>2213.0349999999999</v>
      </c>
      <c r="AJ12" s="37">
        <v>2.5</v>
      </c>
      <c r="AK12" s="29">
        <f t="shared" si="9"/>
        <v>2.0049999999999999</v>
      </c>
      <c r="AL12" s="29">
        <v>3</v>
      </c>
      <c r="AM12" s="45">
        <f t="shared" si="10"/>
        <v>2.0049999999999999</v>
      </c>
      <c r="AN12" s="29">
        <f t="shared" si="11"/>
        <v>5.0124999999999993</v>
      </c>
      <c r="AO12" s="46">
        <f t="shared" si="12"/>
        <v>2218.0474999999997</v>
      </c>
      <c r="AP12" s="29">
        <v>148</v>
      </c>
      <c r="AQ12" s="37">
        <v>165</v>
      </c>
      <c r="AR12" s="45">
        <f t="shared" si="13"/>
        <v>24.42</v>
      </c>
      <c r="AS12" s="45">
        <v>6</v>
      </c>
      <c r="AT12" s="45">
        <f t="shared" si="14"/>
        <v>24.42</v>
      </c>
      <c r="AU12" s="46">
        <f t="shared" si="15"/>
        <v>146.52000000000001</v>
      </c>
      <c r="AV12" s="52">
        <f>AU12+AO12</f>
        <v>2364.5674999999997</v>
      </c>
    </row>
    <row r="13" spans="1:48" x14ac:dyDescent="0.3">
      <c r="A13" s="44">
        <v>2017</v>
      </c>
      <c r="B13" s="15">
        <f t="shared" si="1"/>
        <v>33.241095890410961</v>
      </c>
      <c r="C13" s="12">
        <f>G13+M13+S13+Z13+AV13</f>
        <v>14497.567499999999</v>
      </c>
      <c r="E13" s="44">
        <v>2017</v>
      </c>
      <c r="F13" s="51">
        <f t="shared" si="2"/>
        <v>7.0904109589041093</v>
      </c>
      <c r="G13" s="12">
        <v>2588</v>
      </c>
      <c r="I13" s="44">
        <v>2017</v>
      </c>
      <c r="J13" s="29">
        <v>103</v>
      </c>
      <c r="K13" s="29">
        <v>100</v>
      </c>
      <c r="L13" s="29">
        <f t="shared" si="3"/>
        <v>10.3</v>
      </c>
      <c r="M13" s="46">
        <f t="shared" si="4"/>
        <v>3759.5000000000005</v>
      </c>
      <c r="N13" s="34"/>
      <c r="O13" s="44">
        <v>2017</v>
      </c>
      <c r="P13" s="29">
        <v>18</v>
      </c>
      <c r="Q13" s="29">
        <v>150</v>
      </c>
      <c r="R13" s="29">
        <f>Q13*P13/1000</f>
        <v>2.7</v>
      </c>
      <c r="S13" s="46">
        <f>R13*365</f>
        <v>985.50000000000011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5"/>
        <v>13.150684931506849</v>
      </c>
      <c r="Z13" s="46">
        <f t="shared" si="0"/>
        <v>4800</v>
      </c>
      <c r="AA13" s="34"/>
      <c r="AB13" s="44">
        <v>2017</v>
      </c>
      <c r="AC13" s="29">
        <v>802</v>
      </c>
      <c r="AD13" s="29">
        <v>5</v>
      </c>
      <c r="AE13" s="29">
        <f t="shared" si="6"/>
        <v>4.01</v>
      </c>
      <c r="AF13" s="29">
        <v>819</v>
      </c>
      <c r="AG13" s="29">
        <v>5</v>
      </c>
      <c r="AH13" s="29">
        <f t="shared" si="7"/>
        <v>4.0949999999999998</v>
      </c>
      <c r="AI13" s="46">
        <f t="shared" si="8"/>
        <v>2213.0349999999999</v>
      </c>
      <c r="AJ13" s="37">
        <v>2.5</v>
      </c>
      <c r="AK13" s="29">
        <f t="shared" si="9"/>
        <v>2.0049999999999999</v>
      </c>
      <c r="AL13" s="29">
        <v>3</v>
      </c>
      <c r="AM13" s="45">
        <f t="shared" si="10"/>
        <v>2.0049999999999999</v>
      </c>
      <c r="AN13" s="29">
        <f t="shared" si="11"/>
        <v>5.0124999999999993</v>
      </c>
      <c r="AO13" s="46">
        <f t="shared" si="12"/>
        <v>2218.0474999999997</v>
      </c>
      <c r="AP13" s="29">
        <v>148</v>
      </c>
      <c r="AQ13" s="37">
        <v>165</v>
      </c>
      <c r="AR13" s="45">
        <f t="shared" si="13"/>
        <v>24.42</v>
      </c>
      <c r="AS13" s="45">
        <v>6</v>
      </c>
      <c r="AT13" s="45">
        <f t="shared" si="14"/>
        <v>24.42</v>
      </c>
      <c r="AU13" s="46">
        <f t="shared" si="15"/>
        <v>146.52000000000001</v>
      </c>
      <c r="AV13" s="52">
        <f>AU13+AO13</f>
        <v>2364.5674999999997</v>
      </c>
    </row>
    <row r="14" spans="1:48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  <c r="AB14" s="4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34"/>
    </row>
    <row r="15" spans="1:48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  <c r="N15" s="34"/>
      <c r="O15" s="41"/>
      <c r="P15" s="42"/>
      <c r="Q15" s="42"/>
      <c r="R15" s="42"/>
      <c r="S15" s="42"/>
      <c r="T15" s="34"/>
      <c r="U15" s="41"/>
      <c r="V15" s="42"/>
      <c r="W15" s="42"/>
      <c r="X15" s="42"/>
      <c r="Y15" s="42"/>
      <c r="Z15" s="42"/>
      <c r="AA15" s="34"/>
      <c r="AB15" s="41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34"/>
    </row>
    <row r="16" spans="1:48" x14ac:dyDescent="0.3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  <c r="AB16" s="41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35"/>
    </row>
    <row r="17" spans="1:48" x14ac:dyDescent="0.3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  <c r="AB17" s="41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35"/>
    </row>
    <row r="18" spans="1:48" x14ac:dyDescent="0.3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  <c r="AB18" s="41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35"/>
    </row>
    <row r="19" spans="1:48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  <c r="AB19" s="41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35"/>
    </row>
    <row r="20" spans="1:48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  <c r="AB20" s="41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35"/>
    </row>
    <row r="21" spans="1:48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3"/>
      <c r="N21" s="35"/>
      <c r="O21" s="41"/>
      <c r="P21" s="42"/>
      <c r="Q21" s="42"/>
      <c r="R21" s="42"/>
      <c r="S21" s="43"/>
      <c r="T21" s="35"/>
      <c r="U21" s="41"/>
      <c r="V21" s="42"/>
      <c r="W21" s="42"/>
      <c r="X21" s="42"/>
      <c r="Y21" s="42"/>
      <c r="Z21" s="43"/>
      <c r="AA21" s="35"/>
      <c r="AB21" s="41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3"/>
      <c r="AP21" s="42"/>
      <c r="AQ21" s="42"/>
      <c r="AR21" s="42"/>
      <c r="AS21" s="42"/>
      <c r="AT21" s="42"/>
      <c r="AU21" s="42"/>
      <c r="AV21" s="35"/>
    </row>
    <row r="22" spans="1:48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35"/>
      <c r="U22" s="41"/>
      <c r="V22" s="42"/>
      <c r="W22" s="42"/>
      <c r="X22" s="42"/>
      <c r="Y22" s="42"/>
      <c r="Z22" s="42"/>
      <c r="AA22" s="35"/>
      <c r="AB22" s="41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35"/>
    </row>
    <row r="23" spans="1:48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  <c r="AB23" s="41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35"/>
    </row>
    <row r="24" spans="1:48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  <c r="AB24" s="41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35"/>
    </row>
    <row r="25" spans="1:48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  <c r="AB25" s="41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35"/>
    </row>
    <row r="26" spans="1:48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  <c r="AB26" s="41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35"/>
    </row>
    <row r="27" spans="1:48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  <c r="AB27" s="41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35"/>
    </row>
    <row r="28" spans="1:48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  <c r="AB28" s="41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35"/>
    </row>
    <row r="29" spans="1:48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  <c r="AB29" s="41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35"/>
    </row>
    <row r="30" spans="1:48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  <c r="AB30" s="41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35"/>
    </row>
    <row r="31" spans="1:48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  <c r="AB31" s="41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35"/>
    </row>
    <row r="32" spans="1:48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  <c r="AB32" s="41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35"/>
    </row>
    <row r="33" spans="1:48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3"/>
      <c r="N33" s="35"/>
      <c r="O33" s="41"/>
      <c r="P33" s="42"/>
      <c r="Q33" s="42"/>
      <c r="R33" s="42"/>
      <c r="S33" s="43"/>
      <c r="T33" s="35"/>
      <c r="U33" s="41"/>
      <c r="V33" s="42"/>
      <c r="W33" s="42"/>
      <c r="X33" s="42"/>
      <c r="Y33" s="42"/>
      <c r="Z33" s="43"/>
      <c r="AA33" s="35"/>
      <c r="AB33" s="41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3"/>
      <c r="AP33" s="42"/>
      <c r="AQ33" s="42"/>
      <c r="AR33" s="42"/>
      <c r="AS33" s="42"/>
      <c r="AT33" s="42"/>
      <c r="AU33" s="42"/>
      <c r="AV33" s="35"/>
    </row>
    <row r="34" spans="1:48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35"/>
      <c r="U34" s="41"/>
      <c r="V34" s="42"/>
      <c r="W34" s="42"/>
      <c r="X34" s="42"/>
      <c r="Y34" s="42"/>
      <c r="Z34" s="42"/>
      <c r="AA34" s="35"/>
      <c r="AB34" s="41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35"/>
    </row>
    <row r="35" spans="1:48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  <c r="AB35" s="41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35"/>
    </row>
    <row r="36" spans="1:48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35"/>
    </row>
    <row r="37" spans="1:48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  <c r="AB37" s="41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35"/>
    </row>
    <row r="38" spans="1:48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  <c r="AB38" s="41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35"/>
    </row>
    <row r="39" spans="1:48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  <c r="AB39" s="41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35"/>
    </row>
    <row r="40" spans="1:48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  <c r="AB40" s="41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35"/>
    </row>
    <row r="41" spans="1:48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  <c r="AB41" s="41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35"/>
    </row>
    <row r="42" spans="1:48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  <c r="AB42" s="41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35"/>
    </row>
    <row r="43" spans="1:48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  <c r="AB43" s="41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35"/>
    </row>
    <row r="44" spans="1:48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  <c r="AB44" s="41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35"/>
    </row>
    <row r="45" spans="1:48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3"/>
      <c r="N45" s="35"/>
      <c r="O45" s="41"/>
      <c r="P45" s="42"/>
      <c r="Q45" s="42"/>
      <c r="R45" s="42"/>
      <c r="S45" s="43"/>
      <c r="T45" s="35"/>
      <c r="U45" s="41"/>
      <c r="V45" s="42"/>
      <c r="W45" s="42"/>
      <c r="X45" s="42"/>
      <c r="Y45" s="42"/>
      <c r="Z45" s="43"/>
      <c r="AA45" s="35"/>
      <c r="AB45" s="41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3"/>
      <c r="AP45" s="42"/>
      <c r="AQ45" s="42"/>
      <c r="AR45" s="42"/>
      <c r="AS45" s="42"/>
      <c r="AT45" s="42"/>
      <c r="AU45" s="42"/>
      <c r="AV45" s="35"/>
    </row>
    <row r="46" spans="1:48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35"/>
      <c r="U46" s="41"/>
      <c r="V46" s="42"/>
      <c r="W46" s="42"/>
      <c r="X46" s="42"/>
      <c r="Y46" s="42"/>
      <c r="Z46" s="42"/>
      <c r="AA46" s="35"/>
      <c r="AB46" s="41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35"/>
    </row>
    <row r="47" spans="1:48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  <c r="AB47" s="41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35"/>
    </row>
    <row r="48" spans="1:48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  <c r="AB48" s="41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35"/>
    </row>
    <row r="49" spans="1:48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  <c r="AB49" s="41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35"/>
    </row>
    <row r="50" spans="1:48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  <c r="AB50" s="41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35"/>
    </row>
    <row r="51" spans="1:48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  <c r="AB51" s="41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35"/>
    </row>
    <row r="52" spans="1:48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  <c r="AB52" s="41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35"/>
    </row>
    <row r="53" spans="1:48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  <c r="AB53" s="41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35"/>
    </row>
    <row r="54" spans="1:48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  <c r="AB54" s="41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35"/>
    </row>
    <row r="55" spans="1:48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  <c r="AB55" s="41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35"/>
    </row>
    <row r="56" spans="1:48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  <c r="AB56" s="41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35"/>
    </row>
    <row r="57" spans="1:48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3"/>
      <c r="N57" s="35"/>
      <c r="O57" s="41"/>
      <c r="P57" s="42"/>
      <c r="Q57" s="42"/>
      <c r="R57" s="42"/>
      <c r="S57" s="43"/>
      <c r="T57" s="35"/>
      <c r="U57" s="41"/>
      <c r="V57" s="42"/>
      <c r="W57" s="42"/>
      <c r="X57" s="42"/>
      <c r="Y57" s="42"/>
      <c r="Z57" s="43"/>
      <c r="AA57" s="35"/>
      <c r="AB57" s="41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3"/>
      <c r="AP57" s="42"/>
      <c r="AQ57" s="42"/>
      <c r="AR57" s="42"/>
      <c r="AS57" s="42"/>
      <c r="AT57" s="42"/>
      <c r="AU57" s="42"/>
      <c r="AV57" s="35"/>
    </row>
    <row r="58" spans="1:48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35"/>
      <c r="U58" s="41"/>
      <c r="V58" s="42"/>
      <c r="W58" s="42"/>
      <c r="X58" s="42"/>
      <c r="Y58" s="42"/>
      <c r="Z58" s="42"/>
      <c r="AA58" s="35"/>
      <c r="AB58" s="41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35"/>
    </row>
    <row r="59" spans="1:48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  <c r="AB59" s="41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35"/>
    </row>
    <row r="60" spans="1:48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  <c r="AB60" s="41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35"/>
    </row>
    <row r="61" spans="1:48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  <c r="AB61" s="41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35"/>
    </row>
    <row r="62" spans="1:48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  <c r="AB62" s="41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35"/>
    </row>
    <row r="63" spans="1:48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  <c r="AB63" s="41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35"/>
    </row>
    <row r="64" spans="1:48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  <c r="AB64" s="41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35"/>
    </row>
    <row r="65" spans="1:48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  <c r="AB65" s="41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35"/>
    </row>
    <row r="66" spans="1:48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  <c r="AB66" s="41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35"/>
    </row>
    <row r="67" spans="1:48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  <c r="AB67" s="41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35"/>
    </row>
    <row r="68" spans="1:48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  <c r="AB68" s="41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35"/>
    </row>
    <row r="69" spans="1:48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3"/>
      <c r="N69" s="35"/>
      <c r="O69" s="41"/>
      <c r="P69" s="42"/>
      <c r="Q69" s="42"/>
      <c r="R69" s="42"/>
      <c r="S69" s="43"/>
      <c r="T69" s="35"/>
      <c r="U69" s="41"/>
      <c r="V69" s="42"/>
      <c r="W69" s="42"/>
      <c r="X69" s="42"/>
      <c r="Y69" s="42"/>
      <c r="Z69" s="43"/>
      <c r="AA69" s="35"/>
      <c r="AB69" s="41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3"/>
      <c r="AP69" s="42"/>
      <c r="AQ69" s="42"/>
      <c r="AR69" s="42"/>
      <c r="AS69" s="42"/>
      <c r="AT69" s="42"/>
      <c r="AU69" s="42"/>
      <c r="AV69" s="35"/>
    </row>
    <row r="70" spans="1:48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35"/>
      <c r="U70" s="41"/>
      <c r="V70" s="42"/>
      <c r="W70" s="42"/>
      <c r="X70" s="42"/>
      <c r="Y70" s="42"/>
      <c r="Z70" s="42"/>
      <c r="AA70" s="35"/>
      <c r="AB70" s="41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35"/>
    </row>
    <row r="71" spans="1:48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  <c r="AB71" s="41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35"/>
    </row>
    <row r="72" spans="1:48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  <c r="AB72" s="41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35"/>
    </row>
    <row r="73" spans="1:48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  <c r="AB73" s="41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35"/>
    </row>
    <row r="74" spans="1:48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  <c r="AB74" s="41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35"/>
    </row>
    <row r="75" spans="1:48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  <c r="AB75" s="41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35"/>
    </row>
    <row r="76" spans="1:48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  <c r="AB76" s="41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35"/>
    </row>
    <row r="77" spans="1:48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  <c r="AB77" s="41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35"/>
    </row>
    <row r="78" spans="1:48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  <c r="AB78" s="41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35"/>
    </row>
    <row r="79" spans="1:48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  <c r="AB79" s="41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35"/>
    </row>
    <row r="80" spans="1:48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  <c r="AB80" s="41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35"/>
    </row>
    <row r="81" spans="1:48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3"/>
      <c r="N81" s="35"/>
      <c r="O81" s="41"/>
      <c r="P81" s="42"/>
      <c r="Q81" s="42"/>
      <c r="R81" s="42"/>
      <c r="S81" s="43"/>
      <c r="T81" s="35"/>
      <c r="U81" s="41"/>
      <c r="V81" s="42"/>
      <c r="W81" s="42"/>
      <c r="X81" s="42"/>
      <c r="Y81" s="42"/>
      <c r="Z81" s="43"/>
      <c r="AA81" s="35"/>
      <c r="AB81" s="41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3"/>
      <c r="AP81" s="42"/>
      <c r="AQ81" s="42"/>
      <c r="AR81" s="42"/>
      <c r="AS81" s="42"/>
      <c r="AT81" s="42"/>
      <c r="AU81" s="42"/>
      <c r="AV81" s="35"/>
    </row>
    <row r="82" spans="1:48" x14ac:dyDescent="0.3">
      <c r="A82" s="39"/>
      <c r="B82" s="39"/>
      <c r="C82" s="39"/>
      <c r="E82" s="50"/>
      <c r="F82" s="50"/>
      <c r="G82" s="50"/>
      <c r="N82" s="36"/>
      <c r="T82" s="36"/>
      <c r="AA82" s="36"/>
      <c r="AV82" s="36"/>
    </row>
    <row r="83" spans="1:48" x14ac:dyDescent="0.3">
      <c r="F83"/>
      <c r="G83"/>
      <c r="N83"/>
      <c r="T83"/>
      <c r="AA83"/>
      <c r="AV83"/>
    </row>
  </sheetData>
  <mergeCells count="8">
    <mergeCell ref="AV5:AV6"/>
    <mergeCell ref="AP5:AU5"/>
    <mergeCell ref="AB5:AO5"/>
    <mergeCell ref="A5:C5"/>
    <mergeCell ref="E5:G5"/>
    <mergeCell ref="I5:M5"/>
    <mergeCell ref="O5:S5"/>
    <mergeCell ref="U5:Z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67EC-4766-47D9-BC2D-2778D534FDEE}">
  <sheetPr>
    <tabColor theme="4"/>
  </sheetPr>
  <dimension ref="A1:G92"/>
  <sheetViews>
    <sheetView zoomScale="85" zoomScaleNormal="85" workbookViewId="0">
      <pane ySplit="6" topLeftCell="A64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28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29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4" t="s">
        <v>30</v>
      </c>
      <c r="C7" s="16"/>
      <c r="D7" s="17"/>
      <c r="E7" s="12"/>
      <c r="F7" s="13"/>
      <c r="G7" s="13"/>
    </row>
    <row r="8" spans="1:7" x14ac:dyDescent="0.3">
      <c r="A8" s="11">
        <v>40575</v>
      </c>
      <c r="B8" s="13"/>
      <c r="C8" s="16"/>
      <c r="D8" s="17"/>
      <c r="E8" s="12"/>
      <c r="F8" s="13"/>
      <c r="G8" s="13"/>
    </row>
    <row r="9" spans="1:7" x14ac:dyDescent="0.3">
      <c r="A9" s="11">
        <v>40603</v>
      </c>
      <c r="B9" s="13"/>
      <c r="C9" s="16"/>
      <c r="D9" s="17"/>
      <c r="E9" s="12"/>
      <c r="F9" s="13"/>
      <c r="G9" s="13"/>
    </row>
    <row r="10" spans="1:7" x14ac:dyDescent="0.3">
      <c r="A10" s="11">
        <v>40634</v>
      </c>
      <c r="B10" s="13"/>
      <c r="C10" s="16"/>
      <c r="D10" s="17"/>
      <c r="E10" s="12"/>
      <c r="F10" s="13"/>
      <c r="G10" s="13"/>
    </row>
    <row r="11" spans="1:7" x14ac:dyDescent="0.3">
      <c r="A11" s="11">
        <v>40664</v>
      </c>
      <c r="B11" s="13"/>
      <c r="C11" s="16"/>
      <c r="D11" s="17"/>
      <c r="E11" s="12"/>
      <c r="F11" s="13"/>
      <c r="G11" s="13"/>
    </row>
    <row r="12" spans="1:7" x14ac:dyDescent="0.3">
      <c r="A12" s="11">
        <v>40695</v>
      </c>
      <c r="B12" s="13"/>
      <c r="C12" s="16"/>
      <c r="D12" s="17"/>
      <c r="E12" s="12"/>
      <c r="F12" s="13"/>
      <c r="G12" s="13"/>
    </row>
    <row r="13" spans="1:7" x14ac:dyDescent="0.3">
      <c r="A13" s="11">
        <v>40725</v>
      </c>
      <c r="B13" s="13"/>
      <c r="C13" s="16"/>
      <c r="D13" s="17"/>
      <c r="E13" s="12"/>
      <c r="F13" s="13"/>
      <c r="G13" s="13"/>
    </row>
    <row r="14" spans="1:7" x14ac:dyDescent="0.3">
      <c r="A14" s="11">
        <v>40756</v>
      </c>
      <c r="B14" s="13"/>
      <c r="C14" s="16"/>
      <c r="D14" s="17"/>
      <c r="E14" s="12"/>
      <c r="F14" s="13"/>
      <c r="G14" s="13"/>
    </row>
    <row r="15" spans="1:7" x14ac:dyDescent="0.3">
      <c r="A15" s="11">
        <v>40787</v>
      </c>
      <c r="B15" s="13"/>
      <c r="C15" s="16"/>
      <c r="D15" s="17"/>
      <c r="E15" s="12"/>
      <c r="F15" s="13"/>
      <c r="G15" s="13"/>
    </row>
    <row r="16" spans="1:7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/>
      <c r="C48" s="16"/>
      <c r="D48" s="17"/>
      <c r="E48" s="12"/>
      <c r="F48" s="13"/>
      <c r="G48" s="13"/>
    </row>
    <row r="49" spans="1:7" x14ac:dyDescent="0.3">
      <c r="A49" s="11">
        <v>41821</v>
      </c>
      <c r="B49" s="13"/>
      <c r="C49" s="16"/>
      <c r="D49" s="17"/>
      <c r="E49" s="12"/>
      <c r="F49" s="13"/>
      <c r="G49" s="13"/>
    </row>
    <row r="50" spans="1:7" x14ac:dyDescent="0.3">
      <c r="A50" s="11">
        <v>41852</v>
      </c>
      <c r="B50" s="13"/>
      <c r="C50" s="16"/>
      <c r="D50" s="17"/>
      <c r="E50" s="12"/>
      <c r="F50" s="13"/>
      <c r="G50" s="13"/>
    </row>
    <row r="51" spans="1:7" x14ac:dyDescent="0.3">
      <c r="A51" s="11">
        <v>41883</v>
      </c>
      <c r="B51" s="13"/>
      <c r="C51" s="16"/>
      <c r="D51" s="17"/>
      <c r="E51" s="12"/>
      <c r="F51" s="13"/>
      <c r="G51" s="13"/>
    </row>
    <row r="52" spans="1:7" x14ac:dyDescent="0.3">
      <c r="A52" s="11">
        <v>41913</v>
      </c>
      <c r="B52" s="13"/>
      <c r="C52" s="16"/>
      <c r="D52" s="17"/>
      <c r="E52" s="12"/>
      <c r="F52" s="13"/>
      <c r="G52" s="13"/>
    </row>
    <row r="53" spans="1:7" x14ac:dyDescent="0.3">
      <c r="A53" s="11">
        <v>41944</v>
      </c>
      <c r="B53" s="13"/>
      <c r="C53" s="16"/>
      <c r="D53" s="17"/>
      <c r="E53" s="12"/>
      <c r="F53" s="13"/>
      <c r="G53" s="13"/>
    </row>
    <row r="54" spans="1:7" x14ac:dyDescent="0.3">
      <c r="A54" s="11">
        <v>41974</v>
      </c>
      <c r="B54" s="13"/>
      <c r="C54" s="16"/>
      <c r="D54" s="17"/>
      <c r="E54" s="12"/>
      <c r="F54" s="13"/>
      <c r="G54" s="13"/>
    </row>
    <row r="55" spans="1:7" x14ac:dyDescent="0.3">
      <c r="A55" s="11">
        <v>42005</v>
      </c>
      <c r="B55" s="13"/>
      <c r="C55" s="16"/>
      <c r="D55" s="17"/>
      <c r="E55" s="12"/>
      <c r="F55" s="13"/>
      <c r="G55" s="13"/>
    </row>
    <row r="56" spans="1:7" x14ac:dyDescent="0.3">
      <c r="A56" s="11">
        <v>42036</v>
      </c>
      <c r="B56" s="13"/>
      <c r="C56" s="16"/>
      <c r="D56" s="17"/>
      <c r="E56" s="12"/>
      <c r="F56" s="13"/>
      <c r="G56" s="13"/>
    </row>
    <row r="57" spans="1:7" x14ac:dyDescent="0.3">
      <c r="A57" s="11">
        <v>42064</v>
      </c>
      <c r="B57" s="13"/>
      <c r="C57" s="16"/>
      <c r="D57" s="17"/>
      <c r="E57" s="12"/>
      <c r="F57" s="13"/>
      <c r="G57" s="13"/>
    </row>
    <row r="58" spans="1:7" x14ac:dyDescent="0.3">
      <c r="A58" s="11">
        <v>42095</v>
      </c>
      <c r="B58" s="13"/>
      <c r="C58" s="16"/>
      <c r="D58" s="17"/>
      <c r="E58" s="12"/>
      <c r="F58" s="13"/>
      <c r="G58" s="13"/>
    </row>
    <row r="59" spans="1:7" x14ac:dyDescent="0.3">
      <c r="A59" s="11">
        <v>42125</v>
      </c>
      <c r="B59" s="13"/>
      <c r="C59" s="16"/>
      <c r="D59" s="17"/>
      <c r="E59" s="12"/>
      <c r="F59" s="13"/>
      <c r="G59" s="13"/>
    </row>
    <row r="60" spans="1:7" x14ac:dyDescent="0.3">
      <c r="A60" s="11">
        <v>42156</v>
      </c>
      <c r="B60" s="13"/>
      <c r="C60" s="16"/>
      <c r="D60" s="17"/>
      <c r="E60" s="12"/>
      <c r="F60" s="13"/>
      <c r="G60" s="13"/>
    </row>
    <row r="61" spans="1:7" x14ac:dyDescent="0.3">
      <c r="A61" s="11">
        <v>42186</v>
      </c>
      <c r="B61" s="13"/>
      <c r="C61" s="16"/>
      <c r="D61" s="17"/>
      <c r="E61" s="12"/>
      <c r="F61" s="13"/>
      <c r="G61" s="13"/>
    </row>
    <row r="62" spans="1:7" x14ac:dyDescent="0.3">
      <c r="A62" s="11">
        <v>42217</v>
      </c>
      <c r="B62" s="13"/>
      <c r="C62" s="16"/>
      <c r="D62" s="17"/>
      <c r="E62" s="12"/>
      <c r="F62" s="13"/>
      <c r="G62" s="13"/>
    </row>
    <row r="63" spans="1:7" x14ac:dyDescent="0.3">
      <c r="A63" s="11">
        <v>42248</v>
      </c>
      <c r="B63" s="13"/>
      <c r="C63" s="16"/>
      <c r="D63" s="17"/>
      <c r="E63" s="12"/>
      <c r="F63" s="13"/>
      <c r="G63" s="13"/>
    </row>
    <row r="64" spans="1:7" x14ac:dyDescent="0.3">
      <c r="A64" s="11">
        <v>42278</v>
      </c>
      <c r="B64" s="13"/>
      <c r="C64" s="16"/>
      <c r="D64" s="17"/>
      <c r="E64" s="12"/>
      <c r="F64" s="13"/>
      <c r="G64" s="13"/>
    </row>
    <row r="65" spans="1:7" x14ac:dyDescent="0.3">
      <c r="A65" s="11">
        <v>42309</v>
      </c>
      <c r="B65" s="13"/>
      <c r="C65" s="16"/>
      <c r="D65" s="17"/>
      <c r="E65" s="12"/>
      <c r="F65" s="13"/>
      <c r="G65" s="13"/>
    </row>
    <row r="66" spans="1:7" x14ac:dyDescent="0.3">
      <c r="A66" s="11">
        <v>42339</v>
      </c>
      <c r="B66" s="13"/>
      <c r="C66" s="16"/>
      <c r="D66" s="17"/>
      <c r="E66" s="12"/>
      <c r="F66" s="13"/>
      <c r="G66" s="13"/>
    </row>
    <row r="67" spans="1:7" x14ac:dyDescent="0.3">
      <c r="A67" s="11">
        <v>42370</v>
      </c>
      <c r="B67" s="13"/>
      <c r="C67" s="16"/>
      <c r="D67" s="17"/>
      <c r="E67" s="12"/>
      <c r="F67" s="13"/>
      <c r="G67" s="13"/>
    </row>
    <row r="68" spans="1:7" x14ac:dyDescent="0.3">
      <c r="A68" s="11">
        <v>42401</v>
      </c>
      <c r="B68" s="13"/>
      <c r="C68" s="16"/>
      <c r="D68" s="17"/>
      <c r="E68" s="12"/>
      <c r="F68" s="13"/>
      <c r="G68" s="13"/>
    </row>
    <row r="69" spans="1:7" x14ac:dyDescent="0.3">
      <c r="A69" s="11">
        <v>42430</v>
      </c>
      <c r="B69" s="13"/>
      <c r="C69" s="16"/>
      <c r="D69" s="17"/>
      <c r="E69" s="12"/>
      <c r="F69" s="13"/>
      <c r="G69" s="13"/>
    </row>
    <row r="70" spans="1:7" x14ac:dyDescent="0.3">
      <c r="A70" s="11">
        <v>42461</v>
      </c>
      <c r="B70" s="13"/>
      <c r="C70" s="16"/>
      <c r="D70" s="17"/>
      <c r="E70" s="12"/>
      <c r="F70" s="13"/>
      <c r="G70" s="13"/>
    </row>
    <row r="71" spans="1:7" x14ac:dyDescent="0.3">
      <c r="A71" s="11">
        <v>42491</v>
      </c>
      <c r="B71" s="13"/>
      <c r="C71" s="16"/>
      <c r="D71" s="17"/>
      <c r="E71" s="12"/>
      <c r="F71" s="13"/>
      <c r="G71" s="13"/>
    </row>
    <row r="72" spans="1:7" x14ac:dyDescent="0.3">
      <c r="A72" s="11">
        <v>42522</v>
      </c>
      <c r="B72" s="13"/>
      <c r="C72" s="16"/>
      <c r="D72" s="17"/>
      <c r="E72" s="12"/>
      <c r="F72" s="13"/>
      <c r="G72" s="13"/>
    </row>
    <row r="73" spans="1:7" x14ac:dyDescent="0.3">
      <c r="A73" s="11">
        <v>42552</v>
      </c>
      <c r="B73" s="13"/>
      <c r="C73" s="16"/>
      <c r="D73" s="17"/>
      <c r="E73" s="12"/>
      <c r="F73" s="13"/>
      <c r="G73" s="13"/>
    </row>
    <row r="74" spans="1:7" x14ac:dyDescent="0.3">
      <c r="A74" s="11">
        <v>42583</v>
      </c>
      <c r="B74" s="13"/>
      <c r="C74" s="16"/>
      <c r="D74" s="17"/>
      <c r="E74" s="12"/>
      <c r="F74" s="13"/>
      <c r="G74" s="13"/>
    </row>
    <row r="75" spans="1:7" x14ac:dyDescent="0.3">
      <c r="A75" s="11">
        <v>42614</v>
      </c>
      <c r="B75" s="13"/>
      <c r="C75" s="16"/>
      <c r="D75" s="17"/>
      <c r="E75" s="12"/>
      <c r="F75" s="13"/>
      <c r="G75" s="13"/>
    </row>
    <row r="76" spans="1:7" x14ac:dyDescent="0.3">
      <c r="A76" s="11">
        <v>42644</v>
      </c>
      <c r="B76" s="13">
        <v>254.14999999999998</v>
      </c>
      <c r="C76" s="16">
        <v>31</v>
      </c>
      <c r="D76" s="17">
        <f t="shared" ref="D76:D90" si="0">B76/C76</f>
        <v>8.1983870967741925</v>
      </c>
      <c r="E76" s="12">
        <f>B76+E75</f>
        <v>254.14999999999998</v>
      </c>
      <c r="F76" s="13"/>
      <c r="G76" s="13"/>
    </row>
    <row r="77" spans="1:7" x14ac:dyDescent="0.3">
      <c r="A77" s="11">
        <v>42675</v>
      </c>
      <c r="B77" s="13">
        <v>499.09999999999997</v>
      </c>
      <c r="C77" s="16">
        <v>30</v>
      </c>
      <c r="D77" s="17">
        <f t="shared" si="0"/>
        <v>16.636666666666667</v>
      </c>
      <c r="E77" s="12">
        <f>B77+E76</f>
        <v>753.25</v>
      </c>
      <c r="F77" s="13"/>
      <c r="G77" s="13"/>
    </row>
    <row r="78" spans="1:7" x14ac:dyDescent="0.3">
      <c r="A78" s="11">
        <v>42705</v>
      </c>
      <c r="B78" s="13">
        <v>271.39999999999998</v>
      </c>
      <c r="C78" s="16">
        <v>31</v>
      </c>
      <c r="D78" s="17">
        <f t="shared" si="0"/>
        <v>8.7548387096774185</v>
      </c>
      <c r="E78" s="12">
        <f>B78+E77</f>
        <v>1024.6500000000001</v>
      </c>
      <c r="F78" s="13">
        <f>MAX(D67:D78)</f>
        <v>16.636666666666667</v>
      </c>
      <c r="G78" s="13">
        <f>AVERAGE(D67:D78)</f>
        <v>11.196630824372761</v>
      </c>
    </row>
    <row r="79" spans="1:7" x14ac:dyDescent="0.3">
      <c r="A79" s="11">
        <v>42736</v>
      </c>
      <c r="B79" s="13">
        <v>272.54999999999995</v>
      </c>
      <c r="C79" s="16">
        <v>31</v>
      </c>
      <c r="D79" s="17">
        <f t="shared" si="0"/>
        <v>8.7919354838709669</v>
      </c>
      <c r="E79" s="12">
        <f>B79</f>
        <v>272.54999999999995</v>
      </c>
      <c r="F79" s="13"/>
      <c r="G79" s="13"/>
    </row>
    <row r="80" spans="1:7" x14ac:dyDescent="0.3">
      <c r="A80" s="11">
        <v>42767</v>
      </c>
      <c r="B80" s="13">
        <v>225.39999999999998</v>
      </c>
      <c r="C80" s="16">
        <v>28</v>
      </c>
      <c r="D80" s="17">
        <f t="shared" si="0"/>
        <v>8.0499999999999989</v>
      </c>
      <c r="E80" s="12">
        <f t="shared" ref="E80:E90" si="1">B80+E79</f>
        <v>497.94999999999993</v>
      </c>
      <c r="F80" s="13"/>
      <c r="G80" s="13"/>
    </row>
    <row r="81" spans="1:7" x14ac:dyDescent="0.3">
      <c r="A81" s="11">
        <v>42795</v>
      </c>
      <c r="B81" s="13">
        <v>311.64999999999998</v>
      </c>
      <c r="C81" s="16">
        <v>31</v>
      </c>
      <c r="D81" s="17">
        <f t="shared" si="0"/>
        <v>10.053225806451612</v>
      </c>
      <c r="E81" s="12">
        <f t="shared" si="1"/>
        <v>809.59999999999991</v>
      </c>
      <c r="F81" s="13"/>
      <c r="G81" s="13"/>
    </row>
    <row r="82" spans="1:7" x14ac:dyDescent="0.3">
      <c r="A82" s="11">
        <v>42826</v>
      </c>
      <c r="B82" s="13">
        <v>311.64999999999998</v>
      </c>
      <c r="C82" s="16">
        <v>30</v>
      </c>
      <c r="D82" s="17">
        <f t="shared" si="0"/>
        <v>10.388333333333332</v>
      </c>
      <c r="E82" s="12">
        <f t="shared" si="1"/>
        <v>1121.25</v>
      </c>
      <c r="F82" s="13"/>
      <c r="G82" s="13"/>
    </row>
    <row r="83" spans="1:7" x14ac:dyDescent="0.3">
      <c r="A83" s="11">
        <v>42856</v>
      </c>
      <c r="B83" s="13">
        <v>585.34999999999991</v>
      </c>
      <c r="C83" s="16">
        <v>31</v>
      </c>
      <c r="D83" s="17">
        <f t="shared" si="0"/>
        <v>18.882258064516126</v>
      </c>
      <c r="E83" s="12">
        <f t="shared" si="1"/>
        <v>1706.6</v>
      </c>
      <c r="F83" s="13"/>
      <c r="G83" s="13"/>
    </row>
    <row r="84" spans="1:7" x14ac:dyDescent="0.3">
      <c r="A84" s="11">
        <v>42887</v>
      </c>
      <c r="B84" s="13">
        <v>596.84999999999991</v>
      </c>
      <c r="C84" s="16">
        <v>30</v>
      </c>
      <c r="D84" s="17">
        <f t="shared" si="0"/>
        <v>19.894999999999996</v>
      </c>
      <c r="E84" s="12">
        <f t="shared" si="1"/>
        <v>2303.4499999999998</v>
      </c>
      <c r="F84" s="13"/>
      <c r="G84" s="13"/>
    </row>
    <row r="85" spans="1:7" x14ac:dyDescent="0.3">
      <c r="A85" s="11">
        <v>42917</v>
      </c>
      <c r="B85" s="13">
        <v>394.45</v>
      </c>
      <c r="C85" s="16">
        <v>31</v>
      </c>
      <c r="D85" s="17">
        <f t="shared" si="0"/>
        <v>12.724193548387097</v>
      </c>
      <c r="E85" s="12">
        <f t="shared" si="1"/>
        <v>2697.8999999999996</v>
      </c>
      <c r="F85" s="13"/>
      <c r="G85" s="13"/>
    </row>
    <row r="86" spans="1:7" x14ac:dyDescent="0.3">
      <c r="A86" s="11">
        <v>42948</v>
      </c>
      <c r="B86" s="13">
        <v>174.79999999999998</v>
      </c>
      <c r="C86" s="16">
        <v>31</v>
      </c>
      <c r="D86" s="17">
        <f t="shared" si="0"/>
        <v>5.6387096774193539</v>
      </c>
      <c r="E86" s="12">
        <f t="shared" si="1"/>
        <v>2872.7</v>
      </c>
      <c r="F86" s="13"/>
      <c r="G86" s="13"/>
    </row>
    <row r="87" spans="1:7" x14ac:dyDescent="0.3">
      <c r="A87" s="11">
        <v>42979</v>
      </c>
      <c r="B87" s="13">
        <v>592.25</v>
      </c>
      <c r="C87" s="16">
        <v>30</v>
      </c>
      <c r="D87" s="17">
        <f t="shared" si="0"/>
        <v>19.741666666666667</v>
      </c>
      <c r="E87" s="12">
        <f t="shared" si="1"/>
        <v>3464.95</v>
      </c>
      <c r="F87" s="13"/>
      <c r="G87" s="13"/>
    </row>
    <row r="88" spans="1:7" x14ac:dyDescent="0.3">
      <c r="A88" s="11">
        <v>43009</v>
      </c>
      <c r="B88" s="13">
        <v>692.3</v>
      </c>
      <c r="C88" s="16">
        <v>31</v>
      </c>
      <c r="D88" s="17">
        <f t="shared" si="0"/>
        <v>22.332258064516129</v>
      </c>
      <c r="E88" s="12">
        <f t="shared" si="1"/>
        <v>4157.25</v>
      </c>
      <c r="F88" s="13"/>
      <c r="G88" s="13"/>
    </row>
    <row r="89" spans="1:7" x14ac:dyDescent="0.3">
      <c r="A89" s="11">
        <v>43040</v>
      </c>
      <c r="B89" s="13">
        <v>721.05</v>
      </c>
      <c r="C89" s="16">
        <v>30</v>
      </c>
      <c r="D89" s="17">
        <f t="shared" si="0"/>
        <v>24.035</v>
      </c>
      <c r="E89" s="12">
        <f t="shared" si="1"/>
        <v>4878.3</v>
      </c>
      <c r="F89" s="13"/>
      <c r="G89" s="13"/>
    </row>
    <row r="90" spans="1:7" x14ac:dyDescent="0.3">
      <c r="A90" s="11">
        <v>43070</v>
      </c>
      <c r="B90" s="13">
        <v>804</v>
      </c>
      <c r="C90" s="16">
        <v>31</v>
      </c>
      <c r="D90" s="17">
        <f t="shared" si="0"/>
        <v>25.93548387096774</v>
      </c>
      <c r="E90" s="12">
        <f t="shared" si="1"/>
        <v>5682.3</v>
      </c>
      <c r="F90" s="13">
        <f>MAX(D79:D90)</f>
        <v>25.93548387096774</v>
      </c>
      <c r="G90" s="13">
        <f>AVERAGE(D79:D90)</f>
        <v>15.539005376344086</v>
      </c>
    </row>
    <row r="91" spans="1:7" x14ac:dyDescent="0.3">
      <c r="A91" s="3" t="s">
        <v>12</v>
      </c>
      <c r="E91" s="3">
        <f>MAX(E18:E90)</f>
        <v>5682.3</v>
      </c>
      <c r="F91" s="3">
        <f>MAX(F18:F90)</f>
        <v>25.93548387096774</v>
      </c>
      <c r="G91" s="3">
        <f>MAX(G18:G90)</f>
        <v>15.539005376344086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95BA-B01D-46D7-9864-2F31454B471A}">
  <sheetPr>
    <tabColor theme="4"/>
  </sheetPr>
  <dimension ref="A1:H92"/>
  <sheetViews>
    <sheetView workbookViewId="0">
      <pane ySplit="6" topLeftCell="A73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31</v>
      </c>
      <c r="B2" s="1"/>
      <c r="C2" s="2"/>
      <c r="D2" s="2"/>
      <c r="E2" s="2"/>
      <c r="H2" s="3"/>
    </row>
    <row r="3" spans="1:8" x14ac:dyDescent="0.3">
      <c r="B3"/>
      <c r="C3" s="2"/>
      <c r="D3" s="2"/>
      <c r="E3" s="2"/>
      <c r="H3" s="3"/>
    </row>
    <row r="4" spans="1:8" x14ac:dyDescent="0.3">
      <c r="E4" s="4"/>
      <c r="H4" s="3"/>
    </row>
    <row r="5" spans="1:8" x14ac:dyDescent="0.3">
      <c r="A5" s="69" t="s">
        <v>32</v>
      </c>
      <c r="B5" s="70"/>
      <c r="C5" s="70"/>
      <c r="D5" s="70"/>
      <c r="E5" s="70"/>
      <c r="F5" s="70"/>
      <c r="G5" s="70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4" t="s">
        <v>30</v>
      </c>
      <c r="C7" s="16"/>
      <c r="D7" s="17"/>
      <c r="E7" s="12"/>
      <c r="F7" s="13"/>
      <c r="G7" s="13"/>
    </row>
    <row r="8" spans="1:8" x14ac:dyDescent="0.3">
      <c r="A8" s="11">
        <v>40575</v>
      </c>
      <c r="B8" s="13"/>
      <c r="C8" s="16"/>
      <c r="D8" s="17"/>
      <c r="E8" s="12"/>
      <c r="F8" s="13"/>
      <c r="G8" s="13"/>
    </row>
    <row r="9" spans="1:8" x14ac:dyDescent="0.3">
      <c r="A9" s="11">
        <v>40603</v>
      </c>
      <c r="B9" s="13"/>
      <c r="C9" s="16"/>
      <c r="D9" s="17"/>
      <c r="E9" s="12"/>
      <c r="F9" s="13"/>
      <c r="G9" s="13"/>
    </row>
    <row r="10" spans="1:8" x14ac:dyDescent="0.3">
      <c r="A10" s="11">
        <v>40634</v>
      </c>
      <c r="B10" s="13"/>
      <c r="C10" s="16"/>
      <c r="D10" s="17"/>
      <c r="E10" s="12"/>
      <c r="F10" s="13"/>
      <c r="G10" s="13"/>
    </row>
    <row r="11" spans="1:8" x14ac:dyDescent="0.3">
      <c r="A11" s="11">
        <v>40664</v>
      </c>
      <c r="B11" s="13"/>
      <c r="C11" s="16"/>
      <c r="D11" s="17"/>
      <c r="E11" s="12"/>
      <c r="F11" s="13"/>
      <c r="G11" s="13"/>
    </row>
    <row r="12" spans="1:8" x14ac:dyDescent="0.3">
      <c r="A12" s="11">
        <v>40695</v>
      </c>
      <c r="B12" s="13"/>
      <c r="C12" s="16"/>
      <c r="D12" s="17"/>
      <c r="E12" s="12"/>
      <c r="F12" s="13"/>
      <c r="G12" s="13"/>
    </row>
    <row r="13" spans="1:8" x14ac:dyDescent="0.3">
      <c r="A13" s="11">
        <v>40725</v>
      </c>
      <c r="B13" s="13"/>
      <c r="C13" s="16"/>
      <c r="D13" s="17"/>
      <c r="E13" s="12"/>
      <c r="F13" s="13"/>
      <c r="G13" s="13"/>
    </row>
    <row r="14" spans="1:8" x14ac:dyDescent="0.3">
      <c r="A14" s="11">
        <v>40756</v>
      </c>
      <c r="B14" s="13"/>
      <c r="C14" s="16"/>
      <c r="D14" s="17"/>
      <c r="E14" s="12"/>
      <c r="F14" s="13"/>
      <c r="G14" s="13"/>
    </row>
    <row r="15" spans="1:8" x14ac:dyDescent="0.3">
      <c r="A15" s="11">
        <v>40787</v>
      </c>
      <c r="B15" s="13"/>
      <c r="C15" s="16"/>
      <c r="D15" s="17"/>
      <c r="E15" s="12"/>
      <c r="F15" s="13"/>
      <c r="G15" s="13"/>
    </row>
    <row r="16" spans="1:8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/>
      <c r="C48" s="16"/>
      <c r="D48" s="17"/>
      <c r="E48" s="12"/>
      <c r="F48" s="13"/>
      <c r="G48" s="13"/>
    </row>
    <row r="49" spans="1:7" x14ac:dyDescent="0.3">
      <c r="A49" s="11">
        <v>41821</v>
      </c>
      <c r="B49" s="13"/>
      <c r="C49" s="16"/>
      <c r="D49" s="17"/>
      <c r="E49" s="12"/>
      <c r="F49" s="13"/>
      <c r="G49" s="13"/>
    </row>
    <row r="50" spans="1:7" x14ac:dyDescent="0.3">
      <c r="A50" s="11">
        <v>41852</v>
      </c>
      <c r="B50" s="13"/>
      <c r="C50" s="16"/>
      <c r="D50" s="17"/>
      <c r="E50" s="12"/>
      <c r="F50" s="13"/>
      <c r="G50" s="13"/>
    </row>
    <row r="51" spans="1:7" x14ac:dyDescent="0.3">
      <c r="A51" s="11">
        <v>41883</v>
      </c>
      <c r="B51" s="13"/>
      <c r="C51" s="16"/>
      <c r="D51" s="17"/>
      <c r="E51" s="12"/>
      <c r="F51" s="13"/>
      <c r="G51" s="13"/>
    </row>
    <row r="52" spans="1:7" x14ac:dyDescent="0.3">
      <c r="A52" s="11">
        <v>41913</v>
      </c>
      <c r="B52" s="13"/>
      <c r="C52" s="16"/>
      <c r="D52" s="17"/>
      <c r="E52" s="12"/>
      <c r="F52" s="13"/>
      <c r="G52" s="13"/>
    </row>
    <row r="53" spans="1:7" x14ac:dyDescent="0.3">
      <c r="A53" s="11">
        <v>41944</v>
      </c>
      <c r="B53" s="13"/>
      <c r="C53" s="16"/>
      <c r="D53" s="17"/>
      <c r="E53" s="12"/>
      <c r="F53" s="13"/>
      <c r="G53" s="13"/>
    </row>
    <row r="54" spans="1:7" x14ac:dyDescent="0.3">
      <c r="A54" s="11">
        <v>41974</v>
      </c>
      <c r="B54" s="13"/>
      <c r="C54" s="16"/>
      <c r="D54" s="17"/>
      <c r="E54" s="12"/>
      <c r="F54" s="13"/>
      <c r="G54" s="13"/>
    </row>
    <row r="55" spans="1:7" x14ac:dyDescent="0.3">
      <c r="A55" s="11">
        <v>42005</v>
      </c>
      <c r="B55" s="13"/>
      <c r="C55" s="16"/>
      <c r="D55" s="17"/>
      <c r="E55" s="12"/>
      <c r="F55" s="13"/>
      <c r="G55" s="13"/>
    </row>
    <row r="56" spans="1:7" x14ac:dyDescent="0.3">
      <c r="A56" s="11">
        <v>42036</v>
      </c>
      <c r="B56" s="13"/>
      <c r="C56" s="16"/>
      <c r="D56" s="17"/>
      <c r="E56" s="12"/>
      <c r="F56" s="13"/>
      <c r="G56" s="13"/>
    </row>
    <row r="57" spans="1:7" x14ac:dyDescent="0.3">
      <c r="A57" s="11">
        <v>42064</v>
      </c>
      <c r="B57" s="13"/>
      <c r="C57" s="16"/>
      <c r="D57" s="17"/>
      <c r="E57" s="12"/>
      <c r="F57" s="13"/>
      <c r="G57" s="13"/>
    </row>
    <row r="58" spans="1:7" x14ac:dyDescent="0.3">
      <c r="A58" s="11">
        <v>42095</v>
      </c>
      <c r="B58" s="13"/>
      <c r="C58" s="16"/>
      <c r="D58" s="17"/>
      <c r="E58" s="12"/>
      <c r="F58" s="13"/>
      <c r="G58" s="13"/>
    </row>
    <row r="59" spans="1:7" x14ac:dyDescent="0.3">
      <c r="A59" s="11">
        <v>42125</v>
      </c>
      <c r="B59" s="13"/>
      <c r="C59" s="16"/>
      <c r="D59" s="17"/>
      <c r="E59" s="12"/>
      <c r="F59" s="13"/>
      <c r="G59" s="13"/>
    </row>
    <row r="60" spans="1:7" x14ac:dyDescent="0.3">
      <c r="A60" s="11">
        <v>42156</v>
      </c>
      <c r="B60" s="13"/>
      <c r="C60" s="16"/>
      <c r="D60" s="17"/>
      <c r="E60" s="12"/>
      <c r="F60" s="13"/>
      <c r="G60" s="13"/>
    </row>
    <row r="61" spans="1:7" x14ac:dyDescent="0.3">
      <c r="A61" s="11">
        <v>42186</v>
      </c>
      <c r="B61" s="13"/>
      <c r="C61" s="16"/>
      <c r="D61" s="17"/>
      <c r="E61" s="12"/>
      <c r="F61" s="13"/>
      <c r="G61" s="13"/>
    </row>
    <row r="62" spans="1:7" x14ac:dyDescent="0.3">
      <c r="A62" s="11">
        <v>42217</v>
      </c>
      <c r="B62" s="13"/>
      <c r="C62" s="16"/>
      <c r="D62" s="17"/>
      <c r="E62" s="12"/>
      <c r="F62" s="13"/>
      <c r="G62" s="13"/>
    </row>
    <row r="63" spans="1:7" x14ac:dyDescent="0.3">
      <c r="A63" s="11">
        <v>42248</v>
      </c>
      <c r="B63" s="13"/>
      <c r="C63" s="16"/>
      <c r="D63" s="17"/>
      <c r="E63" s="12"/>
      <c r="F63" s="13"/>
      <c r="G63" s="13"/>
    </row>
    <row r="64" spans="1:7" x14ac:dyDescent="0.3">
      <c r="A64" s="11">
        <v>42278</v>
      </c>
      <c r="B64" s="13"/>
      <c r="C64" s="16"/>
      <c r="D64" s="17"/>
      <c r="E64" s="12"/>
      <c r="F64" s="13"/>
      <c r="G64" s="13"/>
    </row>
    <row r="65" spans="1:7" x14ac:dyDescent="0.3">
      <c r="A65" s="11">
        <v>42309</v>
      </c>
      <c r="B65" s="13"/>
      <c r="C65" s="16"/>
      <c r="D65" s="17"/>
      <c r="E65" s="12"/>
      <c r="F65" s="13"/>
      <c r="G65" s="13"/>
    </row>
    <row r="66" spans="1:7" x14ac:dyDescent="0.3">
      <c r="A66" s="11">
        <v>42339</v>
      </c>
      <c r="B66" s="13"/>
      <c r="C66" s="16"/>
      <c r="D66" s="17"/>
      <c r="E66" s="12"/>
      <c r="F66" s="13"/>
      <c r="G66" s="13"/>
    </row>
    <row r="67" spans="1:7" x14ac:dyDescent="0.3">
      <c r="A67" s="11">
        <v>42370</v>
      </c>
      <c r="B67" s="13"/>
      <c r="C67" s="16"/>
      <c r="D67" s="17"/>
      <c r="E67" s="12"/>
      <c r="F67" s="13"/>
      <c r="G67" s="13"/>
    </row>
    <row r="68" spans="1:7" x14ac:dyDescent="0.3">
      <c r="A68" s="11">
        <v>42401</v>
      </c>
      <c r="B68" s="13"/>
      <c r="C68" s="16"/>
      <c r="D68" s="17"/>
      <c r="E68" s="12"/>
      <c r="F68" s="13"/>
      <c r="G68" s="13"/>
    </row>
    <row r="69" spans="1:7" x14ac:dyDescent="0.3">
      <c r="A69" s="11">
        <v>42430</v>
      </c>
      <c r="B69" s="13"/>
      <c r="C69" s="16"/>
      <c r="D69" s="17"/>
      <c r="E69" s="12"/>
      <c r="F69" s="13"/>
      <c r="G69" s="13"/>
    </row>
    <row r="70" spans="1:7" x14ac:dyDescent="0.3">
      <c r="A70" s="11">
        <v>42461</v>
      </c>
      <c r="B70" s="13"/>
      <c r="C70" s="16"/>
      <c r="D70" s="17"/>
      <c r="E70" s="12"/>
      <c r="F70" s="13"/>
      <c r="G70" s="13"/>
    </row>
    <row r="71" spans="1:7" x14ac:dyDescent="0.3">
      <c r="A71" s="11">
        <v>42491</v>
      </c>
      <c r="B71" s="13"/>
      <c r="C71" s="16"/>
      <c r="D71" s="17"/>
      <c r="E71" s="12"/>
      <c r="F71" s="13"/>
      <c r="G71" s="13"/>
    </row>
    <row r="72" spans="1:7" x14ac:dyDescent="0.3">
      <c r="A72" s="11">
        <v>42522</v>
      </c>
      <c r="B72" s="13"/>
      <c r="C72" s="16"/>
      <c r="D72" s="17"/>
      <c r="E72" s="12"/>
      <c r="F72" s="13"/>
      <c r="G72" s="13"/>
    </row>
    <row r="73" spans="1:7" x14ac:dyDescent="0.3">
      <c r="A73" s="11">
        <v>42552</v>
      </c>
      <c r="B73" s="13"/>
      <c r="C73" s="16"/>
      <c r="D73" s="17"/>
      <c r="E73" s="12"/>
      <c r="F73" s="13"/>
      <c r="G73" s="13"/>
    </row>
    <row r="74" spans="1:7" x14ac:dyDescent="0.3">
      <c r="A74" s="11">
        <v>42583</v>
      </c>
      <c r="B74" s="13"/>
      <c r="C74" s="16"/>
      <c r="D74" s="17"/>
      <c r="E74" s="12"/>
      <c r="F74" s="13"/>
      <c r="G74" s="13"/>
    </row>
    <row r="75" spans="1:7" x14ac:dyDescent="0.3">
      <c r="A75" s="11">
        <v>42614</v>
      </c>
      <c r="B75" s="13"/>
      <c r="C75" s="16"/>
      <c r="D75" s="17"/>
      <c r="E75" s="12"/>
      <c r="F75" s="13"/>
      <c r="G75" s="13"/>
    </row>
    <row r="76" spans="1:7" x14ac:dyDescent="0.3">
      <c r="A76" s="11">
        <v>42644</v>
      </c>
      <c r="B76" s="13"/>
      <c r="C76" s="16"/>
      <c r="D76" s="17"/>
      <c r="E76" s="12"/>
      <c r="F76" s="13"/>
      <c r="G76" s="13"/>
    </row>
    <row r="77" spans="1:7" x14ac:dyDescent="0.3">
      <c r="A77" s="11">
        <v>42675</v>
      </c>
      <c r="B77" s="13"/>
      <c r="C77" s="16"/>
      <c r="D77" s="17"/>
      <c r="E77" s="12"/>
      <c r="F77" s="13"/>
      <c r="G77" s="13"/>
    </row>
    <row r="78" spans="1:7" x14ac:dyDescent="0.3">
      <c r="A78" s="11">
        <v>42705</v>
      </c>
      <c r="B78" s="13">
        <v>125</v>
      </c>
      <c r="C78" s="16">
        <v>31</v>
      </c>
      <c r="D78" s="17">
        <f t="shared" ref="D78:D90" si="0">B78/C78</f>
        <v>4.032258064516129</v>
      </c>
      <c r="E78" s="12">
        <f>B78+E77</f>
        <v>125</v>
      </c>
      <c r="F78" s="13">
        <f>MAX(D67:D78)</f>
        <v>4.032258064516129</v>
      </c>
      <c r="G78" s="13">
        <f>AVERAGE(D67:D78)</f>
        <v>4.032258064516129</v>
      </c>
    </row>
    <row r="79" spans="1:7" x14ac:dyDescent="0.3">
      <c r="A79" s="11">
        <v>42736</v>
      </c>
      <c r="B79" s="13"/>
      <c r="C79" s="16">
        <v>31</v>
      </c>
      <c r="D79" s="17">
        <f t="shared" si="0"/>
        <v>0</v>
      </c>
      <c r="E79" s="12">
        <f>B79</f>
        <v>0</v>
      </c>
      <c r="F79" s="13"/>
      <c r="G79" s="13"/>
    </row>
    <row r="80" spans="1:7" x14ac:dyDescent="0.3">
      <c r="A80" s="11">
        <v>42767</v>
      </c>
      <c r="B80" s="13"/>
      <c r="C80" s="16">
        <v>28</v>
      </c>
      <c r="D80" s="17">
        <f t="shared" si="0"/>
        <v>0</v>
      </c>
      <c r="E80" s="12">
        <f t="shared" ref="E80:E90" si="1">B80+E79</f>
        <v>0</v>
      </c>
      <c r="F80" s="13"/>
      <c r="G80" s="13"/>
    </row>
    <row r="81" spans="1:7" x14ac:dyDescent="0.3">
      <c r="A81" s="11">
        <v>42795</v>
      </c>
      <c r="B81" s="13"/>
      <c r="C81" s="16">
        <v>31</v>
      </c>
      <c r="D81" s="17">
        <f t="shared" si="0"/>
        <v>0</v>
      </c>
      <c r="E81" s="12">
        <f t="shared" si="1"/>
        <v>0</v>
      </c>
      <c r="F81" s="13"/>
      <c r="G81" s="13"/>
    </row>
    <row r="82" spans="1:7" x14ac:dyDescent="0.3">
      <c r="A82" s="11">
        <v>42826</v>
      </c>
      <c r="B82" s="13"/>
      <c r="C82" s="16">
        <v>30</v>
      </c>
      <c r="D82" s="17">
        <f t="shared" si="0"/>
        <v>0</v>
      </c>
      <c r="E82" s="12">
        <f t="shared" si="1"/>
        <v>0</v>
      </c>
      <c r="F82" s="13"/>
      <c r="G82" s="13"/>
    </row>
    <row r="83" spans="1:7" x14ac:dyDescent="0.3">
      <c r="A83" s="11">
        <v>42856</v>
      </c>
      <c r="B83" s="13"/>
      <c r="C83" s="16">
        <v>31</v>
      </c>
      <c r="D83" s="17">
        <f t="shared" si="0"/>
        <v>0</v>
      </c>
      <c r="E83" s="12">
        <f t="shared" si="1"/>
        <v>0</v>
      </c>
      <c r="F83" s="13"/>
      <c r="G83" s="13"/>
    </row>
    <row r="84" spans="1:7" x14ac:dyDescent="0.3">
      <c r="A84" s="11">
        <v>42887</v>
      </c>
      <c r="B84" s="13"/>
      <c r="C84" s="16">
        <v>30</v>
      </c>
      <c r="D84" s="17">
        <f t="shared" si="0"/>
        <v>0</v>
      </c>
      <c r="E84" s="12">
        <f t="shared" si="1"/>
        <v>0</v>
      </c>
      <c r="F84" s="13"/>
      <c r="G84" s="13"/>
    </row>
    <row r="85" spans="1:7" x14ac:dyDescent="0.3">
      <c r="A85" s="11">
        <v>42917</v>
      </c>
      <c r="B85" s="13"/>
      <c r="C85" s="16">
        <v>31</v>
      </c>
      <c r="D85" s="17">
        <f t="shared" si="0"/>
        <v>0</v>
      </c>
      <c r="E85" s="12">
        <f t="shared" si="1"/>
        <v>0</v>
      </c>
      <c r="F85" s="13"/>
      <c r="G85" s="13"/>
    </row>
    <row r="86" spans="1:7" x14ac:dyDescent="0.3">
      <c r="A86" s="11">
        <v>42948</v>
      </c>
      <c r="B86" s="13"/>
      <c r="C86" s="16">
        <v>31</v>
      </c>
      <c r="D86" s="17">
        <f t="shared" si="0"/>
        <v>0</v>
      </c>
      <c r="E86" s="12">
        <f t="shared" si="1"/>
        <v>0</v>
      </c>
      <c r="F86" s="13"/>
      <c r="G86" s="13"/>
    </row>
    <row r="87" spans="1:7" x14ac:dyDescent="0.3">
      <c r="A87" s="11">
        <v>42979</v>
      </c>
      <c r="B87" s="13">
        <v>1422</v>
      </c>
      <c r="C87" s="16">
        <v>30</v>
      </c>
      <c r="D87" s="17">
        <f t="shared" si="0"/>
        <v>47.4</v>
      </c>
      <c r="E87" s="12">
        <f t="shared" si="1"/>
        <v>1422</v>
      </c>
      <c r="F87" s="13"/>
      <c r="G87" s="13"/>
    </row>
    <row r="88" spans="1:7" x14ac:dyDescent="0.3">
      <c r="A88" s="11">
        <v>43009</v>
      </c>
      <c r="B88" s="13">
        <v>1864</v>
      </c>
      <c r="C88" s="16">
        <v>31</v>
      </c>
      <c r="D88" s="17">
        <f t="shared" si="0"/>
        <v>60.12903225806452</v>
      </c>
      <c r="E88" s="12">
        <f t="shared" si="1"/>
        <v>3286</v>
      </c>
      <c r="F88" s="13"/>
      <c r="G88" s="13"/>
    </row>
    <row r="89" spans="1:7" x14ac:dyDescent="0.3">
      <c r="A89" s="11">
        <v>43040</v>
      </c>
      <c r="B89" s="13">
        <v>1919</v>
      </c>
      <c r="C89" s="16">
        <v>30</v>
      </c>
      <c r="D89" s="17">
        <f t="shared" si="0"/>
        <v>63.966666666666669</v>
      </c>
      <c r="E89" s="12">
        <f t="shared" si="1"/>
        <v>5205</v>
      </c>
      <c r="F89" s="13"/>
      <c r="G89" s="13"/>
    </row>
    <row r="90" spans="1:7" x14ac:dyDescent="0.3">
      <c r="A90" s="11">
        <v>43070</v>
      </c>
      <c r="B90" s="13">
        <v>1988</v>
      </c>
      <c r="C90" s="16">
        <v>31</v>
      </c>
      <c r="D90" s="17">
        <f t="shared" si="0"/>
        <v>64.129032258064512</v>
      </c>
      <c r="E90" s="12">
        <f t="shared" si="1"/>
        <v>7193</v>
      </c>
      <c r="F90" s="13">
        <f>MAX(D79:D90)</f>
        <v>64.129032258064512</v>
      </c>
      <c r="G90" s="13">
        <f>AVERAGE(D79:D90)</f>
        <v>19.635394265232975</v>
      </c>
    </row>
    <row r="91" spans="1:7" x14ac:dyDescent="0.3">
      <c r="A91" s="3" t="s">
        <v>12</v>
      </c>
      <c r="E91" s="3">
        <f>MAX(E18:E90)</f>
        <v>7193</v>
      </c>
      <c r="F91" s="3">
        <f>MAX(F18:F90)</f>
        <v>64.129032258064512</v>
      </c>
      <c r="G91" s="3">
        <f>MAX(G18:G90)</f>
        <v>19.635394265232975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9395-5ED4-4319-8FC2-9BD6231A6720}">
  <sheetPr>
    <tabColor theme="4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33</v>
      </c>
      <c r="B2" s="1"/>
      <c r="C2" s="2"/>
      <c r="D2" s="2"/>
      <c r="E2" s="2"/>
      <c r="H2" s="3"/>
    </row>
    <row r="3" spans="1:8" x14ac:dyDescent="0.3">
      <c r="H3" s="3"/>
    </row>
    <row r="4" spans="1:8" x14ac:dyDescent="0.3">
      <c r="E4" s="4"/>
    </row>
    <row r="5" spans="1:8" x14ac:dyDescent="0.3">
      <c r="A5" s="69" t="s">
        <v>34</v>
      </c>
      <c r="B5" s="70"/>
      <c r="C5" s="70"/>
      <c r="D5" s="70"/>
      <c r="E5" s="70"/>
      <c r="F5" s="70"/>
      <c r="G5" s="70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4" t="s">
        <v>35</v>
      </c>
      <c r="C7" s="16"/>
      <c r="D7" s="17"/>
      <c r="E7" s="12"/>
      <c r="F7" s="13"/>
      <c r="G7" s="13"/>
    </row>
    <row r="8" spans="1:8" x14ac:dyDescent="0.3">
      <c r="A8" s="11">
        <v>40575</v>
      </c>
      <c r="B8" s="13"/>
      <c r="C8" s="16"/>
      <c r="D8" s="17"/>
      <c r="E8" s="12"/>
      <c r="F8" s="13"/>
      <c r="G8" s="13"/>
    </row>
    <row r="9" spans="1:8" x14ac:dyDescent="0.3">
      <c r="A9" s="11">
        <v>40603</v>
      </c>
      <c r="B9" s="13"/>
      <c r="C9" s="16"/>
      <c r="D9" s="17"/>
      <c r="E9" s="12"/>
      <c r="F9" s="13"/>
      <c r="G9" s="13"/>
    </row>
    <row r="10" spans="1:8" x14ac:dyDescent="0.3">
      <c r="A10" s="11">
        <v>40634</v>
      </c>
      <c r="B10" s="13"/>
      <c r="C10" s="16"/>
      <c r="D10" s="17"/>
      <c r="E10" s="12"/>
      <c r="F10" s="13"/>
      <c r="G10" s="13"/>
    </row>
    <row r="11" spans="1:8" x14ac:dyDescent="0.3">
      <c r="A11" s="11">
        <v>40664</v>
      </c>
      <c r="B11" s="13"/>
      <c r="C11" s="16"/>
      <c r="D11" s="17"/>
      <c r="E11" s="12"/>
      <c r="F11" s="13"/>
      <c r="G11" s="13"/>
    </row>
    <row r="12" spans="1:8" x14ac:dyDescent="0.3">
      <c r="A12" s="11">
        <v>40695</v>
      </c>
      <c r="B12" s="13"/>
      <c r="C12" s="16"/>
      <c r="D12" s="17"/>
      <c r="E12" s="12"/>
      <c r="F12" s="13"/>
      <c r="G12" s="13"/>
    </row>
    <row r="13" spans="1:8" x14ac:dyDescent="0.3">
      <c r="A13" s="11">
        <v>40725</v>
      </c>
      <c r="B13" s="13"/>
      <c r="C13" s="16"/>
      <c r="D13" s="17"/>
      <c r="E13" s="12"/>
      <c r="F13" s="13"/>
      <c r="G13" s="13"/>
    </row>
    <row r="14" spans="1:8" x14ac:dyDescent="0.3">
      <c r="A14" s="11">
        <v>40756</v>
      </c>
      <c r="B14" s="13"/>
      <c r="C14" s="16"/>
      <c r="D14" s="17"/>
      <c r="E14" s="12"/>
      <c r="F14" s="13"/>
      <c r="G14" s="13"/>
    </row>
    <row r="15" spans="1:8" x14ac:dyDescent="0.3">
      <c r="A15" s="11">
        <v>40787</v>
      </c>
      <c r="B15" s="13"/>
      <c r="C15" s="16"/>
      <c r="D15" s="17"/>
      <c r="E15" s="12"/>
      <c r="F15" s="13"/>
      <c r="G15" s="13"/>
    </row>
    <row r="16" spans="1:8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>
        <v>602</v>
      </c>
      <c r="C48" s="16">
        <v>30</v>
      </c>
      <c r="D48" s="17">
        <f t="shared" ref="D48:D90" si="0">B48/C48</f>
        <v>20.066666666666666</v>
      </c>
      <c r="E48" s="12">
        <f t="shared" ref="E48:E54" si="1">B48+E47</f>
        <v>602</v>
      </c>
      <c r="F48" s="13"/>
      <c r="G48" s="13"/>
    </row>
    <row r="49" spans="1:7" x14ac:dyDescent="0.3">
      <c r="A49" s="11">
        <v>41821</v>
      </c>
      <c r="B49" s="13">
        <v>911</v>
      </c>
      <c r="C49" s="16">
        <v>31</v>
      </c>
      <c r="D49" s="17">
        <f t="shared" si="0"/>
        <v>29.387096774193548</v>
      </c>
      <c r="E49" s="12">
        <f t="shared" si="1"/>
        <v>1513</v>
      </c>
      <c r="F49" s="13"/>
      <c r="G49" s="13"/>
    </row>
    <row r="50" spans="1:7" x14ac:dyDescent="0.3">
      <c r="A50" s="11">
        <v>41852</v>
      </c>
      <c r="B50" s="13">
        <v>855</v>
      </c>
      <c r="C50" s="16">
        <v>31</v>
      </c>
      <c r="D50" s="17">
        <f t="shared" si="0"/>
        <v>27.580645161290324</v>
      </c>
      <c r="E50" s="12">
        <f t="shared" si="1"/>
        <v>2368</v>
      </c>
      <c r="F50" s="13"/>
      <c r="G50" s="13"/>
    </row>
    <row r="51" spans="1:7" x14ac:dyDescent="0.3">
      <c r="A51" s="11">
        <v>41883</v>
      </c>
      <c r="B51" s="13">
        <v>966</v>
      </c>
      <c r="C51" s="16">
        <v>30</v>
      </c>
      <c r="D51" s="17">
        <f t="shared" si="0"/>
        <v>32.200000000000003</v>
      </c>
      <c r="E51" s="12">
        <f t="shared" si="1"/>
        <v>3334</v>
      </c>
      <c r="F51" s="13"/>
      <c r="G51" s="13"/>
    </row>
    <row r="52" spans="1:7" x14ac:dyDescent="0.3">
      <c r="A52" s="11">
        <v>41913</v>
      </c>
      <c r="B52" s="13">
        <v>1357</v>
      </c>
      <c r="C52" s="16">
        <v>31</v>
      </c>
      <c r="D52" s="17">
        <f t="shared" si="0"/>
        <v>43.774193548387096</v>
      </c>
      <c r="E52" s="12">
        <f t="shared" si="1"/>
        <v>4691</v>
      </c>
      <c r="F52" s="13"/>
      <c r="G52" s="13"/>
    </row>
    <row r="53" spans="1:7" x14ac:dyDescent="0.3">
      <c r="A53" s="11">
        <v>41944</v>
      </c>
      <c r="B53" s="13">
        <v>1667</v>
      </c>
      <c r="C53" s="16">
        <v>30</v>
      </c>
      <c r="D53" s="17">
        <f t="shared" si="0"/>
        <v>55.56666666666667</v>
      </c>
      <c r="E53" s="12">
        <f t="shared" si="1"/>
        <v>6358</v>
      </c>
      <c r="F53" s="13"/>
      <c r="G53" s="13"/>
    </row>
    <row r="54" spans="1:7" x14ac:dyDescent="0.3">
      <c r="A54" s="11">
        <v>41974</v>
      </c>
      <c r="B54" s="13">
        <v>985</v>
      </c>
      <c r="C54" s="16">
        <v>31</v>
      </c>
      <c r="D54" s="17">
        <f t="shared" si="0"/>
        <v>31.774193548387096</v>
      </c>
      <c r="E54" s="12">
        <f t="shared" si="1"/>
        <v>7343</v>
      </c>
      <c r="F54" s="13">
        <f>MAX(D43:D54)</f>
        <v>55.56666666666667</v>
      </c>
      <c r="G54" s="13">
        <f>AVERAGE(D43:D54)</f>
        <v>34.335637480798773</v>
      </c>
    </row>
    <row r="55" spans="1:7" x14ac:dyDescent="0.3">
      <c r="A55" s="11">
        <v>42005</v>
      </c>
      <c r="B55" s="13">
        <v>1350.1</v>
      </c>
      <c r="C55" s="16">
        <v>31</v>
      </c>
      <c r="D55" s="17">
        <f t="shared" si="0"/>
        <v>43.551612903225802</v>
      </c>
      <c r="E55" s="12">
        <f>B55</f>
        <v>1350.1</v>
      </c>
      <c r="F55" s="13"/>
      <c r="G55" s="13"/>
    </row>
    <row r="56" spans="1:7" x14ac:dyDescent="0.3">
      <c r="A56" s="11">
        <v>42036</v>
      </c>
      <c r="B56" s="13">
        <v>1233.9499999999998</v>
      </c>
      <c r="C56" s="16">
        <v>28</v>
      </c>
      <c r="D56" s="17">
        <f t="shared" si="0"/>
        <v>44.069642857142853</v>
      </c>
      <c r="E56" s="12">
        <f t="shared" ref="E56:E66" si="2">B56+E55</f>
        <v>2584.0499999999997</v>
      </c>
      <c r="F56" s="13"/>
      <c r="G56" s="13"/>
    </row>
    <row r="57" spans="1:7" x14ac:dyDescent="0.3">
      <c r="A57" s="11">
        <v>42064</v>
      </c>
      <c r="B57" s="13">
        <v>2640.3999999999996</v>
      </c>
      <c r="C57" s="16">
        <v>31</v>
      </c>
      <c r="D57" s="17">
        <f t="shared" si="0"/>
        <v>85.17419354838708</v>
      </c>
      <c r="E57" s="12">
        <f t="shared" si="2"/>
        <v>5224.4499999999989</v>
      </c>
      <c r="F57" s="13"/>
      <c r="G57" s="13"/>
    </row>
    <row r="58" spans="1:7" x14ac:dyDescent="0.3">
      <c r="A58" s="11">
        <v>42095</v>
      </c>
      <c r="B58" s="13">
        <v>2126.35</v>
      </c>
      <c r="C58" s="16">
        <v>30</v>
      </c>
      <c r="D58" s="17">
        <f t="shared" si="0"/>
        <v>70.87833333333333</v>
      </c>
      <c r="E58" s="12">
        <f t="shared" si="2"/>
        <v>7350.7999999999993</v>
      </c>
      <c r="F58" s="13"/>
      <c r="G58" s="13"/>
    </row>
    <row r="59" spans="1:7" x14ac:dyDescent="0.3">
      <c r="A59" s="11">
        <v>42125</v>
      </c>
      <c r="B59" s="13">
        <v>1937.7499999999998</v>
      </c>
      <c r="C59" s="16">
        <v>31</v>
      </c>
      <c r="D59" s="17">
        <f t="shared" si="0"/>
        <v>62.508064516129025</v>
      </c>
      <c r="E59" s="12">
        <f t="shared" si="2"/>
        <v>9288.5499999999993</v>
      </c>
      <c r="F59" s="13"/>
      <c r="G59" s="13"/>
    </row>
    <row r="60" spans="1:7" x14ac:dyDescent="0.3">
      <c r="A60" s="11">
        <v>42156</v>
      </c>
      <c r="B60" s="13">
        <v>1723.85</v>
      </c>
      <c r="C60" s="16">
        <v>30</v>
      </c>
      <c r="D60" s="17">
        <f t="shared" si="0"/>
        <v>57.461666666666666</v>
      </c>
      <c r="E60" s="12">
        <f t="shared" si="2"/>
        <v>11012.4</v>
      </c>
      <c r="F60" s="13"/>
      <c r="G60" s="13"/>
    </row>
    <row r="61" spans="1:7" x14ac:dyDescent="0.3">
      <c r="A61" s="11">
        <v>42186</v>
      </c>
      <c r="B61" s="13">
        <v>3190.1</v>
      </c>
      <c r="C61" s="16">
        <v>31</v>
      </c>
      <c r="D61" s="17">
        <f t="shared" si="0"/>
        <v>102.90645161290323</v>
      </c>
      <c r="E61" s="12">
        <f t="shared" si="2"/>
        <v>14202.5</v>
      </c>
      <c r="F61" s="13"/>
      <c r="G61" s="13"/>
    </row>
    <row r="62" spans="1:7" x14ac:dyDescent="0.3">
      <c r="A62" s="11">
        <v>42217</v>
      </c>
      <c r="B62" s="13">
        <v>1006.2499999999999</v>
      </c>
      <c r="C62" s="16">
        <v>31</v>
      </c>
      <c r="D62" s="17">
        <f t="shared" si="0"/>
        <v>32.459677419354833</v>
      </c>
      <c r="E62" s="12">
        <f t="shared" si="2"/>
        <v>15208.75</v>
      </c>
      <c r="F62" s="13"/>
      <c r="G62" s="13"/>
    </row>
    <row r="63" spans="1:7" x14ac:dyDescent="0.3">
      <c r="A63" s="11">
        <v>42248</v>
      </c>
      <c r="B63" s="13">
        <v>1529.4999999999998</v>
      </c>
      <c r="C63" s="16">
        <v>30</v>
      </c>
      <c r="D63" s="17">
        <f t="shared" si="0"/>
        <v>50.983333333333327</v>
      </c>
      <c r="E63" s="12">
        <f t="shared" si="2"/>
        <v>16738.25</v>
      </c>
      <c r="F63" s="13"/>
      <c r="G63" s="13"/>
    </row>
    <row r="64" spans="1:7" x14ac:dyDescent="0.3">
      <c r="A64" s="11">
        <v>42278</v>
      </c>
      <c r="B64" s="13">
        <v>1357</v>
      </c>
      <c r="C64" s="16">
        <v>31</v>
      </c>
      <c r="D64" s="17">
        <f t="shared" si="0"/>
        <v>43.774193548387096</v>
      </c>
      <c r="E64" s="12">
        <f t="shared" si="2"/>
        <v>18095.25</v>
      </c>
      <c r="F64" s="13"/>
      <c r="G64" s="13"/>
    </row>
    <row r="65" spans="1:7" x14ac:dyDescent="0.3">
      <c r="A65" s="11">
        <v>42309</v>
      </c>
      <c r="B65" s="13">
        <v>1444.3999999999999</v>
      </c>
      <c r="C65" s="16">
        <v>30</v>
      </c>
      <c r="D65" s="17">
        <f t="shared" si="0"/>
        <v>48.146666666666661</v>
      </c>
      <c r="E65" s="12">
        <f t="shared" si="2"/>
        <v>19539.650000000001</v>
      </c>
      <c r="F65" s="13"/>
      <c r="G65" s="13"/>
    </row>
    <row r="66" spans="1:7" x14ac:dyDescent="0.3">
      <c r="A66" s="11">
        <v>42339</v>
      </c>
      <c r="B66" s="13">
        <v>1638.7499999999998</v>
      </c>
      <c r="C66" s="16">
        <v>31</v>
      </c>
      <c r="D66" s="17">
        <f t="shared" si="0"/>
        <v>52.862903225806441</v>
      </c>
      <c r="E66" s="12">
        <f t="shared" si="2"/>
        <v>21178.400000000001</v>
      </c>
      <c r="F66" s="13">
        <f>MAX(D55:D66)</f>
        <v>102.90645161290323</v>
      </c>
      <c r="G66" s="13">
        <f>AVERAGE(D55:D66)</f>
        <v>57.898061635944686</v>
      </c>
    </row>
    <row r="67" spans="1:7" x14ac:dyDescent="0.3">
      <c r="A67" s="11">
        <v>42370</v>
      </c>
      <c r="B67" s="13">
        <v>2112.5499999999997</v>
      </c>
      <c r="C67" s="16">
        <v>31</v>
      </c>
      <c r="D67" s="17">
        <f t="shared" si="0"/>
        <v>68.146774193548382</v>
      </c>
      <c r="E67" s="12">
        <f>B67</f>
        <v>2112.5499999999997</v>
      </c>
      <c r="F67" s="13"/>
      <c r="G67" s="13"/>
    </row>
    <row r="68" spans="1:7" x14ac:dyDescent="0.3">
      <c r="A68" s="11">
        <v>42401</v>
      </c>
      <c r="B68" s="13">
        <v>3616.7499999999995</v>
      </c>
      <c r="C68" s="16">
        <v>29</v>
      </c>
      <c r="D68" s="17">
        <f t="shared" si="0"/>
        <v>124.71551724137929</v>
      </c>
      <c r="E68" s="12">
        <f t="shared" ref="E68:E78" si="3">B68+E67</f>
        <v>5729.2999999999993</v>
      </c>
      <c r="F68" s="13"/>
      <c r="G68" s="13"/>
    </row>
    <row r="69" spans="1:7" x14ac:dyDescent="0.3">
      <c r="A69" s="11">
        <v>42430</v>
      </c>
      <c r="B69" s="13">
        <v>2720.8999999999996</v>
      </c>
      <c r="C69" s="16">
        <v>31</v>
      </c>
      <c r="D69" s="17">
        <f t="shared" si="0"/>
        <v>87.770967741935479</v>
      </c>
      <c r="E69" s="12">
        <f t="shared" si="3"/>
        <v>8450.1999999999989</v>
      </c>
      <c r="F69" s="13"/>
      <c r="G69" s="13"/>
    </row>
    <row r="70" spans="1:7" x14ac:dyDescent="0.3">
      <c r="A70" s="11">
        <v>42461</v>
      </c>
      <c r="B70" s="13">
        <v>4741.45</v>
      </c>
      <c r="C70" s="16">
        <v>30</v>
      </c>
      <c r="D70" s="17">
        <f t="shared" si="0"/>
        <v>158.04833333333332</v>
      </c>
      <c r="E70" s="12">
        <f t="shared" si="3"/>
        <v>13191.649999999998</v>
      </c>
      <c r="F70" s="13"/>
      <c r="G70" s="13"/>
    </row>
    <row r="71" spans="1:7" x14ac:dyDescent="0.3">
      <c r="A71" s="11">
        <v>42491</v>
      </c>
      <c r="B71" s="13">
        <v>2282.75</v>
      </c>
      <c r="C71" s="16">
        <v>31</v>
      </c>
      <c r="D71" s="17">
        <f t="shared" si="0"/>
        <v>73.637096774193552</v>
      </c>
      <c r="E71" s="12">
        <f t="shared" si="3"/>
        <v>15474.399999999998</v>
      </c>
      <c r="F71" s="13"/>
      <c r="G71" s="13"/>
    </row>
    <row r="72" spans="1:7" x14ac:dyDescent="0.3">
      <c r="A72" s="11">
        <v>42522</v>
      </c>
      <c r="B72" s="13">
        <v>2205.6999999999998</v>
      </c>
      <c r="C72" s="16">
        <v>30</v>
      </c>
      <c r="D72" s="17">
        <f t="shared" si="0"/>
        <v>73.523333333333326</v>
      </c>
      <c r="E72" s="12">
        <f t="shared" si="3"/>
        <v>17680.099999999999</v>
      </c>
      <c r="F72" s="13"/>
      <c r="G72" s="13"/>
    </row>
    <row r="73" spans="1:7" x14ac:dyDescent="0.3">
      <c r="A73" s="11">
        <v>42552</v>
      </c>
      <c r="B73" s="13">
        <v>2185</v>
      </c>
      <c r="C73" s="16">
        <v>31</v>
      </c>
      <c r="D73" s="17">
        <f t="shared" si="0"/>
        <v>70.483870967741936</v>
      </c>
      <c r="E73" s="12">
        <f t="shared" si="3"/>
        <v>19865.099999999999</v>
      </c>
      <c r="F73" s="13"/>
      <c r="G73" s="13"/>
    </row>
    <row r="74" spans="1:7" x14ac:dyDescent="0.3">
      <c r="A74" s="11">
        <v>42583</v>
      </c>
      <c r="B74" s="13">
        <v>2396.6</v>
      </c>
      <c r="C74" s="16">
        <v>31</v>
      </c>
      <c r="D74" s="17">
        <f t="shared" si="0"/>
        <v>77.309677419354841</v>
      </c>
      <c r="E74" s="12">
        <f t="shared" si="3"/>
        <v>22261.699999999997</v>
      </c>
      <c r="F74" s="13"/>
      <c r="G74" s="13"/>
    </row>
    <row r="75" spans="1:7" x14ac:dyDescent="0.3">
      <c r="A75" s="11">
        <v>42614</v>
      </c>
      <c r="B75" s="13">
        <v>1669.8</v>
      </c>
      <c r="C75" s="16">
        <v>30</v>
      </c>
      <c r="D75" s="17">
        <f t="shared" si="0"/>
        <v>55.66</v>
      </c>
      <c r="E75" s="12">
        <f t="shared" si="3"/>
        <v>23931.499999999996</v>
      </c>
      <c r="F75" s="13"/>
      <c r="G75" s="13"/>
    </row>
    <row r="76" spans="1:7" x14ac:dyDescent="0.3">
      <c r="A76" s="11">
        <v>42644</v>
      </c>
      <c r="B76" s="13">
        <v>2103.35</v>
      </c>
      <c r="C76" s="16">
        <v>31</v>
      </c>
      <c r="D76" s="17">
        <f t="shared" si="0"/>
        <v>67.849999999999994</v>
      </c>
      <c r="E76" s="12">
        <f t="shared" si="3"/>
        <v>26034.849999999995</v>
      </c>
      <c r="F76" s="13"/>
      <c r="G76" s="13"/>
    </row>
    <row r="77" spans="1:7" x14ac:dyDescent="0.3">
      <c r="A77" s="11">
        <v>42675</v>
      </c>
      <c r="B77" s="13">
        <v>2841.6499999999996</v>
      </c>
      <c r="C77" s="16">
        <v>30</v>
      </c>
      <c r="D77" s="17">
        <f t="shared" si="0"/>
        <v>94.72166666666665</v>
      </c>
      <c r="E77" s="12">
        <f t="shared" si="3"/>
        <v>28876.499999999993</v>
      </c>
      <c r="F77" s="13"/>
      <c r="G77" s="13"/>
    </row>
    <row r="78" spans="1:7" x14ac:dyDescent="0.3">
      <c r="A78" s="11">
        <v>42705</v>
      </c>
      <c r="B78" s="13">
        <v>2697.8999999999996</v>
      </c>
      <c r="C78" s="16">
        <v>31</v>
      </c>
      <c r="D78" s="17">
        <f t="shared" si="0"/>
        <v>87.029032258064504</v>
      </c>
      <c r="E78" s="12">
        <f t="shared" si="3"/>
        <v>31574.399999999994</v>
      </c>
      <c r="F78" s="13">
        <f>MAX(D67:D78)</f>
        <v>158.04833333333332</v>
      </c>
      <c r="G78" s="13">
        <f>AVERAGE(D67:D78)</f>
        <v>86.574689160795955</v>
      </c>
    </row>
    <row r="79" spans="1:7" x14ac:dyDescent="0.3">
      <c r="A79" s="11">
        <v>42736</v>
      </c>
      <c r="B79" s="13">
        <v>2673.75</v>
      </c>
      <c r="C79" s="16">
        <v>31</v>
      </c>
      <c r="D79" s="17">
        <f t="shared" si="0"/>
        <v>86.25</v>
      </c>
      <c r="E79" s="12">
        <f>B79</f>
        <v>2673.75</v>
      </c>
      <c r="F79" s="13"/>
      <c r="G79" s="13"/>
    </row>
    <row r="80" spans="1:7" x14ac:dyDescent="0.3">
      <c r="A80" s="11">
        <v>42767</v>
      </c>
      <c r="B80" s="13">
        <v>3559.2499999999995</v>
      </c>
      <c r="C80" s="16">
        <v>28</v>
      </c>
      <c r="D80" s="17">
        <f t="shared" si="0"/>
        <v>127.11607142857142</v>
      </c>
      <c r="E80" s="12">
        <f t="shared" ref="E80:E90" si="4">B80+E79</f>
        <v>6233</v>
      </c>
      <c r="F80" s="13"/>
      <c r="G80" s="13"/>
    </row>
    <row r="81" spans="1:7" x14ac:dyDescent="0.3">
      <c r="A81" s="11">
        <v>42795</v>
      </c>
      <c r="B81" s="13">
        <v>3748.9999999999995</v>
      </c>
      <c r="C81" s="16">
        <v>31</v>
      </c>
      <c r="D81" s="17">
        <f t="shared" si="0"/>
        <v>120.93548387096773</v>
      </c>
      <c r="E81" s="12">
        <f t="shared" si="4"/>
        <v>9982</v>
      </c>
      <c r="F81" s="13"/>
      <c r="G81" s="13"/>
    </row>
    <row r="82" spans="1:7" x14ac:dyDescent="0.3">
      <c r="A82" s="11">
        <v>42826</v>
      </c>
      <c r="B82" s="13">
        <v>6196</v>
      </c>
      <c r="C82" s="16">
        <v>30</v>
      </c>
      <c r="D82" s="17">
        <f t="shared" si="0"/>
        <v>206.53333333333333</v>
      </c>
      <c r="E82" s="12">
        <f t="shared" si="4"/>
        <v>16178</v>
      </c>
      <c r="F82" s="13"/>
      <c r="G82" s="13"/>
    </row>
    <row r="83" spans="1:7" x14ac:dyDescent="0.3">
      <c r="A83" s="11">
        <v>42856</v>
      </c>
      <c r="B83" s="13">
        <v>5118.6499999999996</v>
      </c>
      <c r="C83" s="16">
        <v>31</v>
      </c>
      <c r="D83" s="17">
        <f t="shared" si="0"/>
        <v>165.11774193548385</v>
      </c>
      <c r="E83" s="12">
        <f t="shared" si="4"/>
        <v>21296.65</v>
      </c>
      <c r="F83" s="13"/>
      <c r="G83" s="13"/>
    </row>
    <row r="84" spans="1:7" x14ac:dyDescent="0.3">
      <c r="A84" s="11">
        <v>42887</v>
      </c>
      <c r="B84" s="13">
        <v>5946.65</v>
      </c>
      <c r="C84" s="16">
        <v>30</v>
      </c>
      <c r="D84" s="17">
        <f t="shared" si="0"/>
        <v>198.22166666666666</v>
      </c>
      <c r="E84" s="12">
        <f t="shared" si="4"/>
        <v>27243.300000000003</v>
      </c>
      <c r="F84" s="13"/>
      <c r="G84" s="13"/>
    </row>
    <row r="85" spans="1:7" x14ac:dyDescent="0.3">
      <c r="A85" s="11">
        <v>42917</v>
      </c>
      <c r="B85" s="13">
        <v>4735.7</v>
      </c>
      <c r="C85" s="16">
        <v>31</v>
      </c>
      <c r="D85" s="17">
        <f t="shared" si="0"/>
        <v>152.76451612903224</v>
      </c>
      <c r="E85" s="12">
        <f t="shared" si="4"/>
        <v>31979.000000000004</v>
      </c>
      <c r="F85" s="13"/>
      <c r="G85" s="13"/>
    </row>
    <row r="86" spans="1:7" x14ac:dyDescent="0.3">
      <c r="A86" s="11">
        <v>42948</v>
      </c>
      <c r="B86" s="13">
        <v>2991.1499999999996</v>
      </c>
      <c r="C86" s="16">
        <v>31</v>
      </c>
      <c r="D86" s="17">
        <f t="shared" si="0"/>
        <v>96.488709677419337</v>
      </c>
      <c r="E86" s="12">
        <f t="shared" si="4"/>
        <v>34970.15</v>
      </c>
      <c r="F86" s="13"/>
      <c r="G86" s="13"/>
    </row>
    <row r="87" spans="1:7" x14ac:dyDescent="0.3">
      <c r="A87" s="11">
        <v>42979</v>
      </c>
      <c r="B87" s="13">
        <v>4355.0499999999993</v>
      </c>
      <c r="C87" s="16">
        <v>30</v>
      </c>
      <c r="D87" s="17">
        <f t="shared" si="0"/>
        <v>145.16833333333332</v>
      </c>
      <c r="E87" s="12">
        <f t="shared" si="4"/>
        <v>39325.199999999997</v>
      </c>
      <c r="F87" s="13"/>
      <c r="G87" s="13"/>
    </row>
    <row r="88" spans="1:7" x14ac:dyDescent="0.3">
      <c r="A88" s="11">
        <v>43009</v>
      </c>
      <c r="B88" s="13">
        <v>3122.2499999999995</v>
      </c>
      <c r="C88" s="16">
        <v>31</v>
      </c>
      <c r="D88" s="17">
        <f t="shared" si="0"/>
        <v>100.71774193548386</v>
      </c>
      <c r="E88" s="12">
        <f t="shared" si="4"/>
        <v>42447.45</v>
      </c>
      <c r="F88" s="13"/>
      <c r="G88" s="13"/>
    </row>
    <row r="89" spans="1:7" x14ac:dyDescent="0.3">
      <c r="A89" s="11">
        <v>43040</v>
      </c>
      <c r="B89" s="13">
        <v>3055.5499999999997</v>
      </c>
      <c r="C89" s="16">
        <v>30</v>
      </c>
      <c r="D89" s="17">
        <f t="shared" si="0"/>
        <v>101.85166666666666</v>
      </c>
      <c r="E89" s="12">
        <f t="shared" si="4"/>
        <v>45503</v>
      </c>
      <c r="F89" s="13"/>
      <c r="G89" s="13"/>
    </row>
    <row r="90" spans="1:7" x14ac:dyDescent="0.3">
      <c r="A90" s="11">
        <v>43070</v>
      </c>
      <c r="B90" s="13">
        <v>1964.1999999999998</v>
      </c>
      <c r="C90" s="16">
        <v>31</v>
      </c>
      <c r="D90" s="17">
        <f t="shared" si="0"/>
        <v>63.361290322580636</v>
      </c>
      <c r="E90" s="12">
        <f t="shared" si="4"/>
        <v>47467.199999999997</v>
      </c>
      <c r="F90" s="13">
        <f>MAX(D79:D90)</f>
        <v>206.53333333333333</v>
      </c>
      <c r="G90" s="13">
        <f>AVERAGE(D79:D90)</f>
        <v>130.37721294162824</v>
      </c>
    </row>
    <row r="91" spans="1:7" x14ac:dyDescent="0.3">
      <c r="A91" s="3" t="s">
        <v>12</v>
      </c>
      <c r="E91" s="3">
        <f>MAX(E18:E90)</f>
        <v>47467.199999999997</v>
      </c>
      <c r="F91" s="3">
        <f>MAX(F18:F90)</f>
        <v>206.53333333333333</v>
      </c>
      <c r="G91" s="3">
        <f>MAX(G18:G90)</f>
        <v>130.37721294162824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244E-90CB-46A8-B29D-A0BF63C3F4D3}">
  <dimension ref="A1"/>
  <sheetViews>
    <sheetView workbookViewId="0">
      <selection activeCell="G28" sqref="G28"/>
    </sheetView>
  </sheetViews>
  <sheetFormatPr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966D-C95E-43A2-94B7-4C0B090A4A54}">
  <sheetPr>
    <tabColor rgb="FFC00000"/>
  </sheetPr>
  <dimension ref="A1:G92"/>
  <sheetViews>
    <sheetView workbookViewId="0">
      <pane ySplit="6" topLeftCell="A7" activePane="bottomLeft" state="frozen"/>
      <selection pane="bottomLeft" activeCell="A5" sqref="A5:G5"/>
    </sheetView>
  </sheetViews>
  <sheetFormatPr defaultColWidth="8.88671875" defaultRowHeight="14.4" x14ac:dyDescent="0.3"/>
  <cols>
    <col min="1" max="1" width="14.6640625" style="3" customWidth="1"/>
    <col min="2" max="2" width="15.6640625" customWidth="1"/>
    <col min="3" max="7" width="15" style="2" customWidth="1"/>
  </cols>
  <sheetData>
    <row r="1" spans="1:7" x14ac:dyDescent="0.3">
      <c r="A1" s="1" t="s">
        <v>0</v>
      </c>
      <c r="B1" s="1"/>
    </row>
    <row r="2" spans="1:7" x14ac:dyDescent="0.3">
      <c r="A2" s="1" t="s">
        <v>36</v>
      </c>
      <c r="B2" s="1"/>
    </row>
    <row r="4" spans="1:7" x14ac:dyDescent="0.3">
      <c r="B4" s="4"/>
    </row>
    <row r="5" spans="1:7" x14ac:dyDescent="0.3">
      <c r="A5" s="59" t="s">
        <v>37</v>
      </c>
      <c r="B5" s="59"/>
      <c r="C5" s="59"/>
      <c r="D5" s="59"/>
      <c r="E5" s="59"/>
      <c r="F5" s="59"/>
      <c r="G5" s="59"/>
    </row>
    <row r="6" spans="1:7" ht="52.8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">
      <c r="A7" s="11">
        <v>40544</v>
      </c>
      <c r="B7" s="15"/>
      <c r="C7" s="16"/>
      <c r="D7" s="17"/>
      <c r="E7" s="12"/>
      <c r="F7" s="12"/>
      <c r="G7" s="13"/>
    </row>
    <row r="8" spans="1:7" x14ac:dyDescent="0.3">
      <c r="A8" s="11">
        <v>40575</v>
      </c>
      <c r="B8" s="15"/>
      <c r="C8" s="16"/>
      <c r="D8" s="17"/>
      <c r="E8" s="12"/>
      <c r="F8" s="12"/>
      <c r="G8" s="13"/>
    </row>
    <row r="9" spans="1:7" x14ac:dyDescent="0.3">
      <c r="A9" s="11">
        <v>40603</v>
      </c>
      <c r="B9" s="15"/>
      <c r="C9" s="16"/>
      <c r="D9" s="17"/>
      <c r="E9" s="12"/>
      <c r="F9" s="12"/>
      <c r="G9" s="13"/>
    </row>
    <row r="10" spans="1:7" x14ac:dyDescent="0.3">
      <c r="A10" s="11">
        <v>40634</v>
      </c>
      <c r="B10" s="15"/>
      <c r="C10" s="16"/>
      <c r="D10" s="17"/>
      <c r="E10" s="12"/>
      <c r="F10" s="12"/>
      <c r="G10" s="13"/>
    </row>
    <row r="11" spans="1:7" x14ac:dyDescent="0.3">
      <c r="A11" s="11">
        <v>40664</v>
      </c>
      <c r="B11" s="25"/>
      <c r="C11" s="16"/>
      <c r="D11" s="17"/>
      <c r="E11" s="12"/>
      <c r="F11" s="12"/>
      <c r="G11" s="13"/>
    </row>
    <row r="12" spans="1:7" x14ac:dyDescent="0.3">
      <c r="A12" s="11">
        <v>40695</v>
      </c>
      <c r="B12" s="26"/>
      <c r="C12" s="16"/>
      <c r="D12" s="17"/>
      <c r="E12" s="12"/>
      <c r="F12" s="12"/>
      <c r="G12" s="13"/>
    </row>
    <row r="13" spans="1:7" x14ac:dyDescent="0.3">
      <c r="A13" s="11">
        <v>40725</v>
      </c>
      <c r="B13" s="26"/>
      <c r="C13" s="16"/>
      <c r="D13" s="17"/>
      <c r="E13" s="12"/>
      <c r="F13" s="12"/>
      <c r="G13" s="13"/>
    </row>
    <row r="14" spans="1:7" x14ac:dyDescent="0.3">
      <c r="A14" s="11">
        <v>40756</v>
      </c>
      <c r="B14" s="26"/>
      <c r="C14" s="16"/>
      <c r="D14" s="17"/>
      <c r="E14" s="12"/>
      <c r="F14" s="12"/>
      <c r="G14" s="13"/>
    </row>
    <row r="15" spans="1:7" x14ac:dyDescent="0.3">
      <c r="A15" s="11">
        <v>40787</v>
      </c>
      <c r="B15" s="26"/>
      <c r="C15" s="16"/>
      <c r="D15" s="17"/>
      <c r="E15" s="12"/>
      <c r="F15" s="12"/>
      <c r="G15" s="13"/>
    </row>
    <row r="16" spans="1:7" x14ac:dyDescent="0.3">
      <c r="A16" s="11">
        <v>40817</v>
      </c>
      <c r="B16" s="26"/>
      <c r="C16" s="16"/>
      <c r="D16" s="17"/>
      <c r="E16" s="12"/>
      <c r="F16" s="12"/>
      <c r="G16" s="13"/>
    </row>
    <row r="17" spans="1:7" x14ac:dyDescent="0.3">
      <c r="A17" s="11">
        <v>40848</v>
      </c>
      <c r="B17" s="26"/>
      <c r="C17" s="16"/>
      <c r="D17" s="17"/>
      <c r="E17" s="12"/>
      <c r="F17" s="12"/>
      <c r="G17" s="13"/>
    </row>
    <row r="18" spans="1:7" x14ac:dyDescent="0.3">
      <c r="A18" s="11">
        <v>40878</v>
      </c>
      <c r="B18" s="26"/>
      <c r="C18" s="16"/>
      <c r="D18" s="17"/>
      <c r="E18" s="12"/>
      <c r="F18" s="12"/>
      <c r="G18" s="13"/>
    </row>
    <row r="19" spans="1:7" x14ac:dyDescent="0.3">
      <c r="A19" s="11">
        <v>40909</v>
      </c>
      <c r="B19" s="26"/>
      <c r="C19" s="16"/>
      <c r="D19" s="17"/>
      <c r="E19" s="12"/>
      <c r="F19" s="12"/>
      <c r="G19" s="13"/>
    </row>
    <row r="20" spans="1:7" x14ac:dyDescent="0.3">
      <c r="A20" s="11">
        <v>40940</v>
      </c>
      <c r="B20" s="26"/>
      <c r="C20" s="16"/>
      <c r="D20" s="17"/>
      <c r="E20" s="12"/>
      <c r="F20" s="12"/>
      <c r="G20" s="13"/>
    </row>
    <row r="21" spans="1:7" x14ac:dyDescent="0.3">
      <c r="A21" s="11">
        <v>40969</v>
      </c>
      <c r="B21" s="26"/>
      <c r="C21" s="16"/>
      <c r="D21" s="17"/>
      <c r="E21" s="12"/>
      <c r="F21" s="12"/>
      <c r="G21" s="13"/>
    </row>
    <row r="22" spans="1:7" x14ac:dyDescent="0.3">
      <c r="A22" s="11">
        <v>41000</v>
      </c>
      <c r="B22" s="26"/>
      <c r="C22" s="16"/>
      <c r="D22" s="17"/>
      <c r="E22" s="12"/>
      <c r="F22" s="12"/>
      <c r="G22" s="13"/>
    </row>
    <row r="23" spans="1:7" x14ac:dyDescent="0.3">
      <c r="A23" s="11">
        <v>41030</v>
      </c>
      <c r="B23" s="26"/>
      <c r="C23" s="16"/>
      <c r="D23" s="17"/>
      <c r="E23" s="12"/>
      <c r="F23" s="12"/>
      <c r="G23" s="13"/>
    </row>
    <row r="24" spans="1:7" x14ac:dyDescent="0.3">
      <c r="A24" s="11">
        <v>41061</v>
      </c>
      <c r="B24" s="26"/>
      <c r="C24" s="16"/>
      <c r="D24" s="17"/>
      <c r="E24" s="12"/>
      <c r="F24" s="12"/>
      <c r="G24" s="13"/>
    </row>
    <row r="25" spans="1:7" x14ac:dyDescent="0.3">
      <c r="A25" s="11">
        <v>41091</v>
      </c>
      <c r="B25" s="26"/>
      <c r="C25" s="16"/>
      <c r="D25" s="17"/>
      <c r="E25" s="12"/>
      <c r="F25" s="12"/>
      <c r="G25" s="13"/>
    </row>
    <row r="26" spans="1:7" x14ac:dyDescent="0.3">
      <c r="A26" s="11">
        <v>41122</v>
      </c>
      <c r="B26" s="26"/>
      <c r="C26" s="16"/>
      <c r="D26" s="17"/>
      <c r="E26" s="12"/>
      <c r="F26" s="12"/>
      <c r="G26" s="13"/>
    </row>
    <row r="27" spans="1:7" x14ac:dyDescent="0.3">
      <c r="A27" s="11">
        <v>41153</v>
      </c>
      <c r="B27" s="26"/>
      <c r="C27" s="16"/>
      <c r="D27" s="17"/>
      <c r="E27" s="12"/>
      <c r="F27" s="12"/>
      <c r="G27" s="13"/>
    </row>
    <row r="28" spans="1:7" x14ac:dyDescent="0.3">
      <c r="A28" s="11">
        <v>41183</v>
      </c>
      <c r="B28" s="26"/>
      <c r="C28" s="16"/>
      <c r="D28" s="17"/>
      <c r="E28" s="12"/>
      <c r="F28" s="12"/>
      <c r="G28" s="13"/>
    </row>
    <row r="29" spans="1:7" x14ac:dyDescent="0.3">
      <c r="A29" s="11">
        <v>41214</v>
      </c>
      <c r="B29" s="26"/>
      <c r="C29" s="16"/>
      <c r="D29" s="17"/>
      <c r="E29" s="12"/>
      <c r="F29" s="12"/>
      <c r="G29" s="13"/>
    </row>
    <row r="30" spans="1:7" x14ac:dyDescent="0.3">
      <c r="A30" s="11">
        <v>41244</v>
      </c>
      <c r="B30" s="26"/>
      <c r="C30" s="16"/>
      <c r="D30" s="17"/>
      <c r="E30" s="12"/>
      <c r="F30" s="12"/>
      <c r="G30" s="13"/>
    </row>
    <row r="31" spans="1:7" x14ac:dyDescent="0.3">
      <c r="A31" s="11">
        <v>41275</v>
      </c>
      <c r="B31" s="26"/>
      <c r="C31" s="16"/>
      <c r="D31" s="17"/>
      <c r="E31" s="12"/>
      <c r="F31" s="12"/>
      <c r="G31" s="13"/>
    </row>
    <row r="32" spans="1:7" x14ac:dyDescent="0.3">
      <c r="A32" s="11">
        <v>41306</v>
      </c>
      <c r="B32" s="26"/>
      <c r="C32" s="16"/>
      <c r="D32" s="17"/>
      <c r="E32" s="12"/>
      <c r="F32" s="12"/>
      <c r="G32" s="13"/>
    </row>
    <row r="33" spans="1:7" x14ac:dyDescent="0.3">
      <c r="A33" s="11">
        <v>41334</v>
      </c>
      <c r="B33" s="26"/>
      <c r="C33" s="16"/>
      <c r="D33" s="17"/>
      <c r="E33" s="12"/>
      <c r="F33" s="12"/>
      <c r="G33" s="13"/>
    </row>
    <row r="34" spans="1:7" x14ac:dyDescent="0.3">
      <c r="A34" s="11">
        <v>41365</v>
      </c>
      <c r="B34" s="26"/>
      <c r="C34" s="16"/>
      <c r="D34" s="17"/>
      <c r="E34" s="12"/>
      <c r="F34" s="12"/>
      <c r="G34" s="13"/>
    </row>
    <row r="35" spans="1:7" x14ac:dyDescent="0.3">
      <c r="A35" s="11">
        <v>41395</v>
      </c>
      <c r="B35" s="26"/>
      <c r="C35" s="16"/>
      <c r="D35" s="17"/>
      <c r="E35" s="12"/>
      <c r="F35" s="12"/>
      <c r="G35" s="13"/>
    </row>
    <row r="36" spans="1:7" x14ac:dyDescent="0.3">
      <c r="A36" s="11">
        <v>41426</v>
      </c>
      <c r="B36" s="26"/>
      <c r="C36" s="16"/>
      <c r="D36" s="17"/>
      <c r="E36" s="12"/>
      <c r="F36" s="12"/>
      <c r="G36" s="13"/>
    </row>
    <row r="37" spans="1:7" x14ac:dyDescent="0.3">
      <c r="A37" s="11">
        <v>41456</v>
      </c>
      <c r="B37" s="26"/>
      <c r="C37" s="16"/>
      <c r="D37" s="17"/>
      <c r="E37" s="12"/>
      <c r="F37" s="12"/>
      <c r="G37" s="13"/>
    </row>
    <row r="38" spans="1:7" x14ac:dyDescent="0.3">
      <c r="A38" s="11">
        <v>41487</v>
      </c>
      <c r="B38" s="26"/>
      <c r="C38" s="16"/>
      <c r="D38" s="17"/>
      <c r="E38" s="12"/>
      <c r="F38" s="12"/>
      <c r="G38" s="13"/>
    </row>
    <row r="39" spans="1:7" x14ac:dyDescent="0.3">
      <c r="A39" s="11">
        <v>41518</v>
      </c>
      <c r="B39" s="26"/>
      <c r="C39" s="16"/>
      <c r="D39" s="17"/>
      <c r="E39" s="12"/>
      <c r="F39" s="12"/>
      <c r="G39" s="13"/>
    </row>
    <row r="40" spans="1:7" x14ac:dyDescent="0.3">
      <c r="A40" s="11">
        <v>41548</v>
      </c>
      <c r="B40" s="26"/>
      <c r="C40" s="16"/>
      <c r="D40" s="17"/>
      <c r="E40" s="12"/>
      <c r="F40" s="12"/>
      <c r="G40" s="13"/>
    </row>
    <row r="41" spans="1:7" x14ac:dyDescent="0.3">
      <c r="A41" s="11">
        <v>41579</v>
      </c>
      <c r="B41" s="26"/>
      <c r="C41" s="16"/>
      <c r="D41" s="17"/>
      <c r="E41" s="12"/>
      <c r="F41" s="12"/>
      <c r="G41" s="13"/>
    </row>
    <row r="42" spans="1:7" x14ac:dyDescent="0.3">
      <c r="A42" s="11">
        <v>41609</v>
      </c>
      <c r="B42" s="26"/>
      <c r="C42" s="16"/>
      <c r="D42" s="17"/>
      <c r="E42" s="12"/>
      <c r="F42" s="12"/>
      <c r="G42" s="13"/>
    </row>
    <row r="43" spans="1:7" x14ac:dyDescent="0.3">
      <c r="A43" s="11">
        <v>41640</v>
      </c>
      <c r="B43" s="26"/>
      <c r="C43" s="16"/>
      <c r="D43" s="17"/>
      <c r="E43" s="12"/>
      <c r="F43" s="12"/>
      <c r="G43" s="13"/>
    </row>
    <row r="44" spans="1:7" x14ac:dyDescent="0.3">
      <c r="A44" s="11">
        <v>41671</v>
      </c>
      <c r="B44" s="26"/>
      <c r="C44" s="16"/>
      <c r="D44" s="17"/>
      <c r="E44" s="12"/>
      <c r="F44" s="12"/>
      <c r="G44" s="13"/>
    </row>
    <row r="45" spans="1:7" x14ac:dyDescent="0.3">
      <c r="A45" s="11">
        <v>41699</v>
      </c>
      <c r="B45" s="26"/>
      <c r="C45" s="16"/>
      <c r="D45" s="17"/>
      <c r="E45" s="12"/>
      <c r="F45" s="12"/>
      <c r="G45" s="13"/>
    </row>
    <row r="46" spans="1:7" x14ac:dyDescent="0.3">
      <c r="A46" s="11">
        <v>41730</v>
      </c>
      <c r="B46" s="26"/>
      <c r="C46" s="16"/>
      <c r="D46" s="17"/>
      <c r="E46" s="12"/>
      <c r="F46" s="12"/>
      <c r="G46" s="13"/>
    </row>
    <row r="47" spans="1:7" x14ac:dyDescent="0.3">
      <c r="A47" s="11">
        <v>41760</v>
      </c>
      <c r="B47" s="20"/>
      <c r="C47" s="16"/>
      <c r="D47" s="17"/>
      <c r="E47" s="12"/>
      <c r="F47" s="12"/>
      <c r="G47" s="13"/>
    </row>
    <row r="48" spans="1:7" x14ac:dyDescent="0.3">
      <c r="A48" s="11">
        <v>41791</v>
      </c>
      <c r="B48" s="20"/>
      <c r="C48" s="16"/>
      <c r="D48" s="17"/>
      <c r="E48" s="12"/>
      <c r="F48" s="12"/>
      <c r="G48" s="13"/>
    </row>
    <row r="49" spans="1:7" x14ac:dyDescent="0.3">
      <c r="A49" s="11">
        <v>41821</v>
      </c>
      <c r="B49" s="20">
        <v>442</v>
      </c>
      <c r="C49" s="16">
        <v>31</v>
      </c>
      <c r="D49" s="17">
        <f t="shared" ref="D49:D70" si="0">B49/C49</f>
        <v>14.258064516129032</v>
      </c>
      <c r="E49" s="12">
        <f t="shared" ref="E49:E54" si="1">B49+E48</f>
        <v>442</v>
      </c>
      <c r="F49" s="12"/>
      <c r="G49" s="13"/>
    </row>
    <row r="50" spans="1:7" x14ac:dyDescent="0.3">
      <c r="A50" s="11">
        <v>41852</v>
      </c>
      <c r="B50" s="20">
        <v>1103</v>
      </c>
      <c r="C50" s="16">
        <v>31</v>
      </c>
      <c r="D50" s="17">
        <f t="shared" si="0"/>
        <v>35.58064516129032</v>
      </c>
      <c r="E50" s="12">
        <f t="shared" si="1"/>
        <v>1545</v>
      </c>
      <c r="F50" s="12"/>
      <c r="G50" s="13"/>
    </row>
    <row r="51" spans="1:7" x14ac:dyDescent="0.3">
      <c r="A51" s="11">
        <v>41883</v>
      </c>
      <c r="B51" s="20">
        <v>1305</v>
      </c>
      <c r="C51" s="16">
        <v>30</v>
      </c>
      <c r="D51" s="17">
        <f t="shared" si="0"/>
        <v>43.5</v>
      </c>
      <c r="E51" s="12">
        <f t="shared" si="1"/>
        <v>2850</v>
      </c>
      <c r="F51" s="12"/>
      <c r="G51" s="13"/>
    </row>
    <row r="52" spans="1:7" x14ac:dyDescent="0.3">
      <c r="A52" s="11">
        <v>41913</v>
      </c>
      <c r="B52" s="20">
        <v>2419</v>
      </c>
      <c r="C52" s="16">
        <v>31</v>
      </c>
      <c r="D52" s="17">
        <f t="shared" si="0"/>
        <v>78.032258064516128</v>
      </c>
      <c r="E52" s="12">
        <f t="shared" si="1"/>
        <v>5269</v>
      </c>
      <c r="F52" s="12"/>
      <c r="G52" s="13"/>
    </row>
    <row r="53" spans="1:7" x14ac:dyDescent="0.3">
      <c r="A53" s="11">
        <v>41944</v>
      </c>
      <c r="B53" s="20">
        <v>1136</v>
      </c>
      <c r="C53" s="16">
        <v>30</v>
      </c>
      <c r="D53" s="17">
        <f t="shared" si="0"/>
        <v>37.866666666666667</v>
      </c>
      <c r="E53" s="12">
        <f t="shared" si="1"/>
        <v>6405</v>
      </c>
      <c r="F53" s="12"/>
      <c r="G53" s="13"/>
    </row>
    <row r="54" spans="1:7" x14ac:dyDescent="0.3">
      <c r="A54" s="11">
        <v>41974</v>
      </c>
      <c r="B54" s="20">
        <v>951</v>
      </c>
      <c r="C54" s="16">
        <v>31</v>
      </c>
      <c r="D54" s="17">
        <f t="shared" si="0"/>
        <v>30.677419354838708</v>
      </c>
      <c r="E54" s="12">
        <f t="shared" si="1"/>
        <v>7356</v>
      </c>
      <c r="F54" s="12">
        <f>AVERAGE(D43:D54)</f>
        <v>39.985842293906813</v>
      </c>
      <c r="G54" s="13">
        <f>MAX(D43:D54)</f>
        <v>78.032258064516128</v>
      </c>
    </row>
    <row r="55" spans="1:7" x14ac:dyDescent="0.3">
      <c r="A55" s="11">
        <v>42005</v>
      </c>
      <c r="B55" s="20">
        <v>1025.8</v>
      </c>
      <c r="C55" s="16">
        <v>31</v>
      </c>
      <c r="D55" s="17">
        <f t="shared" si="0"/>
        <v>33.090322580645157</v>
      </c>
      <c r="E55" s="12">
        <f>B55</f>
        <v>1025.8</v>
      </c>
      <c r="F55" s="12"/>
      <c r="G55" s="13"/>
    </row>
    <row r="56" spans="1:7" x14ac:dyDescent="0.3">
      <c r="A56" s="11">
        <v>42036</v>
      </c>
      <c r="B56" s="20">
        <v>841.8</v>
      </c>
      <c r="C56" s="16">
        <v>28</v>
      </c>
      <c r="D56" s="17">
        <f t="shared" si="0"/>
        <v>30.064285714285713</v>
      </c>
      <c r="E56" s="12">
        <f t="shared" ref="E56:E66" si="2">B56+E55</f>
        <v>1867.6</v>
      </c>
      <c r="F56" s="12"/>
      <c r="G56" s="13"/>
    </row>
    <row r="57" spans="1:7" x14ac:dyDescent="0.3">
      <c r="A57" s="11">
        <v>42064</v>
      </c>
      <c r="B57" s="20">
        <v>1896.35</v>
      </c>
      <c r="C57" s="16">
        <v>31</v>
      </c>
      <c r="D57" s="17">
        <f t="shared" si="0"/>
        <v>61.17258064516129</v>
      </c>
      <c r="E57" s="12">
        <f t="shared" si="2"/>
        <v>3763.95</v>
      </c>
      <c r="F57" s="12"/>
      <c r="G57" s="13"/>
    </row>
    <row r="58" spans="1:7" x14ac:dyDescent="0.3">
      <c r="A58" s="11">
        <v>42095</v>
      </c>
      <c r="B58" s="20">
        <v>4211.2999999999993</v>
      </c>
      <c r="C58" s="16">
        <v>30</v>
      </c>
      <c r="D58" s="17">
        <f t="shared" si="0"/>
        <v>140.37666666666664</v>
      </c>
      <c r="E58" s="12">
        <f t="shared" si="2"/>
        <v>7975.2499999999991</v>
      </c>
      <c r="F58" s="12"/>
      <c r="G58" s="13"/>
    </row>
    <row r="59" spans="1:7" x14ac:dyDescent="0.3">
      <c r="A59" s="11">
        <v>42125</v>
      </c>
      <c r="B59" s="20">
        <v>1750.3</v>
      </c>
      <c r="C59" s="16">
        <v>31</v>
      </c>
      <c r="D59" s="17">
        <f t="shared" si="0"/>
        <v>56.461290322580645</v>
      </c>
      <c r="E59" s="12">
        <f t="shared" si="2"/>
        <v>9725.5499999999993</v>
      </c>
      <c r="F59" s="12"/>
      <c r="G59" s="13"/>
    </row>
    <row r="60" spans="1:7" x14ac:dyDescent="0.3">
      <c r="A60" s="11">
        <v>42156</v>
      </c>
      <c r="B60" s="20">
        <v>1848.05</v>
      </c>
      <c r="C60" s="16">
        <v>30</v>
      </c>
      <c r="D60" s="17">
        <f t="shared" si="0"/>
        <v>61.601666666666667</v>
      </c>
      <c r="E60" s="12">
        <f t="shared" si="2"/>
        <v>11573.599999999999</v>
      </c>
      <c r="F60" s="12"/>
      <c r="G60" s="13"/>
    </row>
    <row r="61" spans="1:7" x14ac:dyDescent="0.3">
      <c r="A61" s="11">
        <v>42186</v>
      </c>
      <c r="B61" s="20">
        <v>1665.1999999999998</v>
      </c>
      <c r="C61" s="16">
        <v>31</v>
      </c>
      <c r="D61" s="17">
        <f t="shared" si="0"/>
        <v>53.71612903225806</v>
      </c>
      <c r="E61" s="12">
        <f t="shared" si="2"/>
        <v>13238.8</v>
      </c>
      <c r="F61" s="12"/>
      <c r="G61" s="13"/>
    </row>
    <row r="62" spans="1:7" x14ac:dyDescent="0.3">
      <c r="A62" s="11">
        <v>42217</v>
      </c>
      <c r="B62" s="20">
        <v>1062.5999999999999</v>
      </c>
      <c r="C62" s="16">
        <v>31</v>
      </c>
      <c r="D62" s="17">
        <f t="shared" si="0"/>
        <v>34.277419354838706</v>
      </c>
      <c r="E62" s="12">
        <f t="shared" si="2"/>
        <v>14301.4</v>
      </c>
      <c r="F62" s="12"/>
      <c r="G62" s="13"/>
    </row>
    <row r="63" spans="1:7" x14ac:dyDescent="0.3">
      <c r="A63" s="11">
        <v>42248</v>
      </c>
      <c r="B63" s="20">
        <v>2089.5499999999997</v>
      </c>
      <c r="C63" s="16">
        <v>30</v>
      </c>
      <c r="D63" s="17">
        <f t="shared" si="0"/>
        <v>69.651666666666657</v>
      </c>
      <c r="E63" s="12">
        <f t="shared" si="2"/>
        <v>16390.95</v>
      </c>
      <c r="F63" s="12"/>
      <c r="G63" s="13"/>
    </row>
    <row r="64" spans="1:7" x14ac:dyDescent="0.3">
      <c r="A64" s="11">
        <v>42278</v>
      </c>
      <c r="B64" s="20">
        <v>2765.75</v>
      </c>
      <c r="C64" s="16">
        <v>31</v>
      </c>
      <c r="D64" s="17">
        <f t="shared" si="0"/>
        <v>89.217741935483872</v>
      </c>
      <c r="E64" s="12">
        <f t="shared" si="2"/>
        <v>19156.7</v>
      </c>
      <c r="F64" s="12"/>
      <c r="G64" s="13"/>
    </row>
    <row r="65" spans="1:7" x14ac:dyDescent="0.3">
      <c r="A65" s="11">
        <v>42309</v>
      </c>
      <c r="B65" s="20">
        <v>2080.35</v>
      </c>
      <c r="C65" s="16">
        <v>30</v>
      </c>
      <c r="D65" s="17">
        <f t="shared" si="0"/>
        <v>69.344999999999999</v>
      </c>
      <c r="E65" s="12">
        <f t="shared" si="2"/>
        <v>21237.05</v>
      </c>
      <c r="F65" s="12"/>
      <c r="G65" s="13"/>
    </row>
    <row r="66" spans="1:7" x14ac:dyDescent="0.3">
      <c r="A66" s="11">
        <v>42339</v>
      </c>
      <c r="B66" s="20">
        <v>4052.6</v>
      </c>
      <c r="C66" s="16">
        <v>31</v>
      </c>
      <c r="D66" s="17">
        <f t="shared" si="0"/>
        <v>130.72903225806451</v>
      </c>
      <c r="E66" s="12">
        <f t="shared" si="2"/>
        <v>25289.649999999998</v>
      </c>
      <c r="F66" s="12">
        <f>AVERAGE(D55:D66)</f>
        <v>69.141983486943161</v>
      </c>
      <c r="G66" s="13">
        <f>MAX(D55:D66)</f>
        <v>140.37666666666664</v>
      </c>
    </row>
    <row r="67" spans="1:7" x14ac:dyDescent="0.3">
      <c r="A67" s="11">
        <v>42370</v>
      </c>
      <c r="B67" s="20">
        <v>1662.8999999999999</v>
      </c>
      <c r="C67" s="16">
        <v>31</v>
      </c>
      <c r="D67" s="17">
        <f t="shared" si="0"/>
        <v>53.641935483870967</v>
      </c>
      <c r="E67" s="12">
        <f>B67</f>
        <v>1662.8999999999999</v>
      </c>
      <c r="F67" s="12"/>
      <c r="G67" s="13"/>
    </row>
    <row r="68" spans="1:7" x14ac:dyDescent="0.3">
      <c r="A68" s="11">
        <v>42401</v>
      </c>
      <c r="B68" s="20">
        <v>3286.7</v>
      </c>
      <c r="C68" s="16">
        <v>29</v>
      </c>
      <c r="D68" s="17">
        <f t="shared" si="0"/>
        <v>113.33448275862068</v>
      </c>
      <c r="E68" s="12">
        <f t="shared" ref="E68:E78" si="3">B68+E67</f>
        <v>4949.5999999999995</v>
      </c>
      <c r="F68" s="12"/>
      <c r="G68" s="13"/>
    </row>
    <row r="69" spans="1:7" x14ac:dyDescent="0.3">
      <c r="A69" s="11">
        <v>42430</v>
      </c>
      <c r="B69" s="20">
        <v>2396.6</v>
      </c>
      <c r="C69" s="16">
        <v>31</v>
      </c>
      <c r="D69" s="17">
        <f t="shared" si="0"/>
        <v>77.309677419354841</v>
      </c>
      <c r="E69" s="12">
        <f t="shared" si="3"/>
        <v>7346.1999999999989</v>
      </c>
      <c r="F69" s="12"/>
      <c r="G69" s="13"/>
    </row>
    <row r="70" spans="1:7" x14ac:dyDescent="0.3">
      <c r="A70" s="11">
        <v>42461</v>
      </c>
      <c r="B70" s="20">
        <v>2528.85</v>
      </c>
      <c r="C70" s="16">
        <v>30</v>
      </c>
      <c r="D70" s="17">
        <f t="shared" si="0"/>
        <v>84.295000000000002</v>
      </c>
      <c r="E70" s="12">
        <f t="shared" si="3"/>
        <v>9875.0499999999993</v>
      </c>
      <c r="F70" s="12"/>
      <c r="G70" s="13"/>
    </row>
    <row r="71" spans="1:7" x14ac:dyDescent="0.3">
      <c r="A71" s="11">
        <v>42491</v>
      </c>
      <c r="B71" s="20">
        <v>3989.35</v>
      </c>
      <c r="C71" s="16">
        <v>31</v>
      </c>
      <c r="D71" s="17">
        <f t="shared" ref="D71:D90" si="4">B71/C71</f>
        <v>128.68870967741935</v>
      </c>
      <c r="E71" s="12">
        <f t="shared" si="3"/>
        <v>13864.4</v>
      </c>
      <c r="F71" s="12"/>
      <c r="G71" s="13"/>
    </row>
    <row r="72" spans="1:7" x14ac:dyDescent="0.3">
      <c r="A72" s="11">
        <v>42522</v>
      </c>
      <c r="B72" s="20">
        <v>4463.1499999999996</v>
      </c>
      <c r="C72" s="16">
        <v>30</v>
      </c>
      <c r="D72" s="17">
        <f t="shared" si="4"/>
        <v>148.77166666666665</v>
      </c>
      <c r="E72" s="12">
        <f t="shared" si="3"/>
        <v>18327.55</v>
      </c>
      <c r="F72" s="12"/>
      <c r="G72" s="13"/>
    </row>
    <row r="73" spans="1:7" x14ac:dyDescent="0.3">
      <c r="A73" s="11">
        <v>42552</v>
      </c>
      <c r="B73" s="20">
        <v>5425</v>
      </c>
      <c r="C73" s="16">
        <v>31</v>
      </c>
      <c r="D73" s="17">
        <f t="shared" si="4"/>
        <v>175</v>
      </c>
      <c r="E73" s="12">
        <f t="shared" si="3"/>
        <v>23752.55</v>
      </c>
      <c r="F73" s="12"/>
      <c r="G73" s="13"/>
    </row>
    <row r="74" spans="1:7" x14ac:dyDescent="0.3">
      <c r="A74" s="11">
        <v>42583</v>
      </c>
      <c r="B74" s="20">
        <v>4849.5499999999993</v>
      </c>
      <c r="C74" s="16">
        <v>31</v>
      </c>
      <c r="D74" s="17">
        <f t="shared" si="4"/>
        <v>156.43709677419352</v>
      </c>
      <c r="E74" s="12">
        <f t="shared" si="3"/>
        <v>28602.1</v>
      </c>
      <c r="F74" s="12"/>
      <c r="G74" s="13"/>
    </row>
    <row r="75" spans="1:7" x14ac:dyDescent="0.3">
      <c r="A75" s="11">
        <v>42614</v>
      </c>
      <c r="B75" s="20">
        <v>3919.2</v>
      </c>
      <c r="C75" s="16">
        <v>30</v>
      </c>
      <c r="D75" s="17">
        <f t="shared" si="4"/>
        <v>130.63999999999999</v>
      </c>
      <c r="E75" s="12">
        <f t="shared" si="3"/>
        <v>32521.3</v>
      </c>
      <c r="F75" s="12"/>
      <c r="G75" s="13"/>
    </row>
    <row r="76" spans="1:7" x14ac:dyDescent="0.3">
      <c r="A76" s="11">
        <v>42644</v>
      </c>
      <c r="B76" s="20">
        <v>4424.0499999999993</v>
      </c>
      <c r="C76" s="16">
        <v>31</v>
      </c>
      <c r="D76" s="17">
        <f t="shared" si="4"/>
        <v>142.71129032258062</v>
      </c>
      <c r="E76" s="12">
        <f t="shared" si="3"/>
        <v>36945.35</v>
      </c>
      <c r="F76" s="12"/>
      <c r="G76" s="13"/>
    </row>
    <row r="77" spans="1:7" x14ac:dyDescent="0.3">
      <c r="A77" s="11">
        <v>42675</v>
      </c>
      <c r="B77" s="20">
        <v>3943.35</v>
      </c>
      <c r="C77" s="16">
        <v>30</v>
      </c>
      <c r="D77" s="17">
        <f t="shared" si="4"/>
        <v>131.44499999999999</v>
      </c>
      <c r="E77" s="12">
        <f t="shared" si="3"/>
        <v>40888.699999999997</v>
      </c>
      <c r="F77" s="12"/>
      <c r="G77" s="13"/>
    </row>
    <row r="78" spans="1:7" x14ac:dyDescent="0.3">
      <c r="A78" s="11">
        <v>42705</v>
      </c>
      <c r="B78" s="20">
        <v>3628.2499999999995</v>
      </c>
      <c r="C78" s="16">
        <v>31</v>
      </c>
      <c r="D78" s="17">
        <f t="shared" si="4"/>
        <v>117.04032258064515</v>
      </c>
      <c r="E78" s="12">
        <f t="shared" si="3"/>
        <v>44516.95</v>
      </c>
      <c r="F78" s="12">
        <f>AVERAGE(D67:D78)</f>
        <v>121.60959847361265</v>
      </c>
      <c r="G78" s="13">
        <f>MAX(D67:D78)</f>
        <v>175</v>
      </c>
    </row>
    <row r="79" spans="1:7" x14ac:dyDescent="0.3">
      <c r="A79" s="11">
        <v>42736</v>
      </c>
      <c r="B79" s="20">
        <v>4359.6499999999996</v>
      </c>
      <c r="C79" s="16">
        <v>31</v>
      </c>
      <c r="D79" s="17">
        <f t="shared" si="4"/>
        <v>140.63387096774193</v>
      </c>
      <c r="E79" s="12">
        <f>B79</f>
        <v>4359.6499999999996</v>
      </c>
      <c r="F79" s="12"/>
      <c r="G79" s="13"/>
    </row>
    <row r="80" spans="1:7" x14ac:dyDescent="0.3">
      <c r="A80" s="11">
        <v>42767</v>
      </c>
      <c r="B80" s="20">
        <v>3596.0499999999997</v>
      </c>
      <c r="C80" s="16">
        <v>28</v>
      </c>
      <c r="D80" s="17">
        <f t="shared" si="4"/>
        <v>128.43035714285713</v>
      </c>
      <c r="E80" s="12">
        <f t="shared" ref="E80:E90" si="5">B80+E79</f>
        <v>7955.6999999999989</v>
      </c>
      <c r="F80" s="12"/>
      <c r="G80" s="13"/>
    </row>
    <row r="81" spans="1:7" x14ac:dyDescent="0.3">
      <c r="A81" s="11">
        <v>42795</v>
      </c>
      <c r="B81" s="20">
        <v>2788.75</v>
      </c>
      <c r="C81" s="16">
        <v>31</v>
      </c>
      <c r="D81" s="17">
        <f t="shared" si="4"/>
        <v>89.959677419354833</v>
      </c>
      <c r="E81" s="12">
        <f t="shared" si="5"/>
        <v>10744.449999999999</v>
      </c>
      <c r="F81" s="12"/>
      <c r="G81" s="13"/>
    </row>
    <row r="82" spans="1:7" x14ac:dyDescent="0.3">
      <c r="A82" s="11">
        <v>42826</v>
      </c>
      <c r="B82" s="20">
        <v>2994.6</v>
      </c>
      <c r="C82" s="16">
        <v>30</v>
      </c>
      <c r="D82" s="17">
        <f t="shared" si="4"/>
        <v>99.82</v>
      </c>
      <c r="E82" s="12">
        <f t="shared" si="5"/>
        <v>13739.05</v>
      </c>
      <c r="F82" s="12"/>
      <c r="G82" s="13"/>
    </row>
    <row r="83" spans="1:7" x14ac:dyDescent="0.3">
      <c r="A83" s="11">
        <v>42856</v>
      </c>
      <c r="B83" s="20">
        <v>3472.9999999999995</v>
      </c>
      <c r="C83" s="16">
        <v>31</v>
      </c>
      <c r="D83" s="17">
        <f t="shared" si="4"/>
        <v>112.03225806451611</v>
      </c>
      <c r="E83" s="12">
        <f t="shared" si="5"/>
        <v>17212.05</v>
      </c>
      <c r="F83" s="12"/>
      <c r="G83" s="13"/>
    </row>
    <row r="84" spans="1:7" x14ac:dyDescent="0.3">
      <c r="A84" s="11">
        <v>42887</v>
      </c>
      <c r="B84" s="20">
        <v>3569.6</v>
      </c>
      <c r="C84" s="16">
        <v>30</v>
      </c>
      <c r="D84" s="17">
        <f t="shared" si="4"/>
        <v>118.98666666666666</v>
      </c>
      <c r="E84" s="12">
        <f t="shared" si="5"/>
        <v>20781.649999999998</v>
      </c>
      <c r="F84" s="12"/>
      <c r="G84" s="13"/>
    </row>
    <row r="85" spans="1:7" x14ac:dyDescent="0.3">
      <c r="A85" s="11">
        <v>42917</v>
      </c>
      <c r="B85" s="20">
        <v>4940.3999999999996</v>
      </c>
      <c r="C85" s="16">
        <v>31</v>
      </c>
      <c r="D85" s="17">
        <f t="shared" si="4"/>
        <v>159.36774193548385</v>
      </c>
      <c r="E85" s="12">
        <f t="shared" si="5"/>
        <v>25722.049999999996</v>
      </c>
      <c r="F85" s="12"/>
      <c r="G85" s="13"/>
    </row>
    <row r="86" spans="1:7" x14ac:dyDescent="0.3">
      <c r="A86" s="11">
        <v>42948</v>
      </c>
      <c r="B86" s="20">
        <v>2789.8999999999996</v>
      </c>
      <c r="C86" s="16">
        <v>31</v>
      </c>
      <c r="D86" s="17">
        <f t="shared" si="4"/>
        <v>89.996774193548376</v>
      </c>
      <c r="E86" s="12">
        <f t="shared" si="5"/>
        <v>28511.949999999997</v>
      </c>
      <c r="F86" s="12"/>
      <c r="G86" s="13"/>
    </row>
    <row r="87" spans="1:7" x14ac:dyDescent="0.3">
      <c r="A87" s="11">
        <v>42979</v>
      </c>
      <c r="B87" s="20">
        <v>1191.3999999999999</v>
      </c>
      <c r="C87" s="16">
        <v>30</v>
      </c>
      <c r="D87" s="17">
        <f t="shared" si="4"/>
        <v>39.713333333333331</v>
      </c>
      <c r="E87" s="12">
        <f t="shared" si="5"/>
        <v>29703.35</v>
      </c>
      <c r="F87" s="12"/>
      <c r="G87" s="13"/>
    </row>
    <row r="88" spans="1:7" x14ac:dyDescent="0.3">
      <c r="A88" s="11">
        <v>43009</v>
      </c>
      <c r="B88" s="20">
        <v>3778.8999999999996</v>
      </c>
      <c r="C88" s="16">
        <v>31</v>
      </c>
      <c r="D88" s="17">
        <f t="shared" si="4"/>
        <v>121.89999999999999</v>
      </c>
      <c r="E88" s="12">
        <f t="shared" si="5"/>
        <v>33482.25</v>
      </c>
      <c r="F88" s="12"/>
      <c r="G88" s="13"/>
    </row>
    <row r="89" spans="1:7" x14ac:dyDescent="0.3">
      <c r="A89" s="11">
        <v>43040</v>
      </c>
      <c r="B89" s="20">
        <v>4206.7</v>
      </c>
      <c r="C89" s="16">
        <v>30</v>
      </c>
      <c r="D89" s="17">
        <f t="shared" si="4"/>
        <v>140.22333333333333</v>
      </c>
      <c r="E89" s="12">
        <f t="shared" si="5"/>
        <v>37688.949999999997</v>
      </c>
      <c r="F89" s="12"/>
      <c r="G89" s="13"/>
    </row>
    <row r="90" spans="1:7" x14ac:dyDescent="0.3">
      <c r="A90" s="11">
        <v>43070</v>
      </c>
      <c r="B90" s="20">
        <v>2469.0499999999997</v>
      </c>
      <c r="C90" s="16">
        <v>31</v>
      </c>
      <c r="D90" s="17">
        <f t="shared" si="4"/>
        <v>79.646774193548382</v>
      </c>
      <c r="E90" s="12">
        <f t="shared" si="5"/>
        <v>40158</v>
      </c>
      <c r="F90" s="12">
        <f>AVERAGE(D79:D90)</f>
        <v>110.05923227086534</v>
      </c>
      <c r="G90" s="13">
        <f>MAX(D79:D90)</f>
        <v>159.36774193548385</v>
      </c>
    </row>
    <row r="91" spans="1:7" x14ac:dyDescent="0.3">
      <c r="A91" s="3" t="s">
        <v>12</v>
      </c>
      <c r="B91" s="3"/>
      <c r="C91" s="3"/>
      <c r="D91" s="3"/>
      <c r="E91" s="3">
        <f>MAX(E7:E90)</f>
        <v>44516.95</v>
      </c>
      <c r="F91" s="3">
        <f>MAX(F7:F90)</f>
        <v>121.60959847361265</v>
      </c>
      <c r="G91" s="3">
        <f>MAX(G7:G90)</f>
        <v>175</v>
      </c>
    </row>
    <row r="92" spans="1:7" x14ac:dyDescent="0.3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FCC9-21AB-4AA2-9200-2FB434ADFC28}">
  <sheetPr>
    <tabColor rgb="FFC00000"/>
  </sheetPr>
  <dimension ref="A1:M89"/>
  <sheetViews>
    <sheetView zoomScale="70" zoomScaleNormal="70" workbookViewId="0">
      <selection activeCell="L19" sqref="L19"/>
    </sheetView>
  </sheetViews>
  <sheetFormatPr defaultRowHeight="14.4" x14ac:dyDescent="0.3"/>
  <cols>
    <col min="1" max="1" width="14.6640625" style="3" customWidth="1"/>
    <col min="2" max="2" width="20.2187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</cols>
  <sheetData>
    <row r="1" spans="1:13" x14ac:dyDescent="0.3">
      <c r="A1" s="1" t="s">
        <v>0</v>
      </c>
      <c r="B1" s="1"/>
      <c r="C1" s="2"/>
      <c r="F1" s="3"/>
      <c r="G1" s="3"/>
    </row>
    <row r="2" spans="1:13" x14ac:dyDescent="0.3">
      <c r="A2" s="1" t="s">
        <v>38</v>
      </c>
      <c r="B2" s="1"/>
      <c r="C2" s="2"/>
      <c r="E2" s="27"/>
      <c r="F2" s="3"/>
      <c r="G2" s="3"/>
    </row>
    <row r="3" spans="1:13" x14ac:dyDescent="0.3">
      <c r="C3" s="3"/>
      <c r="M3" s="40"/>
    </row>
    <row r="4" spans="1:13" x14ac:dyDescent="0.3">
      <c r="C4" s="3"/>
    </row>
    <row r="5" spans="1:13" x14ac:dyDescent="0.3">
      <c r="A5" s="59" t="s">
        <v>18</v>
      </c>
      <c r="B5" s="59"/>
      <c r="C5" s="59"/>
      <c r="D5" s="5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</row>
    <row r="6" spans="1:13" ht="39.6" x14ac:dyDescent="0.3">
      <c r="A6" s="56" t="s">
        <v>3</v>
      </c>
      <c r="B6" s="8" t="s">
        <v>71</v>
      </c>
      <c r="C6" s="9" t="s">
        <v>5</v>
      </c>
      <c r="D6" s="10"/>
      <c r="E6" s="56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">
      <c r="A7" s="44">
        <v>2011</v>
      </c>
      <c r="B7" s="15">
        <f t="shared" ref="B7:C13" si="0">F7+L7+Q7+X7</f>
        <v>40.178082191780824</v>
      </c>
      <c r="C7" s="12">
        <f t="shared" si="0"/>
        <v>14665</v>
      </c>
      <c r="D7" s="14"/>
      <c r="E7" s="44">
        <v>2011</v>
      </c>
      <c r="F7" s="51">
        <f>G7/365</f>
        <v>38.678082191780824</v>
      </c>
      <c r="G7" s="12">
        <f>14665-M7</f>
        <v>14117.5</v>
      </c>
      <c r="H7" s="14"/>
      <c r="I7" s="44">
        <v>2011</v>
      </c>
      <c r="J7" s="29">
        <v>10</v>
      </c>
      <c r="K7" s="29">
        <v>150</v>
      </c>
      <c r="L7" s="29">
        <f t="shared" ref="L7:L13" si="1">K7*J7/1000</f>
        <v>1.5</v>
      </c>
      <c r="M7" s="46">
        <f t="shared" ref="M7:M13" si="2">L7*365</f>
        <v>547.5</v>
      </c>
    </row>
    <row r="8" spans="1:13" x14ac:dyDescent="0.3">
      <c r="A8" s="44">
        <v>2012</v>
      </c>
      <c r="B8" s="15">
        <f t="shared" si="0"/>
        <v>40.989041095890414</v>
      </c>
      <c r="C8" s="12">
        <f t="shared" si="0"/>
        <v>14961</v>
      </c>
      <c r="D8" s="14"/>
      <c r="E8" s="44">
        <v>2012</v>
      </c>
      <c r="F8" s="51">
        <f t="shared" ref="F8:F13" si="3">G8/365</f>
        <v>39.489041095890414</v>
      </c>
      <c r="G8" s="12">
        <f>14961-M8</f>
        <v>14413.5</v>
      </c>
      <c r="H8" s="14"/>
      <c r="I8" s="44">
        <v>2012</v>
      </c>
      <c r="J8" s="29">
        <v>10</v>
      </c>
      <c r="K8" s="29">
        <v>150</v>
      </c>
      <c r="L8" s="29">
        <f t="shared" si="1"/>
        <v>1.5</v>
      </c>
      <c r="M8" s="46">
        <f t="shared" si="2"/>
        <v>547.5</v>
      </c>
    </row>
    <row r="9" spans="1:13" x14ac:dyDescent="0.3">
      <c r="A9" s="44">
        <v>2013</v>
      </c>
      <c r="B9" s="15">
        <f t="shared" si="0"/>
        <v>29</v>
      </c>
      <c r="C9" s="12">
        <f t="shared" si="0"/>
        <v>10585</v>
      </c>
      <c r="D9" s="14"/>
      <c r="E9" s="44">
        <v>2013</v>
      </c>
      <c r="F9" s="51">
        <f t="shared" si="3"/>
        <v>27.5</v>
      </c>
      <c r="G9" s="12">
        <f>10585-M9</f>
        <v>10037.5</v>
      </c>
      <c r="H9" s="14"/>
      <c r="I9" s="44">
        <v>2013</v>
      </c>
      <c r="J9" s="29">
        <v>10</v>
      </c>
      <c r="K9" s="29">
        <v>150</v>
      </c>
      <c r="L9" s="29">
        <f t="shared" si="1"/>
        <v>1.5</v>
      </c>
      <c r="M9" s="46">
        <f t="shared" si="2"/>
        <v>547.5</v>
      </c>
    </row>
    <row r="10" spans="1:13" x14ac:dyDescent="0.3">
      <c r="A10" s="44">
        <v>2014</v>
      </c>
      <c r="B10" s="15">
        <f t="shared" si="0"/>
        <v>16.720547945205482</v>
      </c>
      <c r="C10" s="12">
        <f t="shared" si="0"/>
        <v>6103</v>
      </c>
      <c r="D10" s="14"/>
      <c r="E10" s="44">
        <v>2014</v>
      </c>
      <c r="F10" s="51">
        <f t="shared" si="3"/>
        <v>15.22054794520548</v>
      </c>
      <c r="G10" s="12">
        <f>6103-M10</f>
        <v>5555.5</v>
      </c>
      <c r="H10" s="14"/>
      <c r="I10" s="44">
        <v>2014</v>
      </c>
      <c r="J10" s="29">
        <v>10</v>
      </c>
      <c r="K10" s="29">
        <v>150</v>
      </c>
      <c r="L10" s="29">
        <f t="shared" si="1"/>
        <v>1.5</v>
      </c>
      <c r="M10" s="46">
        <f t="shared" si="2"/>
        <v>547.5</v>
      </c>
    </row>
    <row r="11" spans="1:13" x14ac:dyDescent="0.3">
      <c r="A11" s="44">
        <v>2015</v>
      </c>
      <c r="B11" s="15">
        <f t="shared" si="0"/>
        <v>25.07123287671233</v>
      </c>
      <c r="C11" s="12">
        <f t="shared" si="0"/>
        <v>9151</v>
      </c>
      <c r="E11" s="44">
        <v>2015</v>
      </c>
      <c r="F11" s="51">
        <f t="shared" si="3"/>
        <v>23.57123287671233</v>
      </c>
      <c r="G11" s="12">
        <f>9151-M11</f>
        <v>8603.5</v>
      </c>
      <c r="I11" s="44">
        <v>2015</v>
      </c>
      <c r="J11" s="29">
        <v>10</v>
      </c>
      <c r="K11" s="29">
        <v>150</v>
      </c>
      <c r="L11" s="29">
        <f t="shared" si="1"/>
        <v>1.5</v>
      </c>
      <c r="M11" s="46">
        <f t="shared" si="2"/>
        <v>547.5</v>
      </c>
    </row>
    <row r="12" spans="1:13" x14ac:dyDescent="0.3">
      <c r="A12" s="44">
        <v>2016</v>
      </c>
      <c r="B12" s="15">
        <f t="shared" si="0"/>
        <v>22.553424657534247</v>
      </c>
      <c r="C12" s="12">
        <f t="shared" si="0"/>
        <v>8232</v>
      </c>
      <c r="E12" s="44">
        <v>2016</v>
      </c>
      <c r="F12" s="51">
        <f t="shared" si="3"/>
        <v>21.053424657534247</v>
      </c>
      <c r="G12" s="12">
        <f>8232-M12</f>
        <v>7684.5</v>
      </c>
      <c r="I12" s="44">
        <v>2016</v>
      </c>
      <c r="J12" s="29">
        <v>10</v>
      </c>
      <c r="K12" s="29">
        <v>150</v>
      </c>
      <c r="L12" s="29">
        <f t="shared" si="1"/>
        <v>1.5</v>
      </c>
      <c r="M12" s="46">
        <f t="shared" si="2"/>
        <v>547.5</v>
      </c>
    </row>
    <row r="13" spans="1:13" x14ac:dyDescent="0.3">
      <c r="A13" s="44">
        <v>2017</v>
      </c>
      <c r="B13" s="15">
        <f t="shared" si="0"/>
        <v>25.183561643835617</v>
      </c>
      <c r="C13" s="12">
        <f t="shared" si="0"/>
        <v>9192</v>
      </c>
      <c r="E13" s="44">
        <v>2017</v>
      </c>
      <c r="F13" s="51">
        <f t="shared" si="3"/>
        <v>23.683561643835617</v>
      </c>
      <c r="G13" s="12">
        <f>9192-M13</f>
        <v>8644.5</v>
      </c>
      <c r="I13" s="44">
        <v>2017</v>
      </c>
      <c r="J13" s="29">
        <v>10</v>
      </c>
      <c r="K13" s="29">
        <v>150</v>
      </c>
      <c r="L13" s="29">
        <f t="shared" si="1"/>
        <v>1.5</v>
      </c>
      <c r="M13" s="46">
        <f t="shared" si="2"/>
        <v>547.5</v>
      </c>
    </row>
    <row r="14" spans="1:13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">
      <c r="A16" s="57"/>
      <c r="B16" s="42"/>
      <c r="C16" s="43"/>
      <c r="D16" s="27"/>
      <c r="E16" s="41"/>
      <c r="F16" s="58"/>
      <c r="G16" s="49"/>
      <c r="I16" s="41"/>
      <c r="J16" s="42"/>
      <c r="K16" s="42"/>
      <c r="L16"/>
      <c r="M16"/>
    </row>
    <row r="17" spans="1:13" x14ac:dyDescent="0.3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">
      <c r="A88" s="39"/>
      <c r="B88" s="39"/>
      <c r="C88" s="39"/>
      <c r="E88" s="50"/>
      <c r="F88" s="50"/>
      <c r="G88" s="50"/>
    </row>
    <row r="89" spans="1:13" x14ac:dyDescent="0.3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C73B-0319-40C5-8694-C9AE1077C02F}">
  <sheetPr>
    <tabColor rgb="FFC00000"/>
  </sheetPr>
  <dimension ref="A1:G92"/>
  <sheetViews>
    <sheetView zoomScale="85" zoomScaleNormal="85"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1" width="14.6640625" style="3" customWidth="1"/>
    <col min="2" max="2" width="19.5546875" style="3" customWidth="1"/>
    <col min="3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39</v>
      </c>
      <c r="B2" s="1"/>
      <c r="C2" s="2"/>
      <c r="D2" s="2"/>
      <c r="E2" s="2"/>
    </row>
    <row r="4" spans="1:7" x14ac:dyDescent="0.3">
      <c r="E4" s="4"/>
    </row>
    <row r="5" spans="1:7" x14ac:dyDescent="0.3">
      <c r="A5" s="69" t="s">
        <v>40</v>
      </c>
      <c r="B5" s="70"/>
      <c r="C5" s="70"/>
      <c r="D5" s="70"/>
      <c r="E5" s="70"/>
      <c r="F5" s="70"/>
      <c r="G5" s="70"/>
    </row>
    <row r="6" spans="1:7" ht="46.8" customHeight="1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">
      <c r="A7" s="11">
        <v>40544</v>
      </c>
      <c r="B7" s="13">
        <v>71</v>
      </c>
      <c r="C7" s="16">
        <v>31</v>
      </c>
      <c r="D7" s="17">
        <f t="shared" ref="D7:D70" si="0">B7/C7</f>
        <v>2.2903225806451615</v>
      </c>
      <c r="E7" s="12">
        <f>B7</f>
        <v>71</v>
      </c>
      <c r="F7" s="13"/>
      <c r="G7" s="13"/>
    </row>
    <row r="8" spans="1:7" x14ac:dyDescent="0.3">
      <c r="A8" s="11">
        <v>40575</v>
      </c>
      <c r="B8" s="13">
        <v>109</v>
      </c>
      <c r="C8" s="16">
        <v>28</v>
      </c>
      <c r="D8" s="17">
        <f t="shared" si="0"/>
        <v>3.8928571428571428</v>
      </c>
      <c r="E8" s="12">
        <f t="shared" ref="E8:E18" si="1">B8+E7</f>
        <v>180</v>
      </c>
      <c r="F8" s="13"/>
      <c r="G8" s="13"/>
    </row>
    <row r="9" spans="1:7" x14ac:dyDescent="0.3">
      <c r="A9" s="11">
        <v>40603</v>
      </c>
      <c r="B9" s="13">
        <v>127</v>
      </c>
      <c r="C9" s="16">
        <v>31</v>
      </c>
      <c r="D9" s="17">
        <f t="shared" si="0"/>
        <v>4.096774193548387</v>
      </c>
      <c r="E9" s="12">
        <f t="shared" si="1"/>
        <v>307</v>
      </c>
      <c r="F9" s="13"/>
      <c r="G9" s="13"/>
    </row>
    <row r="10" spans="1:7" x14ac:dyDescent="0.3">
      <c r="A10" s="11">
        <v>40634</v>
      </c>
      <c r="B10" s="13">
        <v>133</v>
      </c>
      <c r="C10" s="16">
        <v>30</v>
      </c>
      <c r="D10" s="17">
        <f t="shared" si="0"/>
        <v>4.4333333333333336</v>
      </c>
      <c r="E10" s="12">
        <f t="shared" si="1"/>
        <v>440</v>
      </c>
      <c r="F10" s="13"/>
      <c r="G10" s="13"/>
    </row>
    <row r="11" spans="1:7" x14ac:dyDescent="0.3">
      <c r="A11" s="11">
        <v>40664</v>
      </c>
      <c r="B11" s="13">
        <v>166</v>
      </c>
      <c r="C11" s="16">
        <v>31</v>
      </c>
      <c r="D11" s="17">
        <f t="shared" si="0"/>
        <v>5.354838709677419</v>
      </c>
      <c r="E11" s="12">
        <f t="shared" si="1"/>
        <v>606</v>
      </c>
      <c r="F11" s="13"/>
      <c r="G11" s="13"/>
    </row>
    <row r="12" spans="1:7" x14ac:dyDescent="0.3">
      <c r="A12" s="11">
        <v>40695</v>
      </c>
      <c r="B12" s="13">
        <v>145</v>
      </c>
      <c r="C12" s="16">
        <v>30</v>
      </c>
      <c r="D12" s="17">
        <f t="shared" si="0"/>
        <v>4.833333333333333</v>
      </c>
      <c r="E12" s="12">
        <f t="shared" si="1"/>
        <v>751</v>
      </c>
      <c r="F12" s="13"/>
      <c r="G12" s="13"/>
    </row>
    <row r="13" spans="1:7" x14ac:dyDescent="0.3">
      <c r="A13" s="11">
        <v>40725</v>
      </c>
      <c r="B13" s="13">
        <v>127</v>
      </c>
      <c r="C13" s="16">
        <v>31</v>
      </c>
      <c r="D13" s="17">
        <f t="shared" si="0"/>
        <v>4.096774193548387</v>
      </c>
      <c r="E13" s="12">
        <f t="shared" si="1"/>
        <v>878</v>
      </c>
      <c r="F13" s="13"/>
      <c r="G13" s="13"/>
    </row>
    <row r="14" spans="1:7" x14ac:dyDescent="0.3">
      <c r="A14" s="11">
        <v>40756</v>
      </c>
      <c r="B14" s="13">
        <v>99</v>
      </c>
      <c r="C14" s="16">
        <v>31</v>
      </c>
      <c r="D14" s="17">
        <f t="shared" si="0"/>
        <v>3.193548387096774</v>
      </c>
      <c r="E14" s="12">
        <f t="shared" si="1"/>
        <v>977</v>
      </c>
      <c r="F14" s="13"/>
      <c r="G14" s="13"/>
    </row>
    <row r="15" spans="1:7" x14ac:dyDescent="0.3">
      <c r="A15" s="11">
        <v>40787</v>
      </c>
      <c r="B15" s="13">
        <v>84</v>
      </c>
      <c r="C15" s="16">
        <v>30</v>
      </c>
      <c r="D15" s="17">
        <f t="shared" si="0"/>
        <v>2.8</v>
      </c>
      <c r="E15" s="12">
        <f t="shared" si="1"/>
        <v>1061</v>
      </c>
      <c r="F15" s="13"/>
      <c r="G15" s="13"/>
    </row>
    <row r="16" spans="1:7" x14ac:dyDescent="0.3">
      <c r="A16" s="11">
        <v>40817</v>
      </c>
      <c r="B16" s="13">
        <v>86</v>
      </c>
      <c r="C16" s="16">
        <v>31</v>
      </c>
      <c r="D16" s="17">
        <f t="shared" si="0"/>
        <v>2.774193548387097</v>
      </c>
      <c r="E16" s="12">
        <f t="shared" si="1"/>
        <v>1147</v>
      </c>
      <c r="F16" s="13"/>
      <c r="G16" s="13"/>
    </row>
    <row r="17" spans="1:7" x14ac:dyDescent="0.3">
      <c r="A17" s="11">
        <v>40848</v>
      </c>
      <c r="B17" s="13">
        <v>87</v>
      </c>
      <c r="C17" s="16">
        <v>30</v>
      </c>
      <c r="D17" s="17">
        <f t="shared" si="0"/>
        <v>2.9</v>
      </c>
      <c r="E17" s="12">
        <f t="shared" si="1"/>
        <v>1234</v>
      </c>
      <c r="F17" s="13"/>
      <c r="G17" s="13"/>
    </row>
    <row r="18" spans="1:7" x14ac:dyDescent="0.3">
      <c r="A18" s="11">
        <v>40878</v>
      </c>
      <c r="B18" s="13">
        <v>69</v>
      </c>
      <c r="C18" s="16">
        <v>31</v>
      </c>
      <c r="D18" s="17">
        <f t="shared" si="0"/>
        <v>2.225806451612903</v>
      </c>
      <c r="E18" s="12">
        <f t="shared" si="1"/>
        <v>1303</v>
      </c>
      <c r="F18" s="13">
        <f>AVERAGE(D7:D18)</f>
        <v>3.5743151561699946</v>
      </c>
      <c r="G18" s="13">
        <f>MAX(D7:D18)</f>
        <v>5.354838709677419</v>
      </c>
    </row>
    <row r="19" spans="1:7" x14ac:dyDescent="0.3">
      <c r="A19" s="11">
        <v>40909</v>
      </c>
      <c r="B19" s="13">
        <v>49</v>
      </c>
      <c r="C19" s="16">
        <v>31</v>
      </c>
      <c r="D19" s="17">
        <f t="shared" si="0"/>
        <v>1.5806451612903225</v>
      </c>
      <c r="E19" s="12">
        <f>B19</f>
        <v>49</v>
      </c>
      <c r="F19" s="13"/>
      <c r="G19" s="13"/>
    </row>
    <row r="20" spans="1:7" x14ac:dyDescent="0.3">
      <c r="A20" s="11">
        <v>40940</v>
      </c>
      <c r="B20" s="13">
        <v>187</v>
      </c>
      <c r="C20" s="16">
        <v>29</v>
      </c>
      <c r="D20" s="17">
        <f t="shared" si="0"/>
        <v>6.4482758620689653</v>
      </c>
      <c r="E20" s="12">
        <f t="shared" ref="E20:E30" si="2">B20+E19</f>
        <v>236</v>
      </c>
      <c r="F20" s="13"/>
      <c r="G20" s="13"/>
    </row>
    <row r="21" spans="1:7" x14ac:dyDescent="0.3">
      <c r="A21" s="11">
        <v>40969</v>
      </c>
      <c r="B21" s="13">
        <v>141</v>
      </c>
      <c r="C21" s="16">
        <v>31</v>
      </c>
      <c r="D21" s="17">
        <f t="shared" si="0"/>
        <v>4.5483870967741939</v>
      </c>
      <c r="E21" s="12">
        <f t="shared" si="2"/>
        <v>377</v>
      </c>
      <c r="F21" s="13"/>
      <c r="G21" s="13"/>
    </row>
    <row r="22" spans="1:7" x14ac:dyDescent="0.3">
      <c r="A22" s="11">
        <v>41000</v>
      </c>
      <c r="B22" s="13">
        <v>139</v>
      </c>
      <c r="C22" s="16">
        <v>30</v>
      </c>
      <c r="D22" s="17">
        <f t="shared" si="0"/>
        <v>4.6333333333333337</v>
      </c>
      <c r="E22" s="12">
        <f t="shared" si="2"/>
        <v>516</v>
      </c>
      <c r="F22" s="13"/>
      <c r="G22" s="13"/>
    </row>
    <row r="23" spans="1:7" x14ac:dyDescent="0.3">
      <c r="A23" s="11">
        <v>41030</v>
      </c>
      <c r="B23" s="13">
        <v>171</v>
      </c>
      <c r="C23" s="16">
        <v>31</v>
      </c>
      <c r="D23" s="17">
        <f t="shared" si="0"/>
        <v>5.5161290322580649</v>
      </c>
      <c r="E23" s="12">
        <f t="shared" si="2"/>
        <v>687</v>
      </c>
      <c r="F23" s="13"/>
      <c r="G23" s="13"/>
    </row>
    <row r="24" spans="1:7" x14ac:dyDescent="0.3">
      <c r="A24" s="11">
        <v>41061</v>
      </c>
      <c r="B24" s="13">
        <v>220</v>
      </c>
      <c r="C24" s="16">
        <v>30</v>
      </c>
      <c r="D24" s="17">
        <f t="shared" si="0"/>
        <v>7.333333333333333</v>
      </c>
      <c r="E24" s="12">
        <f t="shared" si="2"/>
        <v>907</v>
      </c>
      <c r="F24" s="13"/>
      <c r="G24" s="13"/>
    </row>
    <row r="25" spans="1:7" x14ac:dyDescent="0.3">
      <c r="A25" s="11">
        <v>41091</v>
      </c>
      <c r="B25" s="13">
        <v>205</v>
      </c>
      <c r="C25" s="16">
        <v>31</v>
      </c>
      <c r="D25" s="17">
        <f t="shared" si="0"/>
        <v>6.612903225806452</v>
      </c>
      <c r="E25" s="12">
        <f t="shared" si="2"/>
        <v>1112</v>
      </c>
      <c r="F25" s="13"/>
      <c r="G25" s="13"/>
    </row>
    <row r="26" spans="1:7" x14ac:dyDescent="0.3">
      <c r="A26" s="11">
        <v>41122</v>
      </c>
      <c r="B26" s="13">
        <v>189</v>
      </c>
      <c r="C26" s="16">
        <v>31</v>
      </c>
      <c r="D26" s="17">
        <f t="shared" si="0"/>
        <v>6.096774193548387</v>
      </c>
      <c r="E26" s="12">
        <f t="shared" si="2"/>
        <v>1301</v>
      </c>
      <c r="F26" s="13"/>
      <c r="G26" s="13"/>
    </row>
    <row r="27" spans="1:7" x14ac:dyDescent="0.3">
      <c r="A27" s="11">
        <v>41153</v>
      </c>
      <c r="B27" s="13">
        <v>215</v>
      </c>
      <c r="C27" s="16">
        <v>30</v>
      </c>
      <c r="D27" s="17">
        <f t="shared" si="0"/>
        <v>7.166666666666667</v>
      </c>
      <c r="E27" s="12">
        <f t="shared" si="2"/>
        <v>1516</v>
      </c>
      <c r="F27" s="13"/>
      <c r="G27" s="13"/>
    </row>
    <row r="28" spans="1:7" x14ac:dyDescent="0.3">
      <c r="A28" s="11">
        <v>41183</v>
      </c>
      <c r="B28" s="13">
        <v>184</v>
      </c>
      <c r="C28" s="16">
        <v>31</v>
      </c>
      <c r="D28" s="17">
        <f t="shared" si="0"/>
        <v>5.935483870967742</v>
      </c>
      <c r="E28" s="12">
        <f t="shared" si="2"/>
        <v>1700</v>
      </c>
      <c r="F28" s="13"/>
      <c r="G28" s="13"/>
    </row>
    <row r="29" spans="1:7" x14ac:dyDescent="0.3">
      <c r="A29" s="11">
        <v>41214</v>
      </c>
      <c r="B29" s="13">
        <v>212</v>
      </c>
      <c r="C29" s="16">
        <v>30</v>
      </c>
      <c r="D29" s="17">
        <f t="shared" si="0"/>
        <v>7.0666666666666664</v>
      </c>
      <c r="E29" s="12">
        <f t="shared" si="2"/>
        <v>1912</v>
      </c>
      <c r="F29" s="13"/>
      <c r="G29" s="13"/>
    </row>
    <row r="30" spans="1:7" x14ac:dyDescent="0.3">
      <c r="A30" s="11">
        <v>41244</v>
      </c>
      <c r="B30" s="13">
        <v>295</v>
      </c>
      <c r="C30" s="16">
        <v>31</v>
      </c>
      <c r="D30" s="17">
        <f t="shared" si="0"/>
        <v>9.5161290322580641</v>
      </c>
      <c r="E30" s="12">
        <f t="shared" si="2"/>
        <v>2207</v>
      </c>
      <c r="F30" s="13">
        <f>AVERAGE(D19:D30)</f>
        <v>6.0378939562476823</v>
      </c>
      <c r="G30" s="13">
        <f>MAX(D19:D30)</f>
        <v>9.5161290322580641</v>
      </c>
    </row>
    <row r="31" spans="1:7" x14ac:dyDescent="0.3">
      <c r="A31" s="11">
        <v>41275</v>
      </c>
      <c r="B31" s="13">
        <v>223</v>
      </c>
      <c r="C31" s="16">
        <v>31</v>
      </c>
      <c r="D31" s="17">
        <f t="shared" si="0"/>
        <v>7.193548387096774</v>
      </c>
      <c r="E31" s="12">
        <f>B31</f>
        <v>223</v>
      </c>
      <c r="F31" s="13"/>
      <c r="G31" s="13"/>
    </row>
    <row r="32" spans="1:7" x14ac:dyDescent="0.3">
      <c r="A32" s="11">
        <v>41306</v>
      </c>
      <c r="B32" s="13">
        <v>180</v>
      </c>
      <c r="C32" s="16">
        <v>28</v>
      </c>
      <c r="D32" s="17">
        <f t="shared" si="0"/>
        <v>6.4285714285714288</v>
      </c>
      <c r="E32" s="12">
        <f t="shared" ref="E32:E42" si="3">B32+E31</f>
        <v>403</v>
      </c>
      <c r="F32" s="13"/>
      <c r="G32" s="13"/>
    </row>
    <row r="33" spans="1:7" x14ac:dyDescent="0.3">
      <c r="A33" s="11">
        <v>41334</v>
      </c>
      <c r="B33" s="13">
        <v>158</v>
      </c>
      <c r="C33" s="16">
        <v>31</v>
      </c>
      <c r="D33" s="17">
        <f t="shared" si="0"/>
        <v>5.096774193548387</v>
      </c>
      <c r="E33" s="12">
        <f t="shared" si="3"/>
        <v>561</v>
      </c>
      <c r="F33" s="13"/>
      <c r="G33" s="13"/>
    </row>
    <row r="34" spans="1:7" x14ac:dyDescent="0.3">
      <c r="A34" s="11">
        <v>41365</v>
      </c>
      <c r="B34" s="13">
        <v>212</v>
      </c>
      <c r="C34" s="16">
        <v>30</v>
      </c>
      <c r="D34" s="17">
        <f t="shared" si="0"/>
        <v>7.0666666666666664</v>
      </c>
      <c r="E34" s="12">
        <f t="shared" si="3"/>
        <v>773</v>
      </c>
      <c r="F34" s="13"/>
      <c r="G34" s="13"/>
    </row>
    <row r="35" spans="1:7" x14ac:dyDescent="0.3">
      <c r="A35" s="11">
        <v>41395</v>
      </c>
      <c r="B35" s="13">
        <v>191</v>
      </c>
      <c r="C35" s="16">
        <v>31</v>
      </c>
      <c r="D35" s="17">
        <f t="shared" si="0"/>
        <v>6.161290322580645</v>
      </c>
      <c r="E35" s="12">
        <f t="shared" si="3"/>
        <v>964</v>
      </c>
      <c r="F35" s="13"/>
      <c r="G35" s="13"/>
    </row>
    <row r="36" spans="1:7" x14ac:dyDescent="0.3">
      <c r="A36" s="11">
        <v>41426</v>
      </c>
      <c r="B36" s="13">
        <v>201</v>
      </c>
      <c r="C36" s="16">
        <v>30</v>
      </c>
      <c r="D36" s="17">
        <f t="shared" si="0"/>
        <v>6.7</v>
      </c>
      <c r="E36" s="12">
        <f t="shared" si="3"/>
        <v>1165</v>
      </c>
      <c r="F36" s="13"/>
      <c r="G36" s="13"/>
    </row>
    <row r="37" spans="1:7" x14ac:dyDescent="0.3">
      <c r="A37" s="11">
        <v>41456</v>
      </c>
      <c r="B37" s="13">
        <v>15</v>
      </c>
      <c r="C37" s="16">
        <v>31</v>
      </c>
      <c r="D37" s="17">
        <f t="shared" si="0"/>
        <v>0.4838709677419355</v>
      </c>
      <c r="E37" s="12">
        <f t="shared" si="3"/>
        <v>1180</v>
      </c>
      <c r="F37" s="13"/>
      <c r="G37" s="13"/>
    </row>
    <row r="38" spans="1:7" x14ac:dyDescent="0.3">
      <c r="A38" s="11">
        <v>41487</v>
      </c>
      <c r="B38" s="13">
        <v>27</v>
      </c>
      <c r="C38" s="16">
        <v>31</v>
      </c>
      <c r="D38" s="17">
        <f t="shared" si="0"/>
        <v>0.87096774193548387</v>
      </c>
      <c r="E38" s="12">
        <f t="shared" si="3"/>
        <v>1207</v>
      </c>
      <c r="F38" s="13"/>
      <c r="G38" s="13"/>
    </row>
    <row r="39" spans="1:7" x14ac:dyDescent="0.3">
      <c r="A39" s="11">
        <v>41518</v>
      </c>
      <c r="B39" s="13">
        <v>35</v>
      </c>
      <c r="C39" s="16">
        <v>30</v>
      </c>
      <c r="D39" s="17">
        <f t="shared" si="0"/>
        <v>1.1666666666666667</v>
      </c>
      <c r="E39" s="12">
        <f t="shared" si="3"/>
        <v>1242</v>
      </c>
      <c r="F39" s="13"/>
      <c r="G39" s="13"/>
    </row>
    <row r="40" spans="1:7" x14ac:dyDescent="0.3">
      <c r="A40" s="11">
        <v>41548</v>
      </c>
      <c r="B40" s="13">
        <v>39</v>
      </c>
      <c r="C40" s="16">
        <v>31</v>
      </c>
      <c r="D40" s="17">
        <f t="shared" si="0"/>
        <v>1.2580645161290323</v>
      </c>
      <c r="E40" s="12">
        <f t="shared" si="3"/>
        <v>1281</v>
      </c>
      <c r="F40" s="13"/>
      <c r="G40" s="13"/>
    </row>
    <row r="41" spans="1:7" x14ac:dyDescent="0.3">
      <c r="A41" s="11">
        <v>41579</v>
      </c>
      <c r="B41" s="13">
        <v>31</v>
      </c>
      <c r="C41" s="16">
        <v>30</v>
      </c>
      <c r="D41" s="17">
        <f t="shared" si="0"/>
        <v>1.0333333333333334</v>
      </c>
      <c r="E41" s="12">
        <f t="shared" si="3"/>
        <v>1312</v>
      </c>
      <c r="F41" s="13"/>
      <c r="G41" s="13"/>
    </row>
    <row r="42" spans="1:7" x14ac:dyDescent="0.3">
      <c r="A42" s="11">
        <v>41609</v>
      </c>
      <c r="B42" s="13">
        <v>42</v>
      </c>
      <c r="C42" s="16">
        <v>31</v>
      </c>
      <c r="D42" s="17">
        <f t="shared" si="0"/>
        <v>1.3548387096774193</v>
      </c>
      <c r="E42" s="12">
        <f t="shared" si="3"/>
        <v>1354</v>
      </c>
      <c r="F42" s="13">
        <f>AVERAGE(D31:D42)</f>
        <v>3.7345494111623139</v>
      </c>
      <c r="G42" s="13">
        <f>MAX(D31:D42)</f>
        <v>7.193548387096774</v>
      </c>
    </row>
    <row r="43" spans="1:7" x14ac:dyDescent="0.3">
      <c r="A43" s="11">
        <v>41640</v>
      </c>
      <c r="B43" s="13">
        <v>29</v>
      </c>
      <c r="C43" s="16">
        <v>31</v>
      </c>
      <c r="D43" s="17">
        <f t="shared" si="0"/>
        <v>0.93548387096774188</v>
      </c>
      <c r="E43" s="12">
        <f>B43</f>
        <v>29</v>
      </c>
      <c r="F43" s="13"/>
      <c r="G43" s="13"/>
    </row>
    <row r="44" spans="1:7" x14ac:dyDescent="0.3">
      <c r="A44" s="11">
        <v>41671</v>
      </c>
      <c r="B44" s="13">
        <v>37</v>
      </c>
      <c r="C44" s="16">
        <v>28</v>
      </c>
      <c r="D44" s="17">
        <f t="shared" si="0"/>
        <v>1.3214285714285714</v>
      </c>
      <c r="E44" s="12">
        <f t="shared" ref="E44:E54" si="4">B44+E43</f>
        <v>66</v>
      </c>
      <c r="F44" s="13"/>
      <c r="G44" s="13"/>
    </row>
    <row r="45" spans="1:7" x14ac:dyDescent="0.3">
      <c r="A45" s="11">
        <v>41699</v>
      </c>
      <c r="B45" s="13">
        <v>22</v>
      </c>
      <c r="C45" s="16">
        <v>31</v>
      </c>
      <c r="D45" s="17">
        <f t="shared" si="0"/>
        <v>0.70967741935483875</v>
      </c>
      <c r="E45" s="12">
        <f t="shared" si="4"/>
        <v>88</v>
      </c>
      <c r="F45" s="13"/>
      <c r="G45" s="13"/>
    </row>
    <row r="46" spans="1:7" x14ac:dyDescent="0.3">
      <c r="A46" s="11">
        <v>41730</v>
      </c>
      <c r="B46" s="13">
        <v>29</v>
      </c>
      <c r="C46" s="16">
        <v>30</v>
      </c>
      <c r="D46" s="17">
        <f t="shared" si="0"/>
        <v>0.96666666666666667</v>
      </c>
      <c r="E46" s="12">
        <f t="shared" si="4"/>
        <v>117</v>
      </c>
      <c r="F46" s="13"/>
      <c r="G46" s="13"/>
    </row>
    <row r="47" spans="1:7" x14ac:dyDescent="0.3">
      <c r="A47" s="11">
        <v>41760</v>
      </c>
      <c r="B47" s="13">
        <v>23</v>
      </c>
      <c r="C47" s="16">
        <v>31</v>
      </c>
      <c r="D47" s="17">
        <f t="shared" si="0"/>
        <v>0.74193548387096775</v>
      </c>
      <c r="E47" s="12">
        <f t="shared" si="4"/>
        <v>140</v>
      </c>
      <c r="F47" s="13"/>
      <c r="G47" s="13"/>
    </row>
    <row r="48" spans="1:7" x14ac:dyDescent="0.3">
      <c r="A48" s="11">
        <v>41791</v>
      </c>
      <c r="B48" s="13">
        <v>33</v>
      </c>
      <c r="C48" s="16">
        <v>30</v>
      </c>
      <c r="D48" s="17">
        <f t="shared" si="0"/>
        <v>1.1000000000000001</v>
      </c>
      <c r="E48" s="12">
        <f t="shared" si="4"/>
        <v>173</v>
      </c>
      <c r="F48" s="13"/>
      <c r="G48" s="13"/>
    </row>
    <row r="49" spans="1:7" x14ac:dyDescent="0.3">
      <c r="A49" s="11">
        <v>41821</v>
      </c>
      <c r="B49" s="13">
        <v>17</v>
      </c>
      <c r="C49" s="16">
        <v>31</v>
      </c>
      <c r="D49" s="17">
        <f t="shared" si="0"/>
        <v>0.54838709677419351</v>
      </c>
      <c r="E49" s="12">
        <f t="shared" si="4"/>
        <v>190</v>
      </c>
      <c r="F49" s="13"/>
      <c r="G49" s="13"/>
    </row>
    <row r="50" spans="1:7" x14ac:dyDescent="0.3">
      <c r="A50" s="11">
        <v>41852</v>
      </c>
      <c r="B50" s="13">
        <v>19</v>
      </c>
      <c r="C50" s="16">
        <v>31</v>
      </c>
      <c r="D50" s="17">
        <f t="shared" si="0"/>
        <v>0.61290322580645162</v>
      </c>
      <c r="E50" s="12">
        <f t="shared" si="4"/>
        <v>209</v>
      </c>
      <c r="F50" s="13"/>
      <c r="G50" s="13"/>
    </row>
    <row r="51" spans="1:7" x14ac:dyDescent="0.3">
      <c r="A51" s="11">
        <v>41883</v>
      </c>
      <c r="B51" s="13">
        <v>39</v>
      </c>
      <c r="C51" s="16">
        <v>30</v>
      </c>
      <c r="D51" s="17">
        <f t="shared" si="0"/>
        <v>1.3</v>
      </c>
      <c r="E51" s="12">
        <f t="shared" si="4"/>
        <v>248</v>
      </c>
      <c r="F51" s="13"/>
      <c r="G51" s="13"/>
    </row>
    <row r="52" spans="1:7" x14ac:dyDescent="0.3">
      <c r="A52" s="11">
        <v>41913</v>
      </c>
      <c r="B52" s="13">
        <v>43</v>
      </c>
      <c r="C52" s="16">
        <v>31</v>
      </c>
      <c r="D52" s="17">
        <f t="shared" si="0"/>
        <v>1.3870967741935485</v>
      </c>
      <c r="E52" s="12">
        <f t="shared" si="4"/>
        <v>291</v>
      </c>
      <c r="F52" s="13"/>
      <c r="G52" s="13"/>
    </row>
    <row r="53" spans="1:7" x14ac:dyDescent="0.3">
      <c r="A53" s="11">
        <v>41944</v>
      </c>
      <c r="B53" s="13">
        <v>37</v>
      </c>
      <c r="C53" s="16">
        <v>30</v>
      </c>
      <c r="D53" s="17">
        <f t="shared" si="0"/>
        <v>1.2333333333333334</v>
      </c>
      <c r="E53" s="12">
        <f t="shared" si="4"/>
        <v>328</v>
      </c>
      <c r="F53" s="13"/>
      <c r="G53" s="13"/>
    </row>
    <row r="54" spans="1:7" x14ac:dyDescent="0.3">
      <c r="A54" s="11">
        <v>41974</v>
      </c>
      <c r="B54" s="13">
        <v>22</v>
      </c>
      <c r="C54" s="16">
        <v>31</v>
      </c>
      <c r="D54" s="17">
        <f t="shared" si="0"/>
        <v>0.70967741935483875</v>
      </c>
      <c r="E54" s="12">
        <f t="shared" si="4"/>
        <v>350</v>
      </c>
      <c r="F54" s="13">
        <f>AVERAGE(D43:D54)</f>
        <v>0.96388248847926272</v>
      </c>
      <c r="G54" s="13">
        <f>MAX(D43:D54)</f>
        <v>1.3870967741935485</v>
      </c>
    </row>
    <row r="55" spans="1:7" x14ac:dyDescent="0.3">
      <c r="A55" s="11">
        <v>42005</v>
      </c>
      <c r="B55" s="13">
        <v>31.049999999999997</v>
      </c>
      <c r="C55" s="16">
        <v>31</v>
      </c>
      <c r="D55" s="17">
        <f t="shared" si="0"/>
        <v>1.0016129032258063</v>
      </c>
      <c r="E55" s="12">
        <f>B55</f>
        <v>31.049999999999997</v>
      </c>
      <c r="F55" s="13"/>
      <c r="G55" s="13"/>
    </row>
    <row r="56" spans="1:7" x14ac:dyDescent="0.3">
      <c r="A56" s="11">
        <v>42036</v>
      </c>
      <c r="B56" s="13">
        <v>40.25</v>
      </c>
      <c r="C56" s="16">
        <v>28</v>
      </c>
      <c r="D56" s="17">
        <f t="shared" si="0"/>
        <v>1.4375</v>
      </c>
      <c r="E56" s="12">
        <f t="shared" ref="E56:E66" si="5">B56+E55</f>
        <v>71.3</v>
      </c>
      <c r="F56" s="13"/>
      <c r="G56" s="13"/>
    </row>
    <row r="57" spans="1:7" x14ac:dyDescent="0.3">
      <c r="A57" s="11">
        <v>42064</v>
      </c>
      <c r="B57" s="13">
        <v>27.599999999999998</v>
      </c>
      <c r="C57" s="16">
        <v>31</v>
      </c>
      <c r="D57" s="17">
        <f t="shared" si="0"/>
        <v>0.89032258064516123</v>
      </c>
      <c r="E57" s="12">
        <f t="shared" si="5"/>
        <v>98.899999999999991</v>
      </c>
      <c r="F57" s="13"/>
      <c r="G57" s="13"/>
    </row>
    <row r="58" spans="1:7" x14ac:dyDescent="0.3">
      <c r="A58" s="11">
        <v>42095</v>
      </c>
      <c r="B58" s="13">
        <v>35.65</v>
      </c>
      <c r="C58" s="16">
        <v>30</v>
      </c>
      <c r="D58" s="17">
        <f t="shared" si="0"/>
        <v>1.1883333333333332</v>
      </c>
      <c r="E58" s="12">
        <f t="shared" si="5"/>
        <v>134.54999999999998</v>
      </c>
      <c r="F58" s="13"/>
      <c r="G58" s="13"/>
    </row>
    <row r="59" spans="1:7" x14ac:dyDescent="0.3">
      <c r="A59" s="11">
        <v>42125</v>
      </c>
      <c r="B59" s="13">
        <v>36.799999999999997</v>
      </c>
      <c r="C59" s="16">
        <v>31</v>
      </c>
      <c r="D59" s="17">
        <f t="shared" si="0"/>
        <v>1.1870967741935483</v>
      </c>
      <c r="E59" s="12">
        <f t="shared" si="5"/>
        <v>171.34999999999997</v>
      </c>
      <c r="F59" s="13"/>
      <c r="G59" s="13"/>
    </row>
    <row r="60" spans="1:7" x14ac:dyDescent="0.3">
      <c r="A60" s="11">
        <v>42156</v>
      </c>
      <c r="B60" s="13">
        <v>31.049999999999997</v>
      </c>
      <c r="C60" s="16">
        <v>30</v>
      </c>
      <c r="D60" s="17">
        <f t="shared" si="0"/>
        <v>1.0349999999999999</v>
      </c>
      <c r="E60" s="12">
        <f t="shared" si="5"/>
        <v>202.39999999999998</v>
      </c>
      <c r="F60" s="13"/>
      <c r="G60" s="13"/>
    </row>
    <row r="61" spans="1:7" x14ac:dyDescent="0.3">
      <c r="A61" s="11">
        <v>42186</v>
      </c>
      <c r="B61" s="13">
        <v>11.5</v>
      </c>
      <c r="C61" s="16">
        <v>31</v>
      </c>
      <c r="D61" s="17">
        <f t="shared" si="0"/>
        <v>0.37096774193548387</v>
      </c>
      <c r="E61" s="12">
        <f t="shared" si="5"/>
        <v>213.89999999999998</v>
      </c>
      <c r="F61" s="13"/>
      <c r="G61" s="13"/>
    </row>
    <row r="62" spans="1:7" x14ac:dyDescent="0.3">
      <c r="A62" s="11">
        <v>42217</v>
      </c>
      <c r="B62" s="13">
        <v>13.799999999999999</v>
      </c>
      <c r="C62" s="16">
        <v>31</v>
      </c>
      <c r="D62" s="17">
        <f t="shared" si="0"/>
        <v>0.44516129032258062</v>
      </c>
      <c r="E62" s="12">
        <f t="shared" si="5"/>
        <v>227.7</v>
      </c>
      <c r="F62" s="13"/>
      <c r="G62" s="13"/>
    </row>
    <row r="63" spans="1:7" x14ac:dyDescent="0.3">
      <c r="A63" s="11">
        <v>42248</v>
      </c>
      <c r="B63" s="13">
        <v>148.35</v>
      </c>
      <c r="C63" s="16">
        <v>30</v>
      </c>
      <c r="D63" s="17">
        <f t="shared" si="0"/>
        <v>4.9449999999999994</v>
      </c>
      <c r="E63" s="12">
        <f t="shared" si="5"/>
        <v>376.04999999999995</v>
      </c>
      <c r="F63" s="13"/>
      <c r="G63" s="13"/>
    </row>
    <row r="64" spans="1:7" x14ac:dyDescent="0.3">
      <c r="A64" s="11">
        <v>42278</v>
      </c>
      <c r="B64" s="13">
        <v>1107</v>
      </c>
      <c r="C64" s="16">
        <v>31</v>
      </c>
      <c r="D64" s="17">
        <f t="shared" si="0"/>
        <v>35.70967741935484</v>
      </c>
      <c r="E64" s="12">
        <f t="shared" si="5"/>
        <v>1483.05</v>
      </c>
      <c r="F64" s="13"/>
      <c r="G64" s="13"/>
    </row>
    <row r="65" spans="1:7" x14ac:dyDescent="0.3">
      <c r="A65" s="11">
        <v>42309</v>
      </c>
      <c r="B65" s="13">
        <v>602.59999999999991</v>
      </c>
      <c r="C65" s="16">
        <v>30</v>
      </c>
      <c r="D65" s="17">
        <f t="shared" si="0"/>
        <v>20.086666666666662</v>
      </c>
      <c r="E65" s="12">
        <f t="shared" si="5"/>
        <v>2085.6499999999996</v>
      </c>
      <c r="F65" s="13"/>
      <c r="G65" s="13"/>
    </row>
    <row r="66" spans="1:7" x14ac:dyDescent="0.3">
      <c r="A66" s="11">
        <v>42339</v>
      </c>
      <c r="B66" s="13">
        <v>1069.5</v>
      </c>
      <c r="C66" s="16">
        <v>31</v>
      </c>
      <c r="D66" s="17">
        <f t="shared" si="0"/>
        <v>34.5</v>
      </c>
      <c r="E66" s="12">
        <f t="shared" si="5"/>
        <v>3155.1499999999996</v>
      </c>
      <c r="F66" s="13">
        <f>AVERAGE(D55:D66)</f>
        <v>8.5664448924731182</v>
      </c>
      <c r="G66" s="13">
        <f>MAX(D55:D66)</f>
        <v>35.70967741935484</v>
      </c>
    </row>
    <row r="67" spans="1:7" x14ac:dyDescent="0.3">
      <c r="A67" s="11">
        <v>42370</v>
      </c>
      <c r="B67" s="13">
        <v>681.94999999999993</v>
      </c>
      <c r="C67" s="16">
        <v>31</v>
      </c>
      <c r="D67" s="17">
        <f t="shared" si="0"/>
        <v>21.998387096774191</v>
      </c>
      <c r="E67" s="12">
        <f>B67</f>
        <v>681.94999999999993</v>
      </c>
      <c r="F67" s="13"/>
      <c r="G67" s="13"/>
    </row>
    <row r="68" spans="1:7" x14ac:dyDescent="0.3">
      <c r="A68" s="11">
        <v>42401</v>
      </c>
      <c r="B68" s="13">
        <v>561.19999999999993</v>
      </c>
      <c r="C68" s="16">
        <v>29</v>
      </c>
      <c r="D68" s="17">
        <f t="shared" si="0"/>
        <v>19.351724137931033</v>
      </c>
      <c r="E68" s="12">
        <f t="shared" ref="E68:E78" si="6">B68+E67</f>
        <v>1243.1499999999999</v>
      </c>
      <c r="F68" s="13"/>
      <c r="G68" s="13"/>
    </row>
    <row r="69" spans="1:7" x14ac:dyDescent="0.3">
      <c r="A69" s="11">
        <v>42430</v>
      </c>
      <c r="B69" s="13">
        <v>1052.25</v>
      </c>
      <c r="C69" s="16">
        <v>31</v>
      </c>
      <c r="D69" s="17">
        <f t="shared" si="0"/>
        <v>33.943548387096776</v>
      </c>
      <c r="E69" s="12">
        <f t="shared" si="6"/>
        <v>2295.3999999999996</v>
      </c>
      <c r="F69" s="13"/>
      <c r="G69" s="13"/>
    </row>
    <row r="70" spans="1:7" x14ac:dyDescent="0.3">
      <c r="A70" s="11">
        <v>42461</v>
      </c>
      <c r="B70" s="13">
        <v>377.2</v>
      </c>
      <c r="C70" s="16">
        <v>30</v>
      </c>
      <c r="D70" s="17">
        <f t="shared" si="0"/>
        <v>12.573333333333332</v>
      </c>
      <c r="E70" s="12">
        <f t="shared" si="6"/>
        <v>2672.5999999999995</v>
      </c>
      <c r="F70" s="13"/>
      <c r="G70" s="13"/>
    </row>
    <row r="71" spans="1:7" x14ac:dyDescent="0.3">
      <c r="A71" s="11">
        <v>42491</v>
      </c>
      <c r="B71" s="13">
        <v>754.4</v>
      </c>
      <c r="C71" s="16">
        <v>31</v>
      </c>
      <c r="D71" s="17">
        <f t="shared" ref="D71:D90" si="7">B71/C71</f>
        <v>24.335483870967742</v>
      </c>
      <c r="E71" s="12">
        <f t="shared" si="6"/>
        <v>3426.9999999999995</v>
      </c>
      <c r="F71" s="13"/>
      <c r="G71" s="13"/>
    </row>
    <row r="72" spans="1:7" x14ac:dyDescent="0.3">
      <c r="A72" s="11">
        <v>42522</v>
      </c>
      <c r="B72" s="13">
        <v>877.44999999999993</v>
      </c>
      <c r="C72" s="16">
        <v>30</v>
      </c>
      <c r="D72" s="17">
        <f t="shared" si="7"/>
        <v>29.248333333333331</v>
      </c>
      <c r="E72" s="12">
        <f t="shared" si="6"/>
        <v>4304.45</v>
      </c>
      <c r="F72" s="13"/>
      <c r="G72" s="13"/>
    </row>
    <row r="73" spans="1:7" x14ac:dyDescent="0.3">
      <c r="A73" s="11">
        <v>42552</v>
      </c>
      <c r="B73" s="13">
        <v>456.54999999999995</v>
      </c>
      <c r="C73" s="16">
        <v>31</v>
      </c>
      <c r="D73" s="17">
        <f t="shared" si="7"/>
        <v>14.727419354838709</v>
      </c>
      <c r="E73" s="12">
        <f t="shared" si="6"/>
        <v>4761</v>
      </c>
      <c r="F73" s="13"/>
      <c r="G73" s="13"/>
    </row>
    <row r="74" spans="1:7" x14ac:dyDescent="0.3">
      <c r="A74" s="11">
        <v>42583</v>
      </c>
      <c r="B74" s="13">
        <v>596.84999999999991</v>
      </c>
      <c r="C74" s="16">
        <v>31</v>
      </c>
      <c r="D74" s="17">
        <f t="shared" si="7"/>
        <v>19.25322580645161</v>
      </c>
      <c r="E74" s="12">
        <f t="shared" si="6"/>
        <v>5357.85</v>
      </c>
      <c r="F74" s="13"/>
      <c r="G74" s="13"/>
    </row>
    <row r="75" spans="1:7" x14ac:dyDescent="0.3">
      <c r="A75" s="11">
        <v>42614</v>
      </c>
      <c r="B75" s="13">
        <v>780.84999999999991</v>
      </c>
      <c r="C75" s="16">
        <v>30</v>
      </c>
      <c r="D75" s="17">
        <f t="shared" si="7"/>
        <v>26.028333333333329</v>
      </c>
      <c r="E75" s="12">
        <f t="shared" si="6"/>
        <v>6138.7000000000007</v>
      </c>
      <c r="F75" s="13"/>
      <c r="G75" s="13"/>
    </row>
    <row r="76" spans="1:7" x14ac:dyDescent="0.3">
      <c r="A76" s="11">
        <v>42644</v>
      </c>
      <c r="B76" s="13">
        <v>777.4</v>
      </c>
      <c r="C76" s="16">
        <v>31</v>
      </c>
      <c r="D76" s="17">
        <f t="shared" si="7"/>
        <v>25.07741935483871</v>
      </c>
      <c r="E76" s="12">
        <f t="shared" si="6"/>
        <v>6916.1</v>
      </c>
      <c r="F76" s="13"/>
      <c r="G76" s="13"/>
    </row>
    <row r="77" spans="1:7" x14ac:dyDescent="0.3">
      <c r="A77" s="11">
        <v>42675</v>
      </c>
      <c r="B77" s="13">
        <v>453.09999999999997</v>
      </c>
      <c r="C77" s="16">
        <v>30</v>
      </c>
      <c r="D77" s="17">
        <f t="shared" si="7"/>
        <v>15.103333333333332</v>
      </c>
      <c r="E77" s="12">
        <f t="shared" si="6"/>
        <v>7369.2000000000007</v>
      </c>
      <c r="F77" s="13"/>
      <c r="G77" s="13"/>
    </row>
    <row r="78" spans="1:7" x14ac:dyDescent="0.3">
      <c r="A78" s="11">
        <v>42705</v>
      </c>
      <c r="B78" s="13">
        <v>715.3</v>
      </c>
      <c r="C78" s="16">
        <v>31</v>
      </c>
      <c r="D78" s="17">
        <f t="shared" si="7"/>
        <v>23.074193548387097</v>
      </c>
      <c r="E78" s="12">
        <f t="shared" si="6"/>
        <v>8084.5000000000009</v>
      </c>
      <c r="F78" s="13">
        <f>AVERAGE(D67:D78)</f>
        <v>22.059561240884932</v>
      </c>
      <c r="G78" s="13">
        <f>MAX(D67:D78)</f>
        <v>33.943548387096776</v>
      </c>
    </row>
    <row r="79" spans="1:7" x14ac:dyDescent="0.3">
      <c r="A79" s="11">
        <v>42736</v>
      </c>
      <c r="B79" s="13">
        <v>836.05</v>
      </c>
      <c r="C79" s="16">
        <v>31</v>
      </c>
      <c r="D79" s="17">
        <f t="shared" si="7"/>
        <v>26.969354838709677</v>
      </c>
      <c r="E79" s="12">
        <f>B79</f>
        <v>836.05</v>
      </c>
      <c r="F79" s="13"/>
      <c r="G79" s="13"/>
    </row>
    <row r="80" spans="1:7" x14ac:dyDescent="0.3">
      <c r="A80" s="11">
        <v>42767</v>
      </c>
      <c r="B80" s="13">
        <v>876.3</v>
      </c>
      <c r="C80" s="16">
        <v>28</v>
      </c>
      <c r="D80" s="17">
        <f t="shared" si="7"/>
        <v>31.296428571428571</v>
      </c>
      <c r="E80" s="12">
        <f t="shared" ref="E80:E90" si="8">B80+E79</f>
        <v>1712.35</v>
      </c>
      <c r="F80" s="13"/>
      <c r="G80" s="13"/>
    </row>
    <row r="81" spans="1:7" x14ac:dyDescent="0.3">
      <c r="A81" s="11">
        <v>42795</v>
      </c>
      <c r="B81" s="13">
        <v>731.4</v>
      </c>
      <c r="C81" s="16">
        <v>31</v>
      </c>
      <c r="D81" s="17">
        <f t="shared" si="7"/>
        <v>23.593548387096774</v>
      </c>
      <c r="E81" s="12">
        <f t="shared" si="8"/>
        <v>2443.75</v>
      </c>
      <c r="F81" s="13"/>
      <c r="G81" s="13"/>
    </row>
    <row r="82" spans="1:7" x14ac:dyDescent="0.3">
      <c r="A82" s="11">
        <v>42826</v>
      </c>
      <c r="B82" s="13">
        <v>880.9</v>
      </c>
      <c r="C82" s="16">
        <v>30</v>
      </c>
      <c r="D82" s="17">
        <f t="shared" si="7"/>
        <v>29.363333333333333</v>
      </c>
      <c r="E82" s="12">
        <f t="shared" si="8"/>
        <v>3324.65</v>
      </c>
      <c r="F82" s="13"/>
      <c r="G82" s="13"/>
    </row>
    <row r="83" spans="1:7" x14ac:dyDescent="0.3">
      <c r="A83" s="11">
        <v>42856</v>
      </c>
      <c r="B83" s="13">
        <v>796.94999999999993</v>
      </c>
      <c r="C83" s="16">
        <v>31</v>
      </c>
      <c r="D83" s="17">
        <f t="shared" si="7"/>
        <v>25.708064516129031</v>
      </c>
      <c r="E83" s="12">
        <f t="shared" si="8"/>
        <v>4121.6000000000004</v>
      </c>
      <c r="F83" s="13"/>
      <c r="G83" s="13"/>
    </row>
    <row r="84" spans="1:7" x14ac:dyDescent="0.3">
      <c r="A84" s="11">
        <v>42887</v>
      </c>
      <c r="B84" s="13">
        <v>838.34999999999991</v>
      </c>
      <c r="C84" s="16">
        <v>30</v>
      </c>
      <c r="D84" s="17">
        <f t="shared" si="7"/>
        <v>27.944999999999997</v>
      </c>
      <c r="E84" s="12">
        <f t="shared" si="8"/>
        <v>4959.9500000000007</v>
      </c>
      <c r="F84" s="13"/>
      <c r="G84" s="13"/>
    </row>
    <row r="85" spans="1:7" x14ac:dyDescent="0.3">
      <c r="A85" s="11">
        <v>42917</v>
      </c>
      <c r="B85" s="13">
        <v>840.65</v>
      </c>
      <c r="C85" s="16">
        <v>31</v>
      </c>
      <c r="D85" s="17">
        <f t="shared" si="7"/>
        <v>27.11774193548387</v>
      </c>
      <c r="E85" s="12">
        <f t="shared" si="8"/>
        <v>5800.6</v>
      </c>
      <c r="F85" s="13"/>
      <c r="G85" s="13"/>
    </row>
    <row r="86" spans="1:7" x14ac:dyDescent="0.3">
      <c r="A86" s="11">
        <v>42948</v>
      </c>
      <c r="B86" s="13">
        <v>975.19999999999993</v>
      </c>
      <c r="C86" s="16">
        <v>31</v>
      </c>
      <c r="D86" s="17">
        <f t="shared" si="7"/>
        <v>31.458064516129031</v>
      </c>
      <c r="E86" s="12">
        <f t="shared" si="8"/>
        <v>6775.8</v>
      </c>
      <c r="F86" s="13"/>
      <c r="G86" s="13"/>
    </row>
    <row r="87" spans="1:7" x14ac:dyDescent="0.3">
      <c r="A87" s="11">
        <v>42979</v>
      </c>
      <c r="B87" s="13">
        <v>901.59999999999991</v>
      </c>
      <c r="C87" s="16">
        <v>30</v>
      </c>
      <c r="D87" s="17">
        <f t="shared" si="7"/>
        <v>30.053333333333331</v>
      </c>
      <c r="E87" s="12">
        <f t="shared" si="8"/>
        <v>7677.4</v>
      </c>
      <c r="F87" s="13"/>
      <c r="G87" s="13"/>
    </row>
    <row r="88" spans="1:7" x14ac:dyDescent="0.3">
      <c r="A88" s="11">
        <v>43009</v>
      </c>
      <c r="B88" s="13">
        <v>801.55</v>
      </c>
      <c r="C88" s="16">
        <v>31</v>
      </c>
      <c r="D88" s="17">
        <f t="shared" si="7"/>
        <v>25.856451612903225</v>
      </c>
      <c r="E88" s="12">
        <f t="shared" si="8"/>
        <v>8478.9499999999989</v>
      </c>
      <c r="F88" s="13"/>
      <c r="G88" s="13"/>
    </row>
    <row r="89" spans="1:7" x14ac:dyDescent="0.3">
      <c r="A89" s="11">
        <v>43040</v>
      </c>
      <c r="B89" s="13">
        <v>648.59999999999991</v>
      </c>
      <c r="C89" s="16">
        <v>30</v>
      </c>
      <c r="D89" s="17">
        <f t="shared" si="7"/>
        <v>21.619999999999997</v>
      </c>
      <c r="E89" s="12">
        <f t="shared" si="8"/>
        <v>9127.5499999999993</v>
      </c>
      <c r="F89" s="13"/>
      <c r="G89" s="13"/>
    </row>
    <row r="90" spans="1:7" x14ac:dyDescent="0.3">
      <c r="A90" s="11">
        <v>43070</v>
      </c>
      <c r="B90" s="13">
        <v>348.45</v>
      </c>
      <c r="C90" s="16">
        <v>31</v>
      </c>
      <c r="D90" s="17">
        <f t="shared" si="7"/>
        <v>11.240322580645161</v>
      </c>
      <c r="E90" s="12">
        <f t="shared" si="8"/>
        <v>9476</v>
      </c>
      <c r="F90" s="13">
        <f>AVERAGE(D79:D90)</f>
        <v>26.018470302099335</v>
      </c>
      <c r="G90" s="13">
        <f>MAX(D79:D90)</f>
        <v>31.458064516129031</v>
      </c>
    </row>
    <row r="91" spans="1:7" x14ac:dyDescent="0.3">
      <c r="A91" s="3" t="s">
        <v>12</v>
      </c>
      <c r="B91" s="3">
        <f>MAX(B7:B90)</f>
        <v>1107</v>
      </c>
      <c r="E91" s="3">
        <f>MAX(E18:E90)</f>
        <v>9476</v>
      </c>
      <c r="F91" s="3">
        <f>MAX(F18:F90)</f>
        <v>26.018470302099335</v>
      </c>
      <c r="G91" s="3">
        <f>MAX(G18:G90)</f>
        <v>35.70967741935484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9219-6335-4106-B1B2-649B2970EBEC}">
  <dimension ref="A1"/>
  <sheetViews>
    <sheetView workbookViewId="0">
      <selection activeCell="I25" sqref="I25"/>
    </sheetView>
  </sheetViews>
  <sheetFormatPr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218E-1A8B-4199-8E34-1304E98D0FAB}">
  <sheetPr>
    <tabColor theme="9"/>
  </sheetPr>
  <dimension ref="A1:G19"/>
  <sheetViews>
    <sheetView workbookViewId="0">
      <selection activeCell="B6" sqref="B6"/>
    </sheetView>
  </sheetViews>
  <sheetFormatPr defaultRowHeight="14.4" x14ac:dyDescent="0.3"/>
  <cols>
    <col min="2" max="2" width="13.88671875" bestFit="1" customWidth="1"/>
    <col min="3" max="3" width="20.77734375" bestFit="1" customWidth="1"/>
    <col min="4" max="4" width="21.5546875" bestFit="1" customWidth="1"/>
    <col min="5" max="5" width="22.6640625" bestFit="1" customWidth="1"/>
    <col min="6" max="6" width="10.33203125" customWidth="1"/>
    <col min="7" max="7" width="14.88671875" customWidth="1"/>
  </cols>
  <sheetData>
    <row r="1" spans="1:7" x14ac:dyDescent="0.3">
      <c r="A1" s="1" t="s">
        <v>0</v>
      </c>
    </row>
    <row r="2" spans="1:7" x14ac:dyDescent="0.3">
      <c r="A2" s="1" t="s">
        <v>78</v>
      </c>
    </row>
    <row r="5" spans="1:7" x14ac:dyDescent="0.3">
      <c r="A5" s="62" t="s">
        <v>79</v>
      </c>
      <c r="B5" s="63"/>
      <c r="C5" s="63"/>
      <c r="D5" s="63"/>
      <c r="E5" s="63"/>
      <c r="F5" s="63"/>
      <c r="G5" s="64"/>
    </row>
    <row r="6" spans="1:7" ht="38.4" customHeight="1" x14ac:dyDescent="0.3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89</v>
      </c>
      <c r="F6" s="55" t="s">
        <v>76</v>
      </c>
      <c r="G6" s="55" t="s">
        <v>77</v>
      </c>
    </row>
    <row r="7" spans="1:7" x14ac:dyDescent="0.3">
      <c r="A7" s="54">
        <v>2011</v>
      </c>
      <c r="B7" s="20">
        <f>A!G7+B!G7+'C'!E18+D!G7+E!E18+F!E18</f>
        <v>30225.5</v>
      </c>
      <c r="C7" s="20">
        <f>A!S7+B!M7</f>
        <v>1861.5</v>
      </c>
      <c r="D7" s="20">
        <f>A!M7+D!M7</f>
        <v>9052</v>
      </c>
      <c r="E7" s="20">
        <f>A!Z7+B!T7+B!AP7</f>
        <v>19128.22</v>
      </c>
      <c r="F7" s="20">
        <f>E7+D7+C7+B7</f>
        <v>60267.22</v>
      </c>
      <c r="G7" s="20">
        <f>F7/365</f>
        <v>165.11567123287671</v>
      </c>
    </row>
    <row r="8" spans="1:7" x14ac:dyDescent="0.3">
      <c r="A8" s="54">
        <v>2012</v>
      </c>
      <c r="B8" s="20">
        <f>A!G8+B!G8+'C'!E30+D!G8+E!E30+F!E30</f>
        <v>31234.5</v>
      </c>
      <c r="C8" s="20">
        <f>A!S8+B!M8</f>
        <v>1861.5</v>
      </c>
      <c r="D8" s="20">
        <f>A!M8+D!M8</f>
        <v>9052</v>
      </c>
      <c r="E8" s="20">
        <f>A!Z8+B!T8+B!AP8</f>
        <v>19128.22</v>
      </c>
      <c r="F8" s="20">
        <f t="shared" ref="F8:F13" si="0">E8+D8+C8+B8</f>
        <v>61276.22</v>
      </c>
      <c r="G8" s="20">
        <f t="shared" ref="G8:G13" si="1">F8/365</f>
        <v>167.88005479452056</v>
      </c>
    </row>
    <row r="9" spans="1:7" x14ac:dyDescent="0.3">
      <c r="A9" s="54">
        <v>2013</v>
      </c>
      <c r="B9" s="20">
        <f>A!G9+B!G9+'C'!E42+D!G9+E!E42+F!E42</f>
        <v>27175.5</v>
      </c>
      <c r="C9" s="20">
        <f>A!S9+B!M9</f>
        <v>1861.5</v>
      </c>
      <c r="D9" s="20">
        <f>A!M9+D!M9</f>
        <v>9052</v>
      </c>
      <c r="E9" s="20">
        <f>A!Z9+B!T9+B!AP9</f>
        <v>19128.22</v>
      </c>
      <c r="F9" s="20">
        <f t="shared" si="0"/>
        <v>57217.22</v>
      </c>
      <c r="G9" s="20">
        <f t="shared" si="1"/>
        <v>156.75950684931507</v>
      </c>
    </row>
    <row r="10" spans="1:7" x14ac:dyDescent="0.3">
      <c r="A10" s="54">
        <v>2014</v>
      </c>
      <c r="B10" s="20">
        <f>A!G10+B!G10+'C'!E54+D!G10+E!E54+F!E54</f>
        <v>20660.5</v>
      </c>
      <c r="C10" s="20">
        <f>A!S10+B!M10</f>
        <v>1861.5</v>
      </c>
      <c r="D10" s="20">
        <f>A!M10+D!M10</f>
        <v>9052</v>
      </c>
      <c r="E10" s="20">
        <f>A!Z10+B!T10+B!AP10</f>
        <v>19128.22</v>
      </c>
      <c r="F10" s="20">
        <f t="shared" si="0"/>
        <v>50702.22</v>
      </c>
      <c r="G10" s="20">
        <f t="shared" si="1"/>
        <v>138.91019178082192</v>
      </c>
    </row>
    <row r="11" spans="1:7" x14ac:dyDescent="0.3">
      <c r="A11" s="54">
        <v>2015</v>
      </c>
      <c r="B11" s="20">
        <f>A!G11+B!G11+'C'!E66+D!G11+E!E66+F!E66</f>
        <v>53274.299999999996</v>
      </c>
      <c r="C11" s="20">
        <f>A!S11+B!M11</f>
        <v>1587.75</v>
      </c>
      <c r="D11" s="20">
        <f>A!M11+D!M11</f>
        <v>4580.75</v>
      </c>
      <c r="E11" s="20">
        <f>A!Z11+B!T11+B!AP11</f>
        <v>11963.6525</v>
      </c>
      <c r="F11" s="20">
        <f t="shared" si="0"/>
        <v>71406.452499999999</v>
      </c>
      <c r="G11" s="20">
        <f t="shared" si="1"/>
        <v>195.63411643835616</v>
      </c>
    </row>
    <row r="12" spans="1:7" x14ac:dyDescent="0.3">
      <c r="A12" s="54">
        <v>2016</v>
      </c>
      <c r="B12" s="20">
        <f>A!G12+B!G12+'C'!E78+D!G12+E!E78+F!E78</f>
        <v>53545.75</v>
      </c>
      <c r="C12" s="20">
        <f>A!S12+B!M12</f>
        <v>1587.75</v>
      </c>
      <c r="D12" s="20">
        <f>A!M12+D!M12</f>
        <v>4580.75</v>
      </c>
      <c r="E12" s="20">
        <f>A!Z12+B!T12+B!AP12</f>
        <v>11963.6525</v>
      </c>
      <c r="F12" s="20">
        <f t="shared" si="0"/>
        <v>71677.902499999997</v>
      </c>
      <c r="G12" s="20">
        <f t="shared" si="1"/>
        <v>196.37781506849313</v>
      </c>
    </row>
    <row r="13" spans="1:7" x14ac:dyDescent="0.3">
      <c r="A13" s="54">
        <v>2017</v>
      </c>
      <c r="B13" s="20">
        <f>A!G13+B!G13+'C'!E90+D!G13+E!E90+F!E90</f>
        <v>62247.3</v>
      </c>
      <c r="C13" s="20">
        <f>A!S13+B!M13</f>
        <v>1587.75</v>
      </c>
      <c r="D13" s="20">
        <f>A!M13+D!M13</f>
        <v>4580.75</v>
      </c>
      <c r="E13" s="20">
        <f>A!Z13+B!T13+B!AP13</f>
        <v>11963.6525</v>
      </c>
      <c r="F13" s="20">
        <f t="shared" si="0"/>
        <v>80379.452499999999</v>
      </c>
      <c r="G13" s="20">
        <f t="shared" si="1"/>
        <v>220.21767808219178</v>
      </c>
    </row>
    <row r="14" spans="1:7" x14ac:dyDescent="0.3">
      <c r="A14" t="s">
        <v>12</v>
      </c>
      <c r="B14" s="3">
        <f>MAX(B7:B13)</f>
        <v>62247.3</v>
      </c>
      <c r="C14" s="3">
        <f t="shared" ref="C14:G14" si="2">MAX(C7:C13)</f>
        <v>1861.5</v>
      </c>
      <c r="D14" s="3">
        <f t="shared" si="2"/>
        <v>9052</v>
      </c>
      <c r="E14" s="3">
        <f t="shared" si="2"/>
        <v>19128.22</v>
      </c>
      <c r="F14" s="3">
        <f t="shared" si="2"/>
        <v>80379.452499999999</v>
      </c>
      <c r="G14" s="3">
        <f t="shared" si="2"/>
        <v>220.21767808219178</v>
      </c>
    </row>
    <row r="16" spans="1:7" x14ac:dyDescent="0.3">
      <c r="C16" s="2"/>
      <c r="D16" s="2"/>
      <c r="E16" s="2"/>
    </row>
    <row r="19" spans="3:3" x14ac:dyDescent="0.3">
      <c r="C19" s="2"/>
    </row>
  </sheetData>
  <mergeCells count="1">
    <mergeCell ref="A5:G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62FA-75D0-43FC-90AF-04E3AD608D45}">
  <sheetPr>
    <tabColor theme="4"/>
  </sheetPr>
  <dimension ref="A1:G16"/>
  <sheetViews>
    <sheetView workbookViewId="0">
      <selection activeCell="F3" sqref="F3"/>
    </sheetView>
  </sheetViews>
  <sheetFormatPr defaultRowHeight="14.4" x14ac:dyDescent="0.3"/>
  <cols>
    <col min="2" max="2" width="13.88671875" bestFit="1" customWidth="1"/>
    <col min="3" max="3" width="20.77734375" bestFit="1" customWidth="1"/>
    <col min="4" max="4" width="21.5546875" bestFit="1" customWidth="1"/>
    <col min="5" max="5" width="22.6640625" bestFit="1" customWidth="1"/>
    <col min="6" max="6" width="10.33203125" customWidth="1"/>
    <col min="7" max="7" width="14.88671875" customWidth="1"/>
  </cols>
  <sheetData>
    <row r="1" spans="1:7" x14ac:dyDescent="0.3">
      <c r="A1" s="1" t="s">
        <v>0</v>
      </c>
    </row>
    <row r="2" spans="1:7" x14ac:dyDescent="0.3">
      <c r="A2" s="1" t="s">
        <v>80</v>
      </c>
    </row>
    <row r="5" spans="1:7" x14ac:dyDescent="0.3">
      <c r="A5" s="62" t="s">
        <v>81</v>
      </c>
      <c r="B5" s="63"/>
      <c r="C5" s="63"/>
      <c r="D5" s="63"/>
      <c r="E5" s="63"/>
      <c r="F5" s="63"/>
      <c r="G5" s="64"/>
    </row>
    <row r="6" spans="1:7" ht="26.4" x14ac:dyDescent="0.3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89</v>
      </c>
      <c r="F6" s="55" t="s">
        <v>76</v>
      </c>
      <c r="G6" s="55" t="s">
        <v>77</v>
      </c>
    </row>
    <row r="7" spans="1:7" x14ac:dyDescent="0.3">
      <c r="A7" s="54">
        <v>2011</v>
      </c>
      <c r="B7" s="20">
        <f>G!E18+H!E18+I!G7+J!E18+K!E18+L!E18</f>
        <v>37760</v>
      </c>
      <c r="C7" s="20">
        <f>I!S7</f>
        <v>0</v>
      </c>
      <c r="D7" s="20">
        <f>I!M7</f>
        <v>0</v>
      </c>
      <c r="E7" s="20">
        <f>I!S7+I!AV7</f>
        <v>0</v>
      </c>
      <c r="F7" s="20">
        <f>SUM(B7:E7)</f>
        <v>37760</v>
      </c>
      <c r="G7" s="20">
        <f>F7/365</f>
        <v>103.45205479452055</v>
      </c>
    </row>
    <row r="8" spans="1:7" x14ac:dyDescent="0.3">
      <c r="A8" s="54">
        <v>2012</v>
      </c>
      <c r="B8" s="20">
        <f>G!E30+H!E30+I!G8+J!E30+K!E30+L!E30</f>
        <v>50610</v>
      </c>
      <c r="C8" s="20">
        <f>I!S8</f>
        <v>0</v>
      </c>
      <c r="D8" s="20">
        <f>I!M8</f>
        <v>0</v>
      </c>
      <c r="E8" s="20">
        <f>I!S8+I!AV8</f>
        <v>0</v>
      </c>
      <c r="F8" s="20">
        <f t="shared" ref="F8:F13" si="0">SUM(B8:E8)</f>
        <v>50610</v>
      </c>
      <c r="G8" s="20">
        <f t="shared" ref="G8:G13" si="1">F8/365</f>
        <v>138.65753424657535</v>
      </c>
    </row>
    <row r="9" spans="1:7" x14ac:dyDescent="0.3">
      <c r="A9" s="54">
        <v>2013</v>
      </c>
      <c r="B9" s="20">
        <f>G!E42+H!E42+I!G9+J!E42+K!E42+L!E42</f>
        <v>65341</v>
      </c>
      <c r="C9" s="20">
        <f>I!S9</f>
        <v>0</v>
      </c>
      <c r="D9" s="20">
        <f>I!M9</f>
        <v>0</v>
      </c>
      <c r="E9" s="20">
        <f>I!S9+I!AV9</f>
        <v>0</v>
      </c>
      <c r="F9" s="20">
        <f t="shared" si="0"/>
        <v>65341</v>
      </c>
      <c r="G9" s="20">
        <f t="shared" si="1"/>
        <v>179.01643835616437</v>
      </c>
    </row>
    <row r="10" spans="1:7" x14ac:dyDescent="0.3">
      <c r="A10" s="54">
        <v>2014</v>
      </c>
      <c r="B10" s="20">
        <f>G!E54+H!E54+I!G10+J!E54+K!E54+L!E54</f>
        <v>78056</v>
      </c>
      <c r="C10" s="20">
        <f>I!S10</f>
        <v>0</v>
      </c>
      <c r="D10" s="20">
        <f>I!M10</f>
        <v>0</v>
      </c>
      <c r="E10" s="20">
        <f>I!S10+I!AV10</f>
        <v>0</v>
      </c>
      <c r="F10" s="20">
        <f t="shared" si="0"/>
        <v>78056</v>
      </c>
      <c r="G10" s="20">
        <f t="shared" si="1"/>
        <v>213.85205479452054</v>
      </c>
    </row>
    <row r="11" spans="1:7" x14ac:dyDescent="0.3">
      <c r="A11" s="54">
        <v>2015</v>
      </c>
      <c r="B11" s="20">
        <f>G!E66+H!E66+I!G11+J!E66+K!E66+L!E66</f>
        <v>95012.4</v>
      </c>
      <c r="C11" s="20">
        <f>I!S11</f>
        <v>985.50000000000011</v>
      </c>
      <c r="D11" s="20">
        <f>I!M11</f>
        <v>3759.5000000000005</v>
      </c>
      <c r="E11" s="20">
        <f>I!S11+I!AV11</f>
        <v>3350.0674999999997</v>
      </c>
      <c r="F11" s="20">
        <f t="shared" si="0"/>
        <v>103107.4675</v>
      </c>
      <c r="G11" s="20">
        <f t="shared" si="1"/>
        <v>282.48621232876712</v>
      </c>
    </row>
    <row r="12" spans="1:7" x14ac:dyDescent="0.3">
      <c r="A12" s="54">
        <v>2016</v>
      </c>
      <c r="B12" s="20">
        <f>G!E78+H!E78+I!G12+J!E78+K!E78+L!E78</f>
        <v>119283.39999999998</v>
      </c>
      <c r="C12" s="20">
        <f>I!S12</f>
        <v>985.50000000000011</v>
      </c>
      <c r="D12" s="20">
        <f>I!M12</f>
        <v>3759.5000000000005</v>
      </c>
      <c r="E12" s="20">
        <f>I!S12+I!AV12</f>
        <v>3350.0674999999997</v>
      </c>
      <c r="F12" s="20">
        <f t="shared" si="0"/>
        <v>127378.46749999998</v>
      </c>
      <c r="G12" s="20">
        <f t="shared" si="1"/>
        <v>348.98210273972597</v>
      </c>
    </row>
    <row r="13" spans="1:7" x14ac:dyDescent="0.3">
      <c r="A13" s="54">
        <v>2017</v>
      </c>
      <c r="B13" s="20">
        <f>G!E90+H!E90+I!G13+J!E90+K!E90+L!E90</f>
        <v>147117.09999999998</v>
      </c>
      <c r="C13" s="20">
        <f>I!S13</f>
        <v>985.50000000000011</v>
      </c>
      <c r="D13" s="20">
        <f>I!M13</f>
        <v>3759.5000000000005</v>
      </c>
      <c r="E13" s="20">
        <f>I!S13+I!AV13</f>
        <v>3350.0674999999997</v>
      </c>
      <c r="F13" s="20">
        <f t="shared" si="0"/>
        <v>155212.16749999998</v>
      </c>
      <c r="G13" s="20">
        <f t="shared" si="1"/>
        <v>425.23881506849312</v>
      </c>
    </row>
    <row r="14" spans="1:7" x14ac:dyDescent="0.3">
      <c r="A14" t="s">
        <v>12</v>
      </c>
      <c r="B14" s="3">
        <f>MAX(B7:B13)</f>
        <v>147117.09999999998</v>
      </c>
      <c r="C14" s="3">
        <f t="shared" ref="C14:G14" si="2">MAX(C7:C13)</f>
        <v>985.50000000000011</v>
      </c>
      <c r="D14" s="3">
        <f t="shared" si="2"/>
        <v>3759.5000000000005</v>
      </c>
      <c r="E14" s="3">
        <f t="shared" si="2"/>
        <v>3350.0674999999997</v>
      </c>
      <c r="F14" s="3">
        <f t="shared" si="2"/>
        <v>155212.16749999998</v>
      </c>
      <c r="G14" s="3">
        <f t="shared" si="2"/>
        <v>425.23881506849312</v>
      </c>
    </row>
    <row r="16" spans="1:7" x14ac:dyDescent="0.3">
      <c r="C16" s="2"/>
      <c r="D16" s="2"/>
      <c r="E16" s="2"/>
    </row>
  </sheetData>
  <mergeCells count="1">
    <mergeCell ref="A5:G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D5EB-A631-4C0D-B4DA-9497F0FF868F}">
  <sheetPr>
    <tabColor rgb="FFC00000"/>
  </sheetPr>
  <dimension ref="A1:E13"/>
  <sheetViews>
    <sheetView tabSelected="1" workbookViewId="0">
      <selection activeCell="B5" sqref="B5"/>
    </sheetView>
  </sheetViews>
  <sheetFormatPr defaultRowHeight="14.4" x14ac:dyDescent="0.3"/>
  <cols>
    <col min="2" max="2" width="17.88671875" customWidth="1"/>
    <col min="3" max="3" width="22.109375" customWidth="1"/>
    <col min="4" max="4" width="11.6640625" customWidth="1"/>
    <col min="5" max="5" width="15.88671875" customWidth="1"/>
  </cols>
  <sheetData>
    <row r="1" spans="1:5" x14ac:dyDescent="0.3">
      <c r="A1" s="1" t="s">
        <v>0</v>
      </c>
      <c r="B1" s="1"/>
      <c r="C1" s="1"/>
    </row>
    <row r="2" spans="1:5" x14ac:dyDescent="0.3">
      <c r="A2" s="1" t="s">
        <v>42</v>
      </c>
      <c r="B2" s="1"/>
      <c r="C2" s="1"/>
    </row>
    <row r="3" spans="1:5" x14ac:dyDescent="0.3">
      <c r="B3" s="1"/>
      <c r="C3" s="1"/>
    </row>
    <row r="4" spans="1:5" x14ac:dyDescent="0.3">
      <c r="A4" s="62" t="s">
        <v>82</v>
      </c>
      <c r="B4" s="63"/>
      <c r="C4" s="63"/>
      <c r="D4" s="63"/>
      <c r="E4" s="64"/>
    </row>
    <row r="5" spans="1:5" ht="39.6" x14ac:dyDescent="0.3">
      <c r="A5" s="32" t="s">
        <v>41</v>
      </c>
      <c r="B5" s="55" t="s">
        <v>73</v>
      </c>
      <c r="C5" s="55" t="s">
        <v>74</v>
      </c>
      <c r="D5" s="55" t="s">
        <v>76</v>
      </c>
      <c r="E5" s="55" t="s">
        <v>77</v>
      </c>
    </row>
    <row r="6" spans="1:5" x14ac:dyDescent="0.3">
      <c r="A6" s="54">
        <v>2011</v>
      </c>
      <c r="B6" s="28">
        <f>M!E18+N!G7+O!E18</f>
        <v>15420.5</v>
      </c>
      <c r="C6" s="28">
        <f>N!M7</f>
        <v>547.5</v>
      </c>
      <c r="D6" s="28">
        <f>B6+C6</f>
        <v>15968</v>
      </c>
      <c r="E6" s="20">
        <f>D6/365</f>
        <v>43.747945205479454</v>
      </c>
    </row>
    <row r="7" spans="1:5" x14ac:dyDescent="0.3">
      <c r="A7" s="54">
        <v>2012</v>
      </c>
      <c r="B7" s="30">
        <f>M!E30+N!G8+O!E30</f>
        <v>16620.5</v>
      </c>
      <c r="C7" s="28">
        <f>N!M8</f>
        <v>547.5</v>
      </c>
      <c r="D7" s="28">
        <f t="shared" ref="D7:D12" si="0">B7+C7</f>
        <v>17168</v>
      </c>
      <c r="E7" s="20">
        <f t="shared" ref="E7:E12" si="1">D7/365</f>
        <v>47.035616438356165</v>
      </c>
    </row>
    <row r="8" spans="1:5" x14ac:dyDescent="0.3">
      <c r="A8" s="54">
        <v>2013</v>
      </c>
      <c r="B8" s="30">
        <f>M!E42+N!G9+O!E42</f>
        <v>11391.5</v>
      </c>
      <c r="C8" s="28">
        <f>N!M9</f>
        <v>547.5</v>
      </c>
      <c r="D8" s="28">
        <f t="shared" si="0"/>
        <v>11939</v>
      </c>
      <c r="E8" s="20">
        <f t="shared" si="1"/>
        <v>32.709589041095889</v>
      </c>
    </row>
    <row r="9" spans="1:5" x14ac:dyDescent="0.3">
      <c r="A9" s="54">
        <v>2014</v>
      </c>
      <c r="B9" s="30">
        <f>M!E54+N!G10+O!E54</f>
        <v>13261.5</v>
      </c>
      <c r="C9" s="28">
        <f>N!M10</f>
        <v>547.5</v>
      </c>
      <c r="D9" s="28">
        <f t="shared" si="0"/>
        <v>13809</v>
      </c>
      <c r="E9" s="20">
        <f t="shared" si="1"/>
        <v>37.832876712328769</v>
      </c>
    </row>
    <row r="10" spans="1:5" x14ac:dyDescent="0.3">
      <c r="A10" s="54">
        <v>2015</v>
      </c>
      <c r="B10" s="30">
        <f>M!E66+N!G11+O!E66</f>
        <v>37048.299999999996</v>
      </c>
      <c r="C10" s="28">
        <f>N!M11</f>
        <v>547.5</v>
      </c>
      <c r="D10" s="28">
        <f t="shared" si="0"/>
        <v>37595.799999999996</v>
      </c>
      <c r="E10" s="20">
        <f t="shared" si="1"/>
        <v>103.0021917808219</v>
      </c>
    </row>
    <row r="11" spans="1:5" x14ac:dyDescent="0.3">
      <c r="A11" s="54">
        <v>2016</v>
      </c>
      <c r="B11" s="30">
        <f>M!E78+N!G12+O!E78</f>
        <v>60285.95</v>
      </c>
      <c r="C11" s="28">
        <f>N!M12</f>
        <v>547.5</v>
      </c>
      <c r="D11" s="28">
        <f t="shared" si="0"/>
        <v>60833.45</v>
      </c>
      <c r="E11" s="20">
        <f t="shared" si="1"/>
        <v>166.66698630136986</v>
      </c>
    </row>
    <row r="12" spans="1:5" x14ac:dyDescent="0.3">
      <c r="A12" s="54">
        <v>2017</v>
      </c>
      <c r="B12" s="30">
        <f>M!E90+N!G13+O!E90</f>
        <v>58278.5</v>
      </c>
      <c r="C12" s="28">
        <f>N!M13</f>
        <v>547.5</v>
      </c>
      <c r="D12" s="28">
        <f t="shared" si="0"/>
        <v>58826</v>
      </c>
      <c r="E12" s="20">
        <f t="shared" si="1"/>
        <v>161.16712328767125</v>
      </c>
    </row>
    <row r="13" spans="1:5" x14ac:dyDescent="0.3">
      <c r="A13" t="s">
        <v>12</v>
      </c>
      <c r="B13" s="3">
        <f>MAX(B6:B12)</f>
        <v>60285.95</v>
      </c>
      <c r="C13" s="3">
        <f>MAX(C6:C12)</f>
        <v>547.5</v>
      </c>
      <c r="D13" s="3">
        <f>MAX(D6:D12)</f>
        <v>60833.45</v>
      </c>
      <c r="E13" s="3">
        <f t="shared" ref="E13" si="2">MAX(E6:E12)</f>
        <v>166.66698630136986</v>
      </c>
    </row>
  </sheetData>
  <mergeCells count="1">
    <mergeCell ref="A4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E016735A0C827343AD1B8A4FDB151E23" ma:contentTypeVersion="775" ma:contentTypeDescription="Permitting &amp; Compliance Word Document" ma:contentTypeScope="" ma:versionID="75a28c7d04a42b6460879e1c7653077c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fae3ce5-ee1a-41d2-abb5-60a74884d667" xmlns:ns6="005db27c-c37f-4c3b-898d-3fee1249b087" xmlns:ns7="6e121689-de5b-41b9-a751-bfeda7fa2b07" xmlns:ns8="9be56660-2c31-41ef-bc00-23e72f632f2a" targetNamespace="http://schemas.microsoft.com/office/2006/metadata/properties" ma:root="true" ma:fieldsID="0b3eb781e6a5739a17d36b838e190e8c" ns2:_="" ns4:_="" ns5:_="" ns6:_="" ns7:_="" ns8:_="">
    <xsd:import namespace="859f7ad6-93f6-4205-b62b-a17f28acbbac"/>
    <xsd:import namespace="http://schemas.microsoft.com/sharepoint/v4"/>
    <xsd:import namespace="3fae3ce5-ee1a-41d2-abb5-60a74884d66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Metadata" minOccurs="0"/>
                <xsd:element ref="ns5:MediaServiceDateTaken" minOccurs="0"/>
                <xsd:element ref="ns5:MediaServiceOCR" minOccurs="0"/>
                <xsd:element ref="ns5:MediaServiceLocation" minOccurs="0"/>
                <xsd:element ref="ns5:MediaServiceGenerationTime" minOccurs="0"/>
                <xsd:element ref="ns5:MediaServiceEventHashCode" minOccurs="0"/>
                <xsd:element ref="ns5:MediaServiceFastMetadata" minOccurs="0"/>
                <xsd:element ref="ns5:MediaServiceAutoTags" minOccurs="0"/>
                <xsd:element ref="ns6:LastSharedByUser" minOccurs="0"/>
                <xsd:element ref="ns5:MediaServiceAutoKeyPoints" minOccurs="0"/>
                <xsd:element ref="ns5:MediaServiceKeyPoints" minOccurs="0"/>
                <xsd:element ref="ns7:LastSharedByTim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8" nillable="true" ma:displayName="Location" ma:internalName="MediaServiceLocation" ma:readOnly="true">
      <xsd:simpleType>
        <xsd:restriction base="dms:Text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3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(Bedrock)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Radnor Hills, Heartsease, Knighton, Powys, LD7 1LU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2019-08-26T23:00:00+00:00</Document_x0020_Date>
    <Facility_x0020_Address xmlns="859f7ad6-93f6-4205-b62b-a17f28acbbac">Heartsease, Kinghton</Facility_x0020_Address>
    <Environment_x0020_Sub_x0020_Folder xmlns="859f7ad6-93f6-4205-b62b-a17f28acbbac">Licences applications</Environment_x0020_Sub_x0020_Folder>
    <Customer_x0020_Name xmlns="859f7ad6-93f6-4205-b62b-a17f28acbbac">Radnor Hills Mineral Water Company</Customer_x0020_Name>
    <Surrendered_x002f_Expired_x0020_Date xmlns="859f7ad6-93f6-4205-b62b-a17f28acbbac" xsi:nil="true"/>
    <_dlc_DocId xmlns="9be56660-2c31-41ef-bc00-23e72f632f2a">REGU-441-90655</_dlc_DocId>
    <_dlc_DocIdUrl xmlns="9be56660-2c31-41ef-bc00-23e72f632f2a">
      <Url>https://cyfoethnaturiolcymru.sharepoint.com/teams/Regulatory/Permitting/_layouts/15/DocIdRedir.aspx?ID=REGU-441-90655</Url>
      <Description>REGU-441-90655</Description>
    </_dlc_DocIdUrl>
    <TaxCatchAll xmlns="859f7ad6-93f6-4205-b62b-a17f28acbbac" xsi:nil="true"/>
    <lcf76f155ced4ddcb4097134ff3c332f xmlns="3fae3ce5-ee1a-41d2-abb5-60a74884d667">
      <Terms xmlns="http://schemas.microsoft.com/office/infopath/2007/PartnerControls"/>
    </lcf76f155ced4ddcb4097134ff3c332f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E854B82-0313-4FD7-B3B4-7F3AEF3B9A57}"/>
</file>

<file path=customXml/itemProps2.xml><?xml version="1.0" encoding="utf-8"?>
<ds:datastoreItem xmlns:ds="http://schemas.openxmlformats.org/officeDocument/2006/customXml" ds:itemID="{50A9F1A5-8137-4822-BEA1-D839A1CC0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1691AE-9AFC-4644-95E6-F0874FC9C062}">
  <ds:schemaRefs>
    <ds:schemaRef ds:uri="http://purl.org/dc/terms/"/>
    <ds:schemaRef ds:uri="http://schemas.microsoft.com/office/2006/documentManagement/types"/>
    <ds:schemaRef ds:uri="http://purl.org/dc/dcmitype/"/>
    <ds:schemaRef ds:uri="b30b4123-4821-408d-a34d-455af48a178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1FAC91B-22B7-46D0-A143-D57E27894B50}"/>
</file>

<file path=customXml/itemProps5.xml><?xml version="1.0" encoding="utf-8"?>
<ds:datastoreItem xmlns:ds="http://schemas.openxmlformats.org/officeDocument/2006/customXml" ds:itemID="{E6A5BE1D-201B-4D18-B489-80AA0D96B7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</vt:lpstr>
      <vt:lpstr>B</vt:lpstr>
      <vt:lpstr>C</vt:lpstr>
      <vt:lpstr>D</vt:lpstr>
      <vt:lpstr>E</vt:lpstr>
      <vt:lpstr>F</vt:lpstr>
      <vt:lpstr> </vt:lpstr>
      <vt:lpstr>G</vt:lpstr>
      <vt:lpstr>H</vt:lpstr>
      <vt:lpstr>I</vt:lpstr>
      <vt:lpstr>J</vt:lpstr>
      <vt:lpstr>K</vt:lpstr>
      <vt:lpstr>L</vt:lpstr>
      <vt:lpstr>  </vt:lpstr>
      <vt:lpstr>M</vt:lpstr>
      <vt:lpstr>N</vt:lpstr>
      <vt:lpstr>O</vt:lpstr>
      <vt:lpstr>   </vt:lpstr>
      <vt:lpstr>Summary WB</vt:lpstr>
      <vt:lpstr>Summary WS</vt:lpstr>
      <vt:lpstr>Summary 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 NOT USE - please see REV3</dc:title>
  <dc:creator>Rebecca Haw</dc:creator>
  <cp:lastModifiedBy>Steve.Bickerton</cp:lastModifiedBy>
  <dcterms:created xsi:type="dcterms:W3CDTF">2019-07-03T16:02:31Z</dcterms:created>
  <dcterms:modified xsi:type="dcterms:W3CDTF">2019-08-28T11:01:08Z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0x01010067EB80C5FE939D4A9B3D8BA62129B7F5010200E016735A0C827343AD1B8A4FDB151E23</vt:lpwstr>
  </property>
  <property fmtid="{D5CDD505-2E9C-101B-9397-08002B2CF9AE}" pid="3" name="_dlc_DocId">
    <vt:lpwstr>REGU-441-90655</vt:lpwstr>
  </property>
  <property fmtid="{D5CDD505-2E9C-101B-9397-08002B2CF9AE}" pid="4" name="_dlc_DocIdItemGuid">
    <vt:lpwstr>e8541242-2f8c-436e-95d1-f0d160962d2c</vt:lpwstr>
  </property>
  <property fmtid="{D5CDD505-2E9C-101B-9397-08002B2CF9AE}" pid="5" name="_dlc_DocIdUrl">
    <vt:lpwstr>https://cyfoethnaturiolcymru.sharepoint.com/teams/Regulatory/Permitting/_layouts/15/DocIdRedir.aspx?ID=REGU-441-90655, REGU-441-90655</vt:lpwstr>
  </property>
  <property fmtid="{D5CDD505-2E9C-101B-9397-08002B2CF9AE}" pid="6" name="_docset_NoMedatataSyncRequired">
    <vt:lpwstr>False</vt:lpwstr>
  </property>
  <property fmtid="{D5CDD505-2E9C-101B-9397-08002B2CF9AE}" pid="7" name="MediaServiceImageTags">
    <vt:lpwstr/>
  </property>
</Properties>
</file>