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10170/"/>
    </mc:Choice>
  </mc:AlternateContent>
  <xr:revisionPtr revIDLastSave="0" documentId="13_ncr:1_{8DA98467-AFF2-4547-A928-D062B1824368}" xr6:coauthVersionLast="41" xr6:coauthVersionMax="41" xr10:uidLastSave="{00000000-0000-0000-0000-000000000000}"/>
  <bookViews>
    <workbookView xWindow="3600" yWindow="2840" windowWidth="14400" windowHeight="7360" tabRatio="870" xr2:uid="{00000000-000D-0000-FFFF-FFFF00000000}"/>
  </bookViews>
  <sheets>
    <sheet name="DCWW Bolton Hill" sheetId="1" r:id="rId1"/>
    <sheet name="DCWW Bryngwyn" sheetId="2" r:id="rId2"/>
    <sheet name="DCWW Cefn Dryscoed" sheetId="11" r:id="rId3"/>
    <sheet name="DCWW Crai (SC)" sheetId="12" r:id="rId4"/>
    <sheet name="DCWW Crai (LS)" sheetId="13" r:id="rId5"/>
    <sheet name="DCWW Hirwaun" sheetId="14" r:id="rId6"/>
    <sheet name="DCWW Llyswen" sheetId="15" r:id="rId7"/>
    <sheet name="DCWW Preseli" sheetId="16" r:id="rId8"/>
    <sheet name="DCWW Strata Florida" sheetId="17" r:id="rId9"/>
    <sheet name="DCWW Talybont" sheetId="18" r:id="rId10"/>
    <sheet name="Additions- add" sheetId="20" r:id="rId11"/>
    <sheet name="Additions- 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S18" i="18" s="1"/>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G18" i="18" s="1"/>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R20" i="18"/>
  <c r="Q20" i="18"/>
  <c r="P20" i="18"/>
  <c r="O20" i="18"/>
  <c r="N20" i="18"/>
  <c r="M20" i="18"/>
  <c r="L20" i="18"/>
  <c r="K20" i="18"/>
  <c r="J20" i="18"/>
  <c r="I20" i="18"/>
  <c r="K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S14" i="18"/>
  <c r="R14" i="18"/>
  <c r="Q14" i="18"/>
  <c r="P14" i="18"/>
  <c r="P17" i="18" s="1"/>
  <c r="O14" i="18"/>
  <c r="N14" i="18"/>
  <c r="N17" i="18" s="1"/>
  <c r="M14" i="18"/>
  <c r="M17" i="18" s="1"/>
  <c r="L14" i="18"/>
  <c r="K14" i="18"/>
  <c r="K17" i="18" s="1"/>
  <c r="J14" i="18"/>
  <c r="I14" i="18"/>
  <c r="H14" i="18"/>
  <c r="H17" i="18" s="1"/>
  <c r="G14" i="18"/>
  <c r="F14" i="18"/>
  <c r="F17" i="18" s="1"/>
  <c r="E14" i="18"/>
  <c r="E17" i="18" s="1"/>
  <c r="D14" i="18"/>
  <c r="D17" i="18" s="1"/>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V18" i="17" s="1"/>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T18" i="17" s="1"/>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18" i="17" s="1"/>
  <c r="C27" i="17"/>
  <c r="V20" i="17"/>
  <c r="U20" i="17"/>
  <c r="T20" i="17"/>
  <c r="R20" i="17"/>
  <c r="Q20" i="17"/>
  <c r="P20" i="17"/>
  <c r="O20" i="17"/>
  <c r="N20" i="17"/>
  <c r="M20" i="17"/>
  <c r="L20" i="17"/>
  <c r="K20" i="17"/>
  <c r="J20" i="17"/>
  <c r="I20" i="17"/>
  <c r="Q18" i="17"/>
  <c r="P18" i="17"/>
  <c r="L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S14" i="17"/>
  <c r="S17" i="17" s="1"/>
  <c r="R14" i="17"/>
  <c r="Q14" i="17"/>
  <c r="P14" i="17"/>
  <c r="O14" i="17"/>
  <c r="N14" i="17"/>
  <c r="N17" i="17" s="1"/>
  <c r="M14" i="17"/>
  <c r="L14" i="17"/>
  <c r="K14" i="17"/>
  <c r="J14" i="17"/>
  <c r="I14" i="17"/>
  <c r="I17" i="17" s="1"/>
  <c r="H14" i="17"/>
  <c r="H17" i="17" s="1"/>
  <c r="G14" i="17"/>
  <c r="F14" i="17"/>
  <c r="F17" i="17" s="1"/>
  <c r="E14" i="17"/>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J18" i="16" s="1"/>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R20" i="16"/>
  <c r="Q20" i="16"/>
  <c r="P20" i="16"/>
  <c r="O20" i="16"/>
  <c r="N20" i="16"/>
  <c r="M20" i="16"/>
  <c r="L20" i="16"/>
  <c r="K20" i="16"/>
  <c r="J20" i="16"/>
  <c r="I20" i="16"/>
  <c r="V18" i="16"/>
  <c r="P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T17" i="16" s="1"/>
  <c r="S14" i="16"/>
  <c r="S17" i="16" s="1"/>
  <c r="R14" i="16"/>
  <c r="Q14" i="16"/>
  <c r="Q17" i="16" s="1"/>
  <c r="P14" i="16"/>
  <c r="O14" i="16"/>
  <c r="O17" i="16" s="1"/>
  <c r="N14" i="16"/>
  <c r="N17" i="16" s="1"/>
  <c r="M14" i="16"/>
  <c r="L14" i="16"/>
  <c r="L17" i="16" s="1"/>
  <c r="K14" i="16"/>
  <c r="K17" i="16" s="1"/>
  <c r="J14" i="16"/>
  <c r="I14" i="16"/>
  <c r="H14" i="16"/>
  <c r="G14" i="16"/>
  <c r="G17" i="16" s="1"/>
  <c r="F14" i="16"/>
  <c r="F17" i="16" s="1"/>
  <c r="E14" i="16"/>
  <c r="D14" i="16"/>
  <c r="D17" i="16" s="1"/>
  <c r="C14" i="16"/>
  <c r="C17" i="16" s="1"/>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O18" i="15" s="1"/>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F18" i="15" s="1"/>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R20" i="15"/>
  <c r="Q20" i="15"/>
  <c r="P20" i="15"/>
  <c r="O20" i="15"/>
  <c r="N20" i="15"/>
  <c r="M20" i="15"/>
  <c r="L20" i="15"/>
  <c r="K20" i="15"/>
  <c r="J20" i="15"/>
  <c r="I20" i="15"/>
  <c r="V18" i="15"/>
  <c r="G18"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T17" i="15" s="1"/>
  <c r="S14" i="15"/>
  <c r="R14" i="15"/>
  <c r="Q14" i="15"/>
  <c r="Q17" i="15" s="1"/>
  <c r="P14" i="15"/>
  <c r="O14" i="15"/>
  <c r="N14" i="15"/>
  <c r="M14" i="15"/>
  <c r="M17" i="15" s="1"/>
  <c r="L14" i="15"/>
  <c r="L17" i="15" s="1"/>
  <c r="K14" i="15"/>
  <c r="J14" i="15"/>
  <c r="J17" i="15" s="1"/>
  <c r="I14" i="15"/>
  <c r="H14" i="15"/>
  <c r="G14" i="15"/>
  <c r="F14" i="15"/>
  <c r="E14" i="15"/>
  <c r="D14" i="15"/>
  <c r="D17" i="15" s="1"/>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U17" i="14" s="1"/>
  <c r="T14" i="14"/>
  <c r="T17" i="14" s="1"/>
  <c r="S14" i="14"/>
  <c r="R14" i="14"/>
  <c r="Q14" i="14"/>
  <c r="P14" i="14"/>
  <c r="O14" i="14"/>
  <c r="N14" i="14"/>
  <c r="M14" i="14"/>
  <c r="L14" i="14"/>
  <c r="L17" i="14" s="1"/>
  <c r="K14" i="14"/>
  <c r="J14" i="14"/>
  <c r="I14" i="14"/>
  <c r="H14" i="14"/>
  <c r="G14" i="14"/>
  <c r="G17" i="14" s="1"/>
  <c r="F14" i="14"/>
  <c r="E14" i="14"/>
  <c r="E17" i="14" s="1"/>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T18" i="13" s="1"/>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P18" i="13" s="1"/>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M18" i="13"/>
  <c r="L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T17" i="13" s="1"/>
  <c r="S14" i="13"/>
  <c r="R14" i="13"/>
  <c r="R17" i="13" s="1"/>
  <c r="Q14" i="13"/>
  <c r="P14" i="13"/>
  <c r="O14" i="13"/>
  <c r="O17" i="13" s="1"/>
  <c r="N14" i="13"/>
  <c r="M14" i="13"/>
  <c r="M17" i="13" s="1"/>
  <c r="L14" i="13"/>
  <c r="L17" i="13" s="1"/>
  <c r="K14" i="13"/>
  <c r="J14" i="13"/>
  <c r="J17" i="13" s="1"/>
  <c r="I14" i="13"/>
  <c r="H14" i="13"/>
  <c r="G14" i="13"/>
  <c r="G17" i="13" s="1"/>
  <c r="F14" i="13"/>
  <c r="E14" i="13"/>
  <c r="E17" i="13" s="1"/>
  <c r="D14" i="13"/>
  <c r="D17" i="13" s="1"/>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T14" i="12"/>
  <c r="S14" i="12"/>
  <c r="R14" i="12"/>
  <c r="Q14" i="12"/>
  <c r="P14" i="12"/>
  <c r="P17" i="12" s="1"/>
  <c r="O14" i="12"/>
  <c r="N14" i="12"/>
  <c r="M14" i="12"/>
  <c r="L14" i="12"/>
  <c r="K14" i="12"/>
  <c r="K17" i="12" s="1"/>
  <c r="J14" i="12"/>
  <c r="I14" i="12"/>
  <c r="I17" i="12" s="1"/>
  <c r="H14" i="12"/>
  <c r="H17" i="12" s="1"/>
  <c r="G14" i="12"/>
  <c r="F14" i="12"/>
  <c r="F17" i="12" s="1"/>
  <c r="E14" i="12"/>
  <c r="D14" i="12"/>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S20" i="11"/>
  <c r="R20" i="11"/>
  <c r="Q20" i="11"/>
  <c r="P20" i="11"/>
  <c r="O20" i="11"/>
  <c r="N20" i="11"/>
  <c r="M20" i="11"/>
  <c r="L20" i="11"/>
  <c r="K20" i="11"/>
  <c r="J20" i="11"/>
  <c r="I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S17" i="11" s="1"/>
  <c r="R14" i="11"/>
  <c r="Q14" i="11"/>
  <c r="P14" i="11"/>
  <c r="P17" i="11" s="1"/>
  <c r="O14" i="11"/>
  <c r="N14" i="11"/>
  <c r="N17" i="11" s="1"/>
  <c r="M14" i="11"/>
  <c r="M17" i="11" s="1"/>
  <c r="L14" i="11"/>
  <c r="K14" i="11"/>
  <c r="J14" i="11"/>
  <c r="I14" i="11"/>
  <c r="H14" i="11"/>
  <c r="G14" i="11"/>
  <c r="F14" i="11"/>
  <c r="F17" i="11" s="1"/>
  <c r="E14" i="11"/>
  <c r="E17" i="11" s="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A46" i="2" s="1"/>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H14" i="2"/>
  <c r="I14" i="2"/>
  <c r="J14" i="2"/>
  <c r="J17" i="2" s="1"/>
  <c r="K14" i="2"/>
  <c r="L14" i="2"/>
  <c r="M14" i="2"/>
  <c r="N14" i="2"/>
  <c r="O14" i="2"/>
  <c r="P14" i="2"/>
  <c r="P17" i="2" s="1"/>
  <c r="Q14" i="2"/>
  <c r="R14" i="2"/>
  <c r="R17" i="2" s="1"/>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U17" i="11" l="1"/>
  <c r="U17" i="13"/>
  <c r="S17" i="12"/>
  <c r="S17" i="18"/>
  <c r="R17" i="14"/>
  <c r="Q17" i="12"/>
  <c r="Q17" i="17"/>
  <c r="P17" i="17"/>
  <c r="O17" i="14"/>
  <c r="O17" i="2"/>
  <c r="O17" i="15"/>
  <c r="O19" i="15" s="1"/>
  <c r="N17" i="15"/>
  <c r="N19" i="15" s="1"/>
  <c r="N17" i="12"/>
  <c r="M17" i="14"/>
  <c r="K17" i="17"/>
  <c r="K17" i="11"/>
  <c r="J17" i="14"/>
  <c r="J19" i="14" s="1"/>
  <c r="J20" i="14" s="1"/>
  <c r="I17" i="16"/>
  <c r="I17" i="15"/>
  <c r="H17" i="2"/>
  <c r="H17" i="11"/>
  <c r="G17" i="2"/>
  <c r="G19" i="2" s="1"/>
  <c r="G20" i="2" s="1"/>
  <c r="G17" i="15"/>
  <c r="F17" i="15"/>
  <c r="E17" i="15"/>
  <c r="D17" i="14"/>
  <c r="C17" i="17"/>
  <c r="C19" i="17" s="1"/>
  <c r="C20" i="17" s="1"/>
  <c r="C17" i="18"/>
  <c r="C17" i="11"/>
  <c r="N17" i="2"/>
  <c r="F17" i="2"/>
  <c r="F19" i="2" s="1"/>
  <c r="F20" i="2" s="1"/>
  <c r="I17" i="11"/>
  <c r="I19" i="11" s="1"/>
  <c r="Q17" i="11"/>
  <c r="Q19" i="11" s="1"/>
  <c r="D17" i="12"/>
  <c r="L17" i="12"/>
  <c r="L19" i="12" s="1"/>
  <c r="L20" i="12" s="1"/>
  <c r="T17" i="12"/>
  <c r="T19" i="12" s="1"/>
  <c r="T20" i="12" s="1"/>
  <c r="H17" i="13"/>
  <c r="H19" i="13" s="1"/>
  <c r="H20" i="13" s="1"/>
  <c r="P17" i="13"/>
  <c r="H17" i="14"/>
  <c r="H19" i="14" s="1"/>
  <c r="H20" i="14" s="1"/>
  <c r="P17" i="14"/>
  <c r="P19" i="14" s="1"/>
  <c r="P20" i="14" s="1"/>
  <c r="J17" i="17"/>
  <c r="R17" i="17"/>
  <c r="G17" i="18"/>
  <c r="G19" i="18" s="1"/>
  <c r="G20" i="18" s="1"/>
  <c r="O17" i="18"/>
  <c r="O19" i="18" s="1"/>
  <c r="J17" i="11"/>
  <c r="J19" i="11" s="1"/>
  <c r="R17" i="11"/>
  <c r="E17" i="12"/>
  <c r="E19" i="12" s="1"/>
  <c r="E20" i="12" s="1"/>
  <c r="M17" i="12"/>
  <c r="U17" i="12"/>
  <c r="I17" i="13"/>
  <c r="I19" i="13" s="1"/>
  <c r="I20" i="13" s="1"/>
  <c r="Q17" i="13"/>
  <c r="I17" i="14"/>
  <c r="I19" i="14" s="1"/>
  <c r="I20" i="14" s="1"/>
  <c r="Q17" i="14"/>
  <c r="Q19" i="14" s="1"/>
  <c r="Q20" i="14" s="1"/>
  <c r="H17" i="16"/>
  <c r="P17" i="16"/>
  <c r="P19" i="16" s="1"/>
  <c r="D17" i="17"/>
  <c r="D19" i="17" s="1"/>
  <c r="D20" i="17" s="1"/>
  <c r="L17" i="17"/>
  <c r="L19" i="17" s="1"/>
  <c r="T17" i="17"/>
  <c r="T19" i="17" s="1"/>
  <c r="I17" i="18"/>
  <c r="I19" i="18" s="1"/>
  <c r="Q17" i="18"/>
  <c r="Q19" i="18" s="1"/>
  <c r="T17" i="2"/>
  <c r="T19" i="2" s="1"/>
  <c r="T20" i="2" s="1"/>
  <c r="D17" i="2"/>
  <c r="D19" i="2" s="1"/>
  <c r="D20" i="2" s="1"/>
  <c r="S17" i="2"/>
  <c r="K17" i="2"/>
  <c r="K19" i="2" s="1"/>
  <c r="K20" i="2" s="1"/>
  <c r="D17" i="11"/>
  <c r="D19" i="11" s="1"/>
  <c r="D20" i="11" s="1"/>
  <c r="L17" i="11"/>
  <c r="T17" i="11"/>
  <c r="G17" i="12"/>
  <c r="G19" i="12" s="1"/>
  <c r="G20" i="12" s="1"/>
  <c r="O17" i="12"/>
  <c r="O19" i="12" s="1"/>
  <c r="O20" i="12" s="1"/>
  <c r="C17" i="13"/>
  <c r="K17" i="13"/>
  <c r="S17" i="13"/>
  <c r="S19" i="13" s="1"/>
  <c r="S20" i="13" s="1"/>
  <c r="C17" i="14"/>
  <c r="C19" i="14" s="1"/>
  <c r="C20" i="14" s="1"/>
  <c r="K17" i="14"/>
  <c r="H17" i="15"/>
  <c r="H19" i="15" s="1"/>
  <c r="H20" i="15" s="1"/>
  <c r="P17" i="15"/>
  <c r="J17" i="16"/>
  <c r="J19" i="16" s="1"/>
  <c r="R17" i="16"/>
  <c r="E17" i="17"/>
  <c r="E19" i="17" s="1"/>
  <c r="E20" i="17" s="1"/>
  <c r="M17" i="17"/>
  <c r="U17" i="17"/>
  <c r="J17" i="18"/>
  <c r="J19" i="18" s="1"/>
  <c r="R17" i="18"/>
  <c r="R19" i="18" s="1"/>
  <c r="L17" i="2"/>
  <c r="G17" i="17"/>
  <c r="G19" i="17" s="1"/>
  <c r="G20" i="17" s="1"/>
  <c r="O17" i="17"/>
  <c r="L17" i="18"/>
  <c r="L19" i="18" s="1"/>
  <c r="T17" i="18"/>
  <c r="T19" i="18" s="1"/>
  <c r="G17" i="11"/>
  <c r="O17" i="11"/>
  <c r="J17" i="12"/>
  <c r="J19" i="12" s="1"/>
  <c r="J20" i="12" s="1"/>
  <c r="R17" i="12"/>
  <c r="R19" i="12" s="1"/>
  <c r="R20" i="12" s="1"/>
  <c r="F17" i="13"/>
  <c r="F19" i="13" s="1"/>
  <c r="F20" i="13" s="1"/>
  <c r="N17" i="13"/>
  <c r="F17" i="14"/>
  <c r="N17" i="14"/>
  <c r="C17" i="15"/>
  <c r="C19" i="15" s="1"/>
  <c r="C20" i="15" s="1"/>
  <c r="K17" i="15"/>
  <c r="K19" i="15" s="1"/>
  <c r="S17" i="15"/>
  <c r="S19" i="15" s="1"/>
  <c r="S20" i="15" s="1"/>
  <c r="M17" i="16"/>
  <c r="M19" i="16" s="1"/>
  <c r="U17" i="16"/>
  <c r="U19" i="16" s="1"/>
  <c r="E17" i="16"/>
  <c r="E19" i="16" s="1"/>
  <c r="E20" i="16" s="1"/>
  <c r="S17" i="14"/>
  <c r="S19" i="14" s="1"/>
  <c r="S20" i="14" s="1"/>
  <c r="U17" i="2"/>
  <c r="U19" i="2" s="1"/>
  <c r="U20" i="2" s="1"/>
  <c r="Q17" i="2"/>
  <c r="M17" i="2"/>
  <c r="M19" i="2" s="1"/>
  <c r="M20" i="2" s="1"/>
  <c r="I17" i="2"/>
  <c r="I19" i="2" s="1"/>
  <c r="I20" i="2" s="1"/>
  <c r="E17" i="2"/>
  <c r="E19" i="2" s="1"/>
  <c r="E20" i="2" s="1"/>
  <c r="R17" i="15"/>
  <c r="R19" i="15" s="1"/>
  <c r="V17" i="14"/>
  <c r="V17" i="16"/>
  <c r="V19" i="16" s="1"/>
  <c r="V17" i="17"/>
  <c r="V19" i="17" s="1"/>
  <c r="V17" i="18"/>
  <c r="V19" i="18" s="1"/>
  <c r="V17" i="12"/>
  <c r="V19" i="12" s="1"/>
  <c r="V20" i="12" s="1"/>
  <c r="V17" i="2"/>
  <c r="V19" i="2" s="1"/>
  <c r="V20" i="2" s="1"/>
  <c r="V17" i="11"/>
  <c r="V19" i="11" s="1"/>
  <c r="V17" i="13"/>
  <c r="V19" i="13" s="1"/>
  <c r="V20" i="13" s="1"/>
  <c r="V17" i="15"/>
  <c r="C17" i="2"/>
  <c r="H19" i="12"/>
  <c r="H20" i="12" s="1"/>
  <c r="H19" i="2"/>
  <c r="H20" i="2" s="1"/>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O19" i="14"/>
  <c r="O20" i="14"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C19" i="13" s="1"/>
  <c r="C20"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C20"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R19" i="2"/>
  <c r="R20" i="2" s="1"/>
  <c r="J19" i="2"/>
  <c r="J20" i="2" s="1"/>
  <c r="L19" i="2"/>
  <c r="L20" i="2" s="1"/>
  <c r="F19" i="12"/>
  <c r="F20" i="12" s="1"/>
  <c r="E19" i="13"/>
  <c r="E20" i="13" s="1"/>
  <c r="J19" i="13"/>
  <c r="J20" i="13" s="1"/>
  <c r="U19" i="13"/>
  <c r="U20" i="13" s="1"/>
  <c r="I19" i="16"/>
  <c r="S19" i="2"/>
  <c r="S20" i="2" s="1"/>
  <c r="Q19" i="2"/>
  <c r="Q20" i="2" s="1"/>
  <c r="D19" i="13"/>
  <c r="D20" i="13" s="1"/>
  <c r="N19" i="13"/>
  <c r="N20" i="13" s="1"/>
  <c r="T19" i="13"/>
  <c r="T20" i="13" s="1"/>
  <c r="K19" i="14"/>
  <c r="K20" i="14" s="1"/>
  <c r="F19" i="14"/>
  <c r="F20" i="14" s="1"/>
  <c r="P19" i="15"/>
  <c r="Q19" i="15"/>
  <c r="D19" i="15"/>
  <c r="D20" i="15" s="1"/>
  <c r="H19" i="18"/>
  <c r="H20" i="18" s="1"/>
  <c r="P19" i="18"/>
  <c r="G19" i="14"/>
  <c r="G20" i="14" s="1"/>
  <c r="V19" i="14"/>
  <c r="V20" i="14" s="1"/>
  <c r="Q19" i="16"/>
  <c r="G19" i="11"/>
  <c r="G20" i="11" s="1"/>
  <c r="O19" i="11"/>
  <c r="R19" i="11"/>
  <c r="N19" i="14"/>
  <c r="N20" i="14" s="1"/>
  <c r="L19" i="15"/>
  <c r="H19" i="16"/>
  <c r="H20" i="16" s="1"/>
  <c r="R19" i="16"/>
  <c r="I19" i="17"/>
  <c r="M19" i="17"/>
  <c r="Q19" i="17"/>
  <c r="U19" i="17"/>
  <c r="D19" i="18"/>
  <c r="D20" i="18" s="1"/>
  <c r="C19" i="18"/>
  <c r="C20" i="18" s="1"/>
  <c r="K19" i="18"/>
  <c r="S19" i="18"/>
  <c r="S20" i="18" s="1"/>
  <c r="F19" i="18"/>
  <c r="F20" i="18" s="1"/>
  <c r="N19" i="18"/>
  <c r="E19" i="18"/>
  <c r="E20" i="18" s="1"/>
  <c r="M19" i="18"/>
  <c r="U19" i="18"/>
  <c r="J19" i="15"/>
  <c r="F19" i="15"/>
  <c r="F20" i="15" s="1"/>
  <c r="V19" i="15"/>
  <c r="E19" i="15"/>
  <c r="E20" i="15" s="1"/>
  <c r="U19" i="15"/>
  <c r="F19" i="16"/>
  <c r="F20" i="16" s="1"/>
  <c r="L19" i="16"/>
  <c r="G19" i="16"/>
  <c r="G20" i="16" s="1"/>
  <c r="O19" i="16"/>
  <c r="H19" i="17"/>
  <c r="H20" i="17" s="1"/>
  <c r="P19" i="17"/>
  <c r="F19" i="17"/>
  <c r="F20" i="17" s="1"/>
  <c r="M19" i="14"/>
  <c r="M20" i="14" s="1"/>
  <c r="D19" i="14"/>
  <c r="D20" i="14" s="1"/>
  <c r="L19" i="14"/>
  <c r="L20" i="14" s="1"/>
  <c r="T19" i="14"/>
  <c r="T20" i="14" s="1"/>
  <c r="G19" i="15"/>
  <c r="G20" i="15" s="1"/>
  <c r="M19" i="15"/>
  <c r="T19" i="15"/>
  <c r="D19" i="16"/>
  <c r="D20" i="16" s="1"/>
  <c r="N19" i="16"/>
  <c r="T19" i="16"/>
  <c r="K19" i="16"/>
  <c r="S19" i="16"/>
  <c r="S20" i="16" s="1"/>
  <c r="J19" i="17"/>
  <c r="N19" i="17"/>
  <c r="R19" i="17"/>
  <c r="E19" i="14"/>
  <c r="E20" i="14" s="1"/>
  <c r="U19" i="14"/>
  <c r="U20" i="14" s="1"/>
  <c r="R19" i="14"/>
  <c r="R20" i="14" s="1"/>
  <c r="I19" i="15"/>
  <c r="K19" i="17"/>
  <c r="O19" i="17"/>
  <c r="S19" i="17"/>
  <c r="S20" i="17" s="1"/>
  <c r="M19" i="12"/>
  <c r="M20" i="12" s="1"/>
  <c r="P19" i="13"/>
  <c r="P20" i="13" s="1"/>
  <c r="G19" i="13"/>
  <c r="G20" i="13" s="1"/>
  <c r="D19" i="12"/>
  <c r="D20" i="12" s="1"/>
  <c r="I19" i="12"/>
  <c r="I20" i="12" s="1"/>
  <c r="N19" i="12"/>
  <c r="N20" i="12" s="1"/>
  <c r="K19" i="12"/>
  <c r="K20" i="12" s="1"/>
  <c r="S19" i="12"/>
  <c r="S20" i="12" s="1"/>
  <c r="L19" i="13"/>
  <c r="L20" i="13" s="1"/>
  <c r="Q19" i="13"/>
  <c r="Q20" i="13" s="1"/>
  <c r="K19" i="13"/>
  <c r="K20" i="13" s="1"/>
  <c r="Q19" i="12"/>
  <c r="Q20" i="12" s="1"/>
  <c r="P19" i="12"/>
  <c r="P20" i="12" s="1"/>
  <c r="U19" i="12"/>
  <c r="U20" i="12" s="1"/>
  <c r="M19" i="13"/>
  <c r="M20" i="13" s="1"/>
  <c r="R19" i="13"/>
  <c r="R20" i="13" s="1"/>
  <c r="O19" i="13"/>
  <c r="O20" i="13" s="1"/>
  <c r="H19" i="11"/>
  <c r="H20" i="11" s="1"/>
  <c r="P19" i="11"/>
  <c r="K19" i="11"/>
  <c r="S19" i="11"/>
  <c r="F19" i="11"/>
  <c r="F20" i="11" s="1"/>
  <c r="L19" i="11"/>
  <c r="N19" i="11"/>
  <c r="T19" i="11"/>
  <c r="T20" i="11" s="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1" l="1"/>
  <c r="C20" i="11"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<sst xmlns="http://schemas.openxmlformats.org/spreadsheetml/2006/main" count="1496" uniqueCount="137">
  <si>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</si>
  <si>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</si>
  <si>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</si>
  <si>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</si>
  <si>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</si>
  <si>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</si>
  <si>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</si>
  <si>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</si>
  <si>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</si>
  <si>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</si>
  <si>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</si>
  <si>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</si>
  <si>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</si>
  <si>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</si>
  <si>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</si>
  <si>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</si>
  <si>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</si>
  <si>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</si>
  <si>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</si>
  <si>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</si>
  <si>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</si>
  <si>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</si>
  <si>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</si>
  <si>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</si>
  <si>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</si>
  <si>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</si>
  <si>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</si>
  <si>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</si>
  <si>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</si>
  <si>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</si>
  <si>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</si>
  <si>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</si>
  <si>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</si>
  <si>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</si>
  <si>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</si>
  <si>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</si>
  <si>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</si>
  <si>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</si>
  <si>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</si>
  <si>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</si>
  <si>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</si>
  <si>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</si>
  <si>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</si>
  <si>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</si>
  <si>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</si>
  <si>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</si>
  <si>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</si>
  <si>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</si>
  <si>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</si>
  <si>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</si>
  <si>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</si>
  <si>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</si>
  <si>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</si>
  <si>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</si>
  <si>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</si>
  <si>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</si>
  <si>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</si>
  <si>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</si>
  <si>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</si>
  <si>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</si>
  <si>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</si>
  <si>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</si>
  <si>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</si>
  <si>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</si>
  <si>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</si>
  <si>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</si>
  <si>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</si>
  <si>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</si>
  <si>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</si>
  <si>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</si>
  <si>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</si>
  <si>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</si>
  <si>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</si>
  <si>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</si>
  <si>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</si>
  <si>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</si>
  <si>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</si>
  <si>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</si>
  <si>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</si>
  <si>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</si>
  <si>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</si>
  <si>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</si>
  <si>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</si>
  <si>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</si>
  <si>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</si>
  <si>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</si>
  <si>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</si>
  <si>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</si>
  <si>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</si>
  <si>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</si>
  <si>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</si>
  <si>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</si>
  <si>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</si>
  <si>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</si>
  <si>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</si>
  <si>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</si>
  <si>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</si>
  <si>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</si>
  <si>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</si>
  <si>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</si>
  <si>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</si>
  <si>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</si>
  <si>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</si>
  <si>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</si>
  <si>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</si>
  <si>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</si>
  <si>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</si>
  <si>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</si>
  <si>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</si>
  <si>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</si>
  <si>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</si>
  <si>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PAN-010170</t>
  </si>
  <si>
    <t>EPR-GP3792SK</t>
  </si>
  <si>
    <t>ByProduct Recovery Ltd</t>
  </si>
  <si>
    <t>Bailea, Heol Senni, Brecon, Powys, LD3 8ST</t>
  </si>
  <si>
    <t>Rhiannon Smith</t>
  </si>
  <si>
    <t>19 09 02</t>
  </si>
  <si>
    <t>DCWW Bolton Hill</t>
  </si>
  <si>
    <t>43.5 ha</t>
  </si>
  <si>
    <t>21-24</t>
  </si>
  <si>
    <t>33-38</t>
  </si>
  <si>
    <t>39-42</t>
  </si>
  <si>
    <t>6133/7829</t>
  </si>
  <si>
    <t>4848/5441</t>
  </si>
  <si>
    <t>21 isn't near to 23</t>
  </si>
  <si>
    <t>34, 35, 36, 37</t>
  </si>
  <si>
    <t xml:space="preserve">39, 40, </t>
  </si>
  <si>
    <t>Next to</t>
  </si>
  <si>
    <t>M</t>
  </si>
  <si>
    <t>DCWW Bryngwyn</t>
  </si>
  <si>
    <t>DCWW Cefn Dryscoed</t>
  </si>
  <si>
    <t>DCWW Crai (sludge cake)</t>
  </si>
  <si>
    <t>DCWW Crai (liquid sludge)</t>
  </si>
  <si>
    <t>DCWW Hirwaun</t>
  </si>
  <si>
    <t>DCWW Llyswen</t>
  </si>
  <si>
    <t>DCWW Preseli</t>
  </si>
  <si>
    <t>DCWW Talybont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</si>
</sst>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topLeftCell="F1" zoomScale="90" zoomScaleNormal="90" workbookViewId="0">
      <selection activeCell="H11" sqref="H11"/>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5" t="s">
        <v>43</v>
      </c>
      <c r="B1" s="85"/>
      <c r="C1" s="88" t="s">
        <v>111</v>
      </c>
      <c r="D1" s="88"/>
      <c r="E1" s="88"/>
      <c r="F1" s="85" t="s">
        <v>47</v>
      </c>
      <c r="G1" s="85"/>
      <c r="H1" s="88" t="s">
        <v>118</v>
      </c>
      <c r="I1" s="88"/>
      <c r="J1" s="88"/>
      <c r="L1" s="12" t="s">
        <v>119</v>
      </c>
      <c r="M1" s="12" t="s">
        <v>124</v>
      </c>
      <c r="AB1" s="47"/>
      <c r="AC1" s="47"/>
      <c r="AD1" s="47"/>
      <c r="AE1" s="47" t="s">
        <v>91</v>
      </c>
      <c r="AF1" s="47" t="s">
        <v>92</v>
      </c>
    </row>
    <row r="2" spans="1:32" ht="13" x14ac:dyDescent="0.25">
      <c r="A2" s="85" t="s">
        <v>106</v>
      </c>
      <c r="B2" s="85"/>
      <c r="C2" s="89" t="s">
        <v>112</v>
      </c>
      <c r="D2" s="88"/>
      <c r="E2" s="88"/>
      <c r="F2" s="85" t="s">
        <v>52</v>
      </c>
      <c r="G2" s="85"/>
      <c r="H2" s="88" t="s">
        <v>116</v>
      </c>
      <c r="I2" s="88"/>
      <c r="J2" s="88"/>
      <c r="L2" s="12" t="s">
        <v>120</v>
      </c>
      <c r="M2" s="12" t="s">
        <v>125</v>
      </c>
      <c r="AB2" s="46" t="s">
        <v>61</v>
      </c>
      <c r="AC2" s="46" t="s">
        <v>80</v>
      </c>
      <c r="AD2" s="47" t="s">
        <v>88</v>
      </c>
      <c r="AE2" s="47" t="s">
        <v>73</v>
      </c>
      <c r="AF2" s="82">
        <v>8.4</v>
      </c>
    </row>
    <row r="3" spans="1:32" ht="13" x14ac:dyDescent="0.25">
      <c r="A3" s="96" t="s">
        <v>44</v>
      </c>
      <c r="B3" s="97"/>
      <c r="C3" s="89" t="s">
        <v>113</v>
      </c>
      <c r="D3" s="88"/>
      <c r="E3" s="88"/>
      <c r="F3" s="85" t="s">
        <v>107</v>
      </c>
      <c r="G3" s="85"/>
      <c r="H3" s="88" t="s">
        <v>90</v>
      </c>
      <c r="I3" s="88"/>
      <c r="J3" s="88"/>
      <c r="L3" s="12" t="s">
        <v>121</v>
      </c>
      <c r="M3" s="12" t="s">
        <v>126</v>
      </c>
      <c r="AB3" s="46" t="s">
        <v>62</v>
      </c>
      <c r="AC3" s="46" t="s">
        <v>81</v>
      </c>
      <c r="AD3" s="47" t="s">
        <v>89</v>
      </c>
      <c r="AE3" s="47" t="s">
        <v>74</v>
      </c>
      <c r="AF3" s="82">
        <v>8.6</v>
      </c>
    </row>
    <row r="4" spans="1:32" ht="13" x14ac:dyDescent="0.25">
      <c r="A4" s="85" t="s">
        <v>0</v>
      </c>
      <c r="B4" s="85"/>
      <c r="C4" s="90" t="s">
        <v>114</v>
      </c>
      <c r="D4" s="91"/>
      <c r="E4" s="92"/>
      <c r="F4" s="87" t="s">
        <v>1</v>
      </c>
      <c r="G4" s="87"/>
      <c r="H4" s="88" t="s">
        <v>117</v>
      </c>
      <c r="I4" s="88"/>
      <c r="J4" s="88"/>
      <c r="L4" s="12" t="s">
        <v>122</v>
      </c>
      <c r="M4" s="12" t="s">
        <v>127</v>
      </c>
      <c r="AB4" s="46" t="s">
        <v>57</v>
      </c>
      <c r="AC4" s="47" t="s">
        <v>82</v>
      </c>
      <c r="AD4" s="47" t="s">
        <v>90</v>
      </c>
      <c r="AE4" s="47" t="s">
        <v>75</v>
      </c>
      <c r="AF4" s="82">
        <v>8.8000000000000007</v>
      </c>
    </row>
    <row r="5" spans="1:32" ht="13" x14ac:dyDescent="0.25">
      <c r="A5" s="85" t="s">
        <v>51</v>
      </c>
      <c r="B5" s="85"/>
      <c r="C5" s="90" t="s">
        <v>115</v>
      </c>
      <c r="D5" s="91"/>
      <c r="E5" s="92"/>
      <c r="F5" s="85" t="s">
        <v>45</v>
      </c>
      <c r="G5" s="85"/>
      <c r="H5" s="88">
        <v>6.5</v>
      </c>
      <c r="I5" s="88"/>
      <c r="J5" s="88"/>
      <c r="L5" s="12" t="s">
        <v>123</v>
      </c>
      <c r="M5" s="12" t="s">
        <v>127</v>
      </c>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39">
        <v>12</v>
      </c>
      <c r="D8" s="39">
        <v>16</v>
      </c>
      <c r="E8" s="39">
        <v>18</v>
      </c>
      <c r="F8" s="39">
        <v>19</v>
      </c>
      <c r="G8" s="39">
        <v>20</v>
      </c>
      <c r="H8" s="39">
        <v>21</v>
      </c>
      <c r="I8" s="39">
        <v>23</v>
      </c>
      <c r="J8" s="39">
        <v>34</v>
      </c>
      <c r="K8" s="39">
        <v>35</v>
      </c>
      <c r="L8" s="39">
        <v>36</v>
      </c>
      <c r="M8" s="39">
        <v>37</v>
      </c>
      <c r="N8" s="39">
        <v>39</v>
      </c>
      <c r="O8" s="39">
        <v>40</v>
      </c>
      <c r="P8" s="39">
        <v>4040</v>
      </c>
      <c r="Q8" s="39">
        <v>3724</v>
      </c>
      <c r="R8" s="39">
        <v>9927</v>
      </c>
      <c r="S8" s="39">
        <v>8638</v>
      </c>
      <c r="T8" s="39">
        <v>6133</v>
      </c>
      <c r="U8" s="39">
        <v>7829</v>
      </c>
      <c r="V8" s="39">
        <v>4848</v>
      </c>
      <c r="AB8" s="52"/>
      <c r="AC8" s="46"/>
      <c r="AD8" s="47"/>
      <c r="AE8" s="49" t="s">
        <v>76</v>
      </c>
      <c r="AF8" s="83">
        <v>1.4</v>
      </c>
    </row>
    <row r="9" spans="1:32" ht="13" x14ac:dyDescent="0.25">
      <c r="A9" s="85" t="s">
        <v>3</v>
      </c>
      <c r="B9" s="85"/>
      <c r="C9" s="39" t="s">
        <v>128</v>
      </c>
      <c r="D9" s="39" t="s">
        <v>128</v>
      </c>
      <c r="E9" s="39" t="s">
        <v>128</v>
      </c>
      <c r="F9" s="39" t="s">
        <v>128</v>
      </c>
      <c r="G9" s="39" t="s">
        <v>128</v>
      </c>
      <c r="H9" s="39" t="s">
        <v>128</v>
      </c>
      <c r="I9" s="39" t="s">
        <v>128</v>
      </c>
      <c r="J9" s="39" t="s">
        <v>128</v>
      </c>
      <c r="K9" s="39" t="s">
        <v>128</v>
      </c>
      <c r="L9" s="39" t="s">
        <v>128</v>
      </c>
      <c r="M9" s="39" t="s">
        <v>128</v>
      </c>
      <c r="N9" s="39" t="s">
        <v>128</v>
      </c>
      <c r="O9" s="39" t="s">
        <v>128</v>
      </c>
      <c r="P9" s="39" t="s">
        <v>128</v>
      </c>
      <c r="Q9" s="39" t="s">
        <v>128</v>
      </c>
      <c r="R9" s="39" t="s">
        <v>128</v>
      </c>
      <c r="S9" s="39" t="s">
        <v>128</v>
      </c>
      <c r="T9" s="39" t="s">
        <v>128</v>
      </c>
      <c r="U9" s="39" t="s">
        <v>128</v>
      </c>
      <c r="V9" s="39" t="s">
        <v>128</v>
      </c>
      <c r="AB9" s="46"/>
      <c r="AC9" s="46"/>
      <c r="AD9" s="47"/>
      <c r="AE9" s="47" t="s">
        <v>97</v>
      </c>
      <c r="AF9" s="82">
        <v>1.7</v>
      </c>
    </row>
    <row r="10" spans="1:32" ht="13" x14ac:dyDescent="0.25">
      <c r="A10" s="85" t="s">
        <v>4</v>
      </c>
      <c r="B10" s="85"/>
      <c r="C10" s="39">
        <v>6.8</v>
      </c>
      <c r="D10" s="39">
        <v>7.3</v>
      </c>
      <c r="E10" s="39">
        <v>7</v>
      </c>
      <c r="F10" s="39">
        <v>6.8</v>
      </c>
      <c r="G10" s="39">
        <v>6.8</v>
      </c>
      <c r="H10" s="39">
        <v>7.3</v>
      </c>
      <c r="I10" s="39">
        <v>5.7</v>
      </c>
      <c r="J10" s="39">
        <v>5.7</v>
      </c>
      <c r="K10" s="39">
        <v>5.7</v>
      </c>
      <c r="L10" s="39">
        <v>5.7</v>
      </c>
      <c r="M10" s="39">
        <v>5.7</v>
      </c>
      <c r="N10" s="39">
        <v>5.7</v>
      </c>
      <c r="O10" s="39">
        <v>5.7</v>
      </c>
      <c r="P10" s="39">
        <v>5.5</v>
      </c>
      <c r="Q10" s="39">
        <v>5.4</v>
      </c>
      <c r="R10" s="39">
        <v>5.8</v>
      </c>
      <c r="S10" s="39">
        <v>6.1</v>
      </c>
      <c r="T10" s="39">
        <v>5.4</v>
      </c>
      <c r="U10" s="39">
        <v>5.4</v>
      </c>
      <c r="V10" s="39">
        <v>5.8</v>
      </c>
      <c r="AB10" s="46"/>
      <c r="AC10" s="46"/>
      <c r="AD10" s="47"/>
      <c r="AE10" s="47" t="s">
        <v>98</v>
      </c>
      <c r="AF10" s="82">
        <v>2.1</v>
      </c>
    </row>
    <row r="11" spans="1:32" ht="13" x14ac:dyDescent="0.25">
      <c r="A11" s="85" t="s">
        <v>5</v>
      </c>
      <c r="B11" s="85"/>
      <c r="C11" s="39">
        <v>3</v>
      </c>
      <c r="D11" s="39">
        <v>3</v>
      </c>
      <c r="E11" s="39">
        <v>3</v>
      </c>
      <c r="F11" s="39">
        <v>3</v>
      </c>
      <c r="G11" s="39">
        <v>3</v>
      </c>
      <c r="H11" s="39">
        <v>3</v>
      </c>
      <c r="I11" s="39">
        <v>3</v>
      </c>
      <c r="J11" s="39">
        <v>2</v>
      </c>
      <c r="K11" s="39">
        <v>2</v>
      </c>
      <c r="L11" s="39">
        <v>2</v>
      </c>
      <c r="M11" s="39">
        <v>2</v>
      </c>
      <c r="N11" s="39">
        <v>2</v>
      </c>
      <c r="O11" s="39">
        <v>2</v>
      </c>
      <c r="P11" s="39">
        <v>0</v>
      </c>
      <c r="Q11" s="39">
        <v>1</v>
      </c>
      <c r="R11" s="39">
        <v>1</v>
      </c>
      <c r="S11" s="39">
        <v>2</v>
      </c>
      <c r="T11" s="39">
        <v>1</v>
      </c>
      <c r="U11" s="39">
        <v>1</v>
      </c>
      <c r="V11" s="39">
        <v>1</v>
      </c>
      <c r="AB11" s="46"/>
      <c r="AC11" s="46"/>
      <c r="AD11" s="47"/>
      <c r="AE11" s="47" t="s">
        <v>77</v>
      </c>
      <c r="AF11" s="82">
        <v>5.9</v>
      </c>
    </row>
    <row r="12" spans="1:32" ht="13" x14ac:dyDescent="0.25">
      <c r="A12" s="85" t="s">
        <v>6</v>
      </c>
      <c r="B12" s="85"/>
      <c r="C12" s="39">
        <v>2</v>
      </c>
      <c r="D12" s="39">
        <v>3</v>
      </c>
      <c r="E12" s="39">
        <v>3</v>
      </c>
      <c r="F12" s="39">
        <v>2</v>
      </c>
      <c r="G12" s="39">
        <v>2</v>
      </c>
      <c r="H12" s="39">
        <v>2</v>
      </c>
      <c r="I12" s="39">
        <v>2</v>
      </c>
      <c r="J12" s="39">
        <v>1</v>
      </c>
      <c r="K12" s="39">
        <v>1</v>
      </c>
      <c r="L12" s="39">
        <v>1</v>
      </c>
      <c r="M12" s="39">
        <v>1</v>
      </c>
      <c r="N12" s="39">
        <v>1</v>
      </c>
      <c r="O12" s="39">
        <v>1</v>
      </c>
      <c r="P12" s="39">
        <v>1</v>
      </c>
      <c r="Q12" s="39">
        <v>0</v>
      </c>
      <c r="R12" s="39">
        <v>0</v>
      </c>
      <c r="S12" s="39">
        <v>0</v>
      </c>
      <c r="T12" s="39">
        <v>0</v>
      </c>
      <c r="U12" s="39">
        <v>0</v>
      </c>
      <c r="V12" s="39">
        <v>0</v>
      </c>
      <c r="AB12" s="46"/>
      <c r="AC12" s="46"/>
      <c r="AD12" s="47"/>
      <c r="AE12" s="17" t="s">
        <v>110</v>
      </c>
      <c r="AF12" s="80">
        <v>3.2</v>
      </c>
    </row>
    <row r="13" spans="1:32" ht="13" x14ac:dyDescent="0.25">
      <c r="A13" s="85" t="s">
        <v>7</v>
      </c>
      <c r="B13" s="85"/>
      <c r="C13" s="39">
        <v>4</v>
      </c>
      <c r="D13" s="39">
        <v>4</v>
      </c>
      <c r="E13" s="39">
        <v>4</v>
      </c>
      <c r="F13" s="39">
        <v>3</v>
      </c>
      <c r="G13" s="39">
        <v>3</v>
      </c>
      <c r="H13" s="39">
        <v>4</v>
      </c>
      <c r="I13" s="39">
        <v>3</v>
      </c>
      <c r="J13" s="39">
        <v>2</v>
      </c>
      <c r="K13" s="39">
        <v>2</v>
      </c>
      <c r="L13" s="39">
        <v>2</v>
      </c>
      <c r="M13" s="39">
        <v>2</v>
      </c>
      <c r="N13" s="39">
        <v>2</v>
      </c>
      <c r="O13" s="39">
        <v>2</v>
      </c>
      <c r="P13" s="39">
        <v>2</v>
      </c>
      <c r="Q13" s="39">
        <v>2</v>
      </c>
      <c r="R13" s="39">
        <v>2</v>
      </c>
      <c r="S13" s="39">
        <v>2</v>
      </c>
      <c r="T13" s="39">
        <v>2</v>
      </c>
      <c r="U13" s="39">
        <v>2</v>
      </c>
      <c r="V13" s="39">
        <v>2</v>
      </c>
      <c r="AB13" s="46"/>
      <c r="AC13" s="46"/>
      <c r="AD13" s="47"/>
      <c r="AE13" s="47"/>
      <c r="AF13" s="47"/>
    </row>
    <row r="14" spans="1:32" ht="13" x14ac:dyDescent="0.35">
      <c r="A14" s="95" t="s">
        <v>8</v>
      </c>
      <c r="B14" s="95"/>
      <c r="C14" s="84" t="s">
        <v>97</v>
      </c>
      <c r="D14" s="84" t="s">
        <v>97</v>
      </c>
      <c r="E14" s="84" t="s">
        <v>97</v>
      </c>
      <c r="F14" s="84" t="s">
        <v>97</v>
      </c>
      <c r="G14" s="84" t="s">
        <v>97</v>
      </c>
      <c r="H14" s="84" t="s">
        <v>97</v>
      </c>
      <c r="I14" s="84" t="s">
        <v>97</v>
      </c>
      <c r="J14" s="84" t="s">
        <v>97</v>
      </c>
      <c r="K14" s="84" t="s">
        <v>97</v>
      </c>
      <c r="L14" s="84" t="s">
        <v>97</v>
      </c>
      <c r="M14" s="84" t="s">
        <v>97</v>
      </c>
      <c r="N14" s="84" t="s">
        <v>97</v>
      </c>
      <c r="O14" s="84" t="s">
        <v>97</v>
      </c>
      <c r="P14" s="84" t="s">
        <v>97</v>
      </c>
      <c r="Q14" s="84" t="s">
        <v>97</v>
      </c>
      <c r="R14" s="84" t="s">
        <v>97</v>
      </c>
      <c r="S14" s="84" t="s">
        <v>97</v>
      </c>
      <c r="T14" s="84" t="s">
        <v>97</v>
      </c>
      <c r="U14" s="84" t="s">
        <v>97</v>
      </c>
      <c r="V14" s="84" t="s">
        <v>97</v>
      </c>
    </row>
    <row r="15" spans="1:32" ht="13" x14ac:dyDescent="0.35">
      <c r="A15" s="87" t="s">
        <v>9</v>
      </c>
      <c r="B15" s="87"/>
      <c r="C15" s="39">
        <v>38</v>
      </c>
      <c r="D15" s="39">
        <v>38</v>
      </c>
      <c r="E15" s="39">
        <v>38</v>
      </c>
      <c r="F15" s="39">
        <v>38</v>
      </c>
      <c r="G15" s="39">
        <v>38</v>
      </c>
      <c r="H15" s="39">
        <v>38</v>
      </c>
      <c r="I15" s="39">
        <v>38</v>
      </c>
      <c r="J15" s="39">
        <v>38</v>
      </c>
      <c r="K15" s="39">
        <v>38</v>
      </c>
      <c r="L15" s="39">
        <v>38</v>
      </c>
      <c r="M15" s="39">
        <v>38</v>
      </c>
      <c r="N15" s="39">
        <v>38</v>
      </c>
      <c r="O15" s="39">
        <v>38</v>
      </c>
      <c r="P15" s="39">
        <v>38</v>
      </c>
      <c r="Q15" s="39">
        <v>38</v>
      </c>
      <c r="R15" s="39">
        <v>38</v>
      </c>
      <c r="S15" s="39">
        <v>38</v>
      </c>
      <c r="T15" s="39">
        <v>38</v>
      </c>
      <c r="U15" s="39">
        <v>38</v>
      </c>
      <c r="V15" s="39">
        <v>38</v>
      </c>
    </row>
    <row r="16" spans="1:32" ht="13" x14ac:dyDescent="0.35">
      <c r="A16" s="95" t="s">
        <v>46</v>
      </c>
      <c r="B16" s="95"/>
      <c r="C16" s="84" t="s">
        <v>82</v>
      </c>
      <c r="D16" s="84" t="s">
        <v>82</v>
      </c>
      <c r="E16" s="84" t="s">
        <v>82</v>
      </c>
      <c r="F16" s="84" t="s">
        <v>82</v>
      </c>
      <c r="G16" s="84" t="s">
        <v>82</v>
      </c>
      <c r="H16" s="84" t="s">
        <v>82</v>
      </c>
      <c r="I16" s="84" t="s">
        <v>82</v>
      </c>
      <c r="J16" s="84" t="s">
        <v>82</v>
      </c>
      <c r="K16" s="84" t="s">
        <v>82</v>
      </c>
      <c r="L16" s="84" t="s">
        <v>82</v>
      </c>
      <c r="M16" s="84" t="s">
        <v>82</v>
      </c>
      <c r="N16" s="84" t="s">
        <v>82</v>
      </c>
      <c r="O16" s="84" t="s">
        <v>82</v>
      </c>
      <c r="P16" s="84" t="s">
        <v>82</v>
      </c>
      <c r="Q16" s="84" t="s">
        <v>82</v>
      </c>
      <c r="R16" s="84" t="s">
        <v>82</v>
      </c>
      <c r="S16" s="84" t="s">
        <v>82</v>
      </c>
      <c r="T16" s="84" t="s">
        <v>82</v>
      </c>
      <c r="U16" s="84" t="s">
        <v>82</v>
      </c>
      <c r="V16" s="84" t="s">
        <v>82</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46.547392499999994</v>
      </c>
      <c r="D18" s="43">
        <f>$D28</f>
        <v>46.547392499999994</v>
      </c>
      <c r="E18" s="43">
        <f>$D29</f>
        <v>46.547392499999994</v>
      </c>
      <c r="F18" s="43">
        <f>$D30</f>
        <v>46.547392499999994</v>
      </c>
      <c r="G18" s="43">
        <f>$D31</f>
        <v>46.547392499999994</v>
      </c>
      <c r="H18" s="43">
        <f>$D32</f>
        <v>46.547392499999994</v>
      </c>
      <c r="I18" s="43">
        <f>$D33</f>
        <v>0</v>
      </c>
      <c r="J18" s="43">
        <f>$D34</f>
        <v>0</v>
      </c>
      <c r="K18" s="43">
        <f>$D35</f>
        <v>0</v>
      </c>
      <c r="L18" s="43">
        <f>$D36</f>
        <v>0</v>
      </c>
      <c r="M18" s="43">
        <f>$D37</f>
        <v>0</v>
      </c>
      <c r="N18" s="43">
        <f>$D38</f>
        <v>0</v>
      </c>
      <c r="O18" s="43">
        <f>$D39</f>
        <v>0</v>
      </c>
      <c r="P18" s="43">
        <f>$D40</f>
        <v>0</v>
      </c>
      <c r="Q18" s="43">
        <f>$D41</f>
        <v>0</v>
      </c>
      <c r="R18" s="43">
        <f>$D42</f>
        <v>0</v>
      </c>
      <c r="S18" s="43">
        <f>$D43</f>
        <v>46.547392499999994</v>
      </c>
      <c r="T18" s="43">
        <f>$D44</f>
        <v>0</v>
      </c>
      <c r="U18" s="43">
        <f>$D45</f>
        <v>0</v>
      </c>
      <c r="V18" s="43">
        <f>$D46</f>
        <v>0</v>
      </c>
      <c r="AB18" s="53"/>
      <c r="AC18" s="53"/>
      <c r="AD18" s="53"/>
      <c r="AE18" s="53"/>
      <c r="AF18" s="53"/>
    </row>
    <row r="19" spans="1:32" s="31" customFormat="1" ht="15" customHeight="1" x14ac:dyDescent="0.35">
      <c r="A19" s="86" t="s">
        <v>86</v>
      </c>
      <c r="B19" s="86"/>
      <c r="C19" s="43">
        <f>C18-C17</f>
        <v>-18.052607500000001</v>
      </c>
      <c r="D19" s="43">
        <f t="shared" ref="D19:V19" si="1">D18-D17</f>
        <v>-18.052607500000001</v>
      </c>
      <c r="E19" s="43">
        <f t="shared" si="1"/>
        <v>-18.052607500000001</v>
      </c>
      <c r="F19" s="43">
        <f t="shared" si="1"/>
        <v>-18.052607500000001</v>
      </c>
      <c r="G19" s="43">
        <f t="shared" si="1"/>
        <v>-18.052607500000001</v>
      </c>
      <c r="H19" s="43">
        <f t="shared" si="1"/>
        <v>-18.052607500000001</v>
      </c>
      <c r="I19" s="43">
        <f t="shared" si="1"/>
        <v>-64.599999999999994</v>
      </c>
      <c r="J19" s="43">
        <f t="shared" si="1"/>
        <v>-64.599999999999994</v>
      </c>
      <c r="K19" s="43">
        <f t="shared" si="1"/>
        <v>-64.599999999999994</v>
      </c>
      <c r="L19" s="43">
        <f t="shared" si="1"/>
        <v>-64.599999999999994</v>
      </c>
      <c r="M19" s="43">
        <f t="shared" si="1"/>
        <v>-64.599999999999994</v>
      </c>
      <c r="N19" s="43">
        <f t="shared" si="1"/>
        <v>-64.599999999999994</v>
      </c>
      <c r="O19" s="43">
        <f t="shared" si="1"/>
        <v>-64.599999999999994</v>
      </c>
      <c r="P19" s="43">
        <f t="shared" si="1"/>
        <v>-64.599999999999994</v>
      </c>
      <c r="Q19" s="43">
        <f t="shared" si="1"/>
        <v>-64.599999999999994</v>
      </c>
      <c r="R19" s="43">
        <f t="shared" si="1"/>
        <v>-64.599999999999994</v>
      </c>
      <c r="S19" s="43">
        <f t="shared" si="1"/>
        <v>-18.052607500000001</v>
      </c>
      <c r="T19" s="43">
        <f t="shared" si="1"/>
        <v>-64.599999999999994</v>
      </c>
      <c r="U19" s="43">
        <f t="shared" si="1"/>
        <v>-64.599999999999994</v>
      </c>
      <c r="V19" s="43">
        <f t="shared" si="1"/>
        <v>-64.599999999999994</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DECREASE</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35">
      <c r="A24" s="19"/>
      <c r="B24" s="79">
        <v>2.58</v>
      </c>
      <c r="C24" s="39">
        <v>1.1000000000000001</v>
      </c>
      <c r="D24" s="39">
        <v>0.315</v>
      </c>
      <c r="E24" s="39">
        <v>0.125</v>
      </c>
      <c r="F24" s="39">
        <v>1990</v>
      </c>
      <c r="G24" s="39">
        <v>45.5</v>
      </c>
      <c r="H24" s="39">
        <v>127</v>
      </c>
      <c r="I24" s="39">
        <v>4.99</v>
      </c>
      <c r="J24" s="39">
        <v>0.86</v>
      </c>
      <c r="K24" s="78">
        <v>0.77</v>
      </c>
      <c r="L24" s="39">
        <v>24</v>
      </c>
      <c r="M24" s="39">
        <v>27.5</v>
      </c>
      <c r="N24" s="39">
        <v>139000</v>
      </c>
      <c r="O24" s="39">
        <v>24800</v>
      </c>
      <c r="P24" s="39"/>
      <c r="Q24" s="39">
        <v>5620</v>
      </c>
      <c r="R24" s="39"/>
      <c r="S24" s="39">
        <v>14.9</v>
      </c>
      <c r="T24" s="39"/>
      <c r="U24" s="39"/>
      <c r="V24" s="39"/>
      <c r="W24" s="39"/>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250</v>
      </c>
      <c r="C27" s="3">
        <f>IF(C$23="%w/w SAR",((C$24*10)*$B27),IF(C$23="%w/w DM",(((C$24*10)*($B$24/100))*$B27),IF(C$23="kg/t SAR",(C$24*$B27),IF(C$23="kg/t DM",((C$24*($B$24/100))*$B27),IF(C$23="mg/kg SAR",((C$24*0.001)*$B27),IF(C$23="mg/kg DM",(((C$24*0.001)*($B$24/100))*$B27),0))))))</f>
        <v>70.95</v>
      </c>
      <c r="D27" s="3">
        <f>(IF(D$23="%w/w SAR",((D$24*10)*$B27),IF(D$23="%w/w DM",(((D$24*10)*($B$24/100))*$B27),IF(D$23="kg/t SAR",(D$24*$B27),IF(D$23="kg/t DM",((D$24*($B$24/100))*$B27),IF(D$23="mg/kg SAR",((D$24*0.001)*$B27),IF(D$23="mg/kg DM",(((D$24*0.001)*($B$24/100))*$B27),"0")))))))*2.291</f>
        <v>46.547392499999994</v>
      </c>
      <c r="E27" s="3">
        <f>(IF(E$23="%w/w SAR",((E$24*10)*$B27),IF(E$23="%w/w DM",(((E$24*10)*($B$24/100))*$B27),IF(E$23="kg/t SAR",(E$24*$B27),IF(E$23="kg/t DM",((E$24*($B$24/100))*$B27),IF(E$23="mg/kg SAR",((E$24*0.001)*$B27),IF(E$23="mg/kg DM",(((E$24*0.001)*($B$24/100))*$B27),"0")))))))*1.205</f>
        <v>9.7153125000000014</v>
      </c>
      <c r="F27" s="3">
        <f>(IF(F$23="%w/w SAR",((F$24*10)*$B27),IF(F$23="%w/w DM",(((F$24*10)*($B$24/100))*$B27),IF(F$23="kg/t SAR",(F$24*$B27),IF(F$23="kg/t DM",((F$24*($B$24/100))*$B27),IF(F$23="mg/kg SAR",((F$24*0.001)*$B27),IF(F$23="mg/kg DM",(((F$24*0.001)*($B$24/100))*$B27),"0")))))))*1.658</f>
        <v>21.281258999999999</v>
      </c>
      <c r="G27" s="3">
        <f t="shared" ref="G27:P27" si="2">IF(G$23="%w/w SAR",((G$24*10)*$B27),IF(G$23="%w/w DM",(((G$24*10)*($B$24/100))*$B27),IF(G$23="kg/t SAR",(G$24*$B27),IF(G$23="kg/t DM",((G$24*($B$24/100))*$B27),IF(G$23="mg/kg SAR",((G$24*0.001)*$B27),IF(G$23="mg/kg DM",(((G$24*0.001)*($B$24/100))*$B27),0))))))</f>
        <v>0.29347500000000004</v>
      </c>
      <c r="H27" s="3">
        <f t="shared" si="2"/>
        <v>0.81915000000000004</v>
      </c>
      <c r="I27" s="3">
        <f t="shared" si="2"/>
        <v>3.2185500000000006E-2</v>
      </c>
      <c r="J27" s="3">
        <f t="shared" si="2"/>
        <v>5.5469999999999998E-3</v>
      </c>
      <c r="K27" s="3">
        <f t="shared" si="2"/>
        <v>4.9665000000000004E-3</v>
      </c>
      <c r="L27" s="3">
        <f t="shared" si="2"/>
        <v>0.15479999999999999</v>
      </c>
      <c r="M27" s="3">
        <f t="shared" si="2"/>
        <v>0.17737499999999998</v>
      </c>
      <c r="N27" s="3">
        <f t="shared" si="2"/>
        <v>896.55</v>
      </c>
      <c r="O27" s="3">
        <f t="shared" si="2"/>
        <v>159.95999999999998</v>
      </c>
      <c r="P27" s="3">
        <f t="shared" si="2"/>
        <v>0</v>
      </c>
      <c r="Q27" s="3">
        <f>(IF(Q$23="%w/w SAR",((Q$24*10)*$B27),IF(Q$23="%w/w DM",(((Q$24*10)*($B$24/100))*$B27),IF(Q$23="kg/t SAR",(Q$24*$B27),IF(Q$23="kg/t DM",((Q$24*($B$24/100))*$B27),IF(Q$23="mg/kg SAR",((Q$24*0.001)*$B27),IF(Q$23="mg/kg DM",(((Q$24*0.001)*($B$24/100))*$B27),0)))))))*2.5</f>
        <v>90.622500000000002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9.6104999999999996E-2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f>D8</f>
        <v>16</v>
      </c>
      <c r="B28" s="39">
        <v>250</v>
      </c>
      <c r="C28" s="3">
        <f t="shared" ref="C28:C46" si="3">IF(C$23="%w/w SAR",((C$24*10)*$B28),IF(C$23="%w/w DM",(((C$24*10)*($B$24/100))*$B28),IF(C$23="kg/t SAR",(C$24*$B28),IF(C$23="kg/t DM",((C$24*($B$24/100))*$B28),IF(C$23="mg/kg SAR",((C$24*0.001)*$B28),IF(C$23="mg/kg DM",(((C$24*0.001)*($B$24/100))*$B28),0))))))</f>
        <v>70.95</v>
      </c>
      <c r="D28" s="3">
        <f t="shared" ref="D28:D46" si="4">(IF(D$23="%w/w SAR",((D$24*10)*$B28),IF(D$23="%w/w DM",(((D$24*10)*($B$24/100))*$B28),IF(D$23="kg/t SAR",(D$24*$B28),IF(D$23="kg/t DM",((D$24*($B$24/100))*$B28),IF(D$23="mg/kg SAR",((D$24*0.001)*$B28),IF(D$23="mg/kg DM",(((D$24*0.001)*($B$24/100))*$B28),"0")))))))*2.291</f>
        <v>46.547392499999994</v>
      </c>
      <c r="E28" s="3">
        <f t="shared" ref="E28:E46" si="5">(IF(E$23="%w/w SAR",((E$24*10)*$B28),IF(E$23="%w/w DM",(((E$24*10)*($B$24/100))*$B28),IF(E$23="kg/t SAR",(E$24*$B28),IF(E$23="kg/t DM",((E$24*($B$24/100))*$B28),IF(E$23="mg/kg SAR",((E$24*0.001)*$B28),IF(E$23="mg/kg DM",(((E$24*0.001)*($B$24/100))*$B28),"0")))))))*1.205</f>
        <v>9.7153125000000014</v>
      </c>
      <c r="F28" s="3">
        <f t="shared" ref="F28:F46" si="6">(IF(F$23="%w/w SAR",((F$24*10)*$B28),IF(F$23="%w/w DM",(((F$24*10)*($B$24/100))*$B28),IF(F$23="kg/t SAR",(F$24*$B28),IF(F$23="kg/t DM",((F$24*($B$24/100))*$B28),IF(F$23="mg/kg SAR",((F$24*0.001)*$B28),IF(F$23="mg/kg DM",(((F$24*0.001)*($B$24/100))*$B28),"0")))))))*1.658</f>
        <v>21.281258999999999</v>
      </c>
      <c r="G28" s="3">
        <f t="shared" ref="G28:P46" si="7">IF(G$23="%w/w SAR",((G$24*10)*$B28),IF(G$23="%w/w DM",(((G$24*10)*($B$24/100))*$B28),IF(G$23="kg/t SAR",(G$24*$B28),IF(G$23="kg/t DM",((G$24*($B$24/100))*$B28),IF(G$23="mg/kg SAR",((G$24*0.001)*$B28),IF(G$23="mg/kg DM",(((G$24*0.001)*($B$24/100))*$B28),0))))))</f>
        <v>0.29347500000000004</v>
      </c>
      <c r="H28" s="3">
        <f t="shared" si="7"/>
        <v>0.81915000000000004</v>
      </c>
      <c r="I28" s="3">
        <f t="shared" si="7"/>
        <v>3.2185500000000006E-2</v>
      </c>
      <c r="J28" s="3">
        <f t="shared" si="7"/>
        <v>5.5469999999999998E-3</v>
      </c>
      <c r="K28" s="3">
        <f t="shared" si="7"/>
        <v>4.9665000000000004E-3</v>
      </c>
      <c r="L28" s="3">
        <f t="shared" si="7"/>
        <v>0.15479999999999999</v>
      </c>
      <c r="M28" s="3">
        <f t="shared" si="7"/>
        <v>0.17737499999999998</v>
      </c>
      <c r="N28" s="3">
        <f t="shared" si="7"/>
        <v>896.55</v>
      </c>
      <c r="O28" s="3">
        <f t="shared" si="7"/>
        <v>159.95999999999998</v>
      </c>
      <c r="P28" s="3">
        <f t="shared" si="7"/>
        <v>0</v>
      </c>
      <c r="Q28" s="3">
        <f t="shared" ref="Q28:Q46" si="8">(IF(Q$23="%w/w SAR",((Q$24*10)*$B28),IF(Q$23="%w/w DM",(((Q$24*10)*($B$24/100))*$B28),IF(Q$23="kg/t SAR",(Q$24*$B28),IF(Q$23="kg/t DM",((Q$24*($B$24/100))*$B28),IF(Q$23="mg/kg SAR",((Q$24*0.001)*$B28),IF(Q$23="mg/kg DM",(((Q$24*0.001)*($B$24/100))*$B28),0)))))))*2.5</f>
        <v>90.622500000000002</v>
      </c>
      <c r="R28" s="3">
        <f t="shared" ref="R28:U46" si="9">IF(R$23="%w/w SAR",((R$24*10)*$B28),IF(R$23="%w/w DM",(((R$24*10)*($B$24/100))*$B28),IF(R$23="kg/t SAR",(R$24*$B28),IF(R$23="kg/t DM",((R$24*($B$24/100))*$B28),IF(R$23="mg/kg SAR",((R$24*0.001)*$B28),IF(R$23="mg/kg DM",(((R$24*0.001)*($B$24/100))*$B28),0))))))</f>
        <v>0</v>
      </c>
      <c r="S28" s="3">
        <f t="shared" si="9"/>
        <v>9.6104999999999996E-2</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ht="13" x14ac:dyDescent="0.35">
      <c r="A29" s="33">
        <f>E8</f>
        <v>18</v>
      </c>
      <c r="B29" s="39">
        <v>250</v>
      </c>
      <c r="C29" s="3">
        <f t="shared" si="3"/>
        <v>70.95</v>
      </c>
      <c r="D29" s="3">
        <f t="shared" si="4"/>
        <v>46.547392499999994</v>
      </c>
      <c r="E29" s="3">
        <f t="shared" si="5"/>
        <v>9.7153125000000014</v>
      </c>
      <c r="F29" s="3">
        <f t="shared" si="6"/>
        <v>21.281258999999999</v>
      </c>
      <c r="G29" s="3">
        <f t="shared" si="7"/>
        <v>0.29347500000000004</v>
      </c>
      <c r="H29" s="3">
        <f t="shared" si="7"/>
        <v>0.81915000000000004</v>
      </c>
      <c r="I29" s="3">
        <f t="shared" si="7"/>
        <v>3.2185500000000006E-2</v>
      </c>
      <c r="J29" s="3">
        <f t="shared" si="7"/>
        <v>5.5469999999999998E-3</v>
      </c>
      <c r="K29" s="3">
        <f t="shared" si="7"/>
        <v>4.9665000000000004E-3</v>
      </c>
      <c r="L29" s="3">
        <f t="shared" si="7"/>
        <v>0.15479999999999999</v>
      </c>
      <c r="M29" s="3">
        <f t="shared" si="7"/>
        <v>0.17737499999999998</v>
      </c>
      <c r="N29" s="3">
        <f t="shared" si="7"/>
        <v>896.55</v>
      </c>
      <c r="O29" s="3">
        <f t="shared" si="7"/>
        <v>159.95999999999998</v>
      </c>
      <c r="P29" s="3">
        <f t="shared" si="7"/>
        <v>0</v>
      </c>
      <c r="Q29" s="3">
        <f t="shared" si="8"/>
        <v>90.622500000000002</v>
      </c>
      <c r="R29" s="3">
        <f t="shared" si="9"/>
        <v>0</v>
      </c>
      <c r="S29" s="3">
        <f t="shared" si="9"/>
        <v>9.6104999999999996E-2</v>
      </c>
      <c r="T29" s="3">
        <f t="shared" si="9"/>
        <v>0</v>
      </c>
      <c r="U29" s="3">
        <f t="shared" si="9"/>
        <v>0</v>
      </c>
      <c r="V29" s="3">
        <f t="shared" si="10"/>
        <v>0</v>
      </c>
      <c r="W29" s="3">
        <f t="shared" si="11"/>
        <v>0</v>
      </c>
      <c r="AB29" s="16"/>
      <c r="AC29" s="16"/>
      <c r="AD29" s="16"/>
      <c r="AE29" s="16"/>
      <c r="AF29" s="16"/>
    </row>
    <row r="30" spans="1:32" s="20" customFormat="1" ht="13" x14ac:dyDescent="0.35">
      <c r="A30" s="33">
        <f>F8</f>
        <v>19</v>
      </c>
      <c r="B30" s="39">
        <v>250</v>
      </c>
      <c r="C30" s="3">
        <f t="shared" si="3"/>
        <v>70.95</v>
      </c>
      <c r="D30" s="3">
        <f t="shared" si="4"/>
        <v>46.547392499999994</v>
      </c>
      <c r="E30" s="3">
        <f t="shared" si="5"/>
        <v>9.7153125000000014</v>
      </c>
      <c r="F30" s="3">
        <f t="shared" si="6"/>
        <v>21.281258999999999</v>
      </c>
      <c r="G30" s="3">
        <f t="shared" si="7"/>
        <v>0.29347500000000004</v>
      </c>
      <c r="H30" s="3">
        <f t="shared" si="7"/>
        <v>0.81915000000000004</v>
      </c>
      <c r="I30" s="3">
        <f t="shared" si="7"/>
        <v>3.2185500000000006E-2</v>
      </c>
      <c r="J30" s="3">
        <f t="shared" si="7"/>
        <v>5.5469999999999998E-3</v>
      </c>
      <c r="K30" s="3">
        <f t="shared" si="7"/>
        <v>4.9665000000000004E-3</v>
      </c>
      <c r="L30" s="3">
        <f t="shared" si="7"/>
        <v>0.15479999999999999</v>
      </c>
      <c r="M30" s="3">
        <f t="shared" si="7"/>
        <v>0.17737499999999998</v>
      </c>
      <c r="N30" s="3">
        <f t="shared" si="7"/>
        <v>896.55</v>
      </c>
      <c r="O30" s="3">
        <f t="shared" si="7"/>
        <v>159.95999999999998</v>
      </c>
      <c r="P30" s="3">
        <f t="shared" si="7"/>
        <v>0</v>
      </c>
      <c r="Q30" s="3">
        <f t="shared" si="8"/>
        <v>90.622500000000002</v>
      </c>
      <c r="R30" s="3">
        <f t="shared" si="9"/>
        <v>0</v>
      </c>
      <c r="S30" s="3">
        <f t="shared" si="9"/>
        <v>9.6104999999999996E-2</v>
      </c>
      <c r="T30" s="3">
        <f t="shared" si="9"/>
        <v>0</v>
      </c>
      <c r="U30" s="3">
        <f t="shared" si="9"/>
        <v>0</v>
      </c>
      <c r="V30" s="3">
        <f t="shared" si="10"/>
        <v>0</v>
      </c>
      <c r="W30" s="3">
        <f t="shared" si="11"/>
        <v>0</v>
      </c>
      <c r="AB30" s="16"/>
      <c r="AC30" s="16"/>
      <c r="AD30" s="16"/>
      <c r="AE30" s="16"/>
      <c r="AF30" s="16"/>
    </row>
    <row r="31" spans="1:32" s="20" customFormat="1" ht="13" x14ac:dyDescent="0.35">
      <c r="A31" s="33">
        <f>G8</f>
        <v>20</v>
      </c>
      <c r="B31" s="39">
        <v>250</v>
      </c>
      <c r="C31" s="3">
        <f t="shared" si="3"/>
        <v>70.95</v>
      </c>
      <c r="D31" s="3">
        <f t="shared" si="4"/>
        <v>46.547392499999994</v>
      </c>
      <c r="E31" s="3">
        <f t="shared" si="5"/>
        <v>9.7153125000000014</v>
      </c>
      <c r="F31" s="3">
        <f t="shared" si="6"/>
        <v>21.281258999999999</v>
      </c>
      <c r="G31" s="3">
        <f t="shared" si="7"/>
        <v>0.29347500000000004</v>
      </c>
      <c r="H31" s="3">
        <f t="shared" si="7"/>
        <v>0.81915000000000004</v>
      </c>
      <c r="I31" s="3">
        <f t="shared" si="7"/>
        <v>3.2185500000000006E-2</v>
      </c>
      <c r="J31" s="3">
        <f t="shared" si="7"/>
        <v>5.5469999999999998E-3</v>
      </c>
      <c r="K31" s="3">
        <f t="shared" si="7"/>
        <v>4.9665000000000004E-3</v>
      </c>
      <c r="L31" s="3">
        <f t="shared" si="7"/>
        <v>0.15479999999999999</v>
      </c>
      <c r="M31" s="3">
        <f t="shared" si="7"/>
        <v>0.17737499999999998</v>
      </c>
      <c r="N31" s="3">
        <f t="shared" si="7"/>
        <v>896.55</v>
      </c>
      <c r="O31" s="3">
        <f t="shared" si="7"/>
        <v>159.95999999999998</v>
      </c>
      <c r="P31" s="3">
        <f t="shared" si="7"/>
        <v>0</v>
      </c>
      <c r="Q31" s="3">
        <f t="shared" si="8"/>
        <v>90.622500000000002</v>
      </c>
      <c r="R31" s="3">
        <f t="shared" si="9"/>
        <v>0</v>
      </c>
      <c r="S31" s="3">
        <f t="shared" si="9"/>
        <v>9.6104999999999996E-2</v>
      </c>
      <c r="T31" s="3">
        <f t="shared" si="9"/>
        <v>0</v>
      </c>
      <c r="U31" s="3">
        <f t="shared" si="9"/>
        <v>0</v>
      </c>
      <c r="V31" s="3">
        <f t="shared" si="10"/>
        <v>0</v>
      </c>
      <c r="W31" s="3">
        <f t="shared" si="11"/>
        <v>0</v>
      </c>
      <c r="AB31" s="16"/>
      <c r="AC31" s="16"/>
      <c r="AD31" s="16"/>
      <c r="AE31" s="16"/>
      <c r="AF31" s="16"/>
    </row>
    <row r="32" spans="1:32" s="20" customFormat="1" ht="13" x14ac:dyDescent="0.35">
      <c r="A32" s="33">
        <f>H8</f>
        <v>21</v>
      </c>
      <c r="B32" s="39">
        <v>250</v>
      </c>
      <c r="C32" s="3">
        <f t="shared" si="3"/>
        <v>70.95</v>
      </c>
      <c r="D32" s="3">
        <f t="shared" si="4"/>
        <v>46.547392499999994</v>
      </c>
      <c r="E32" s="3">
        <f t="shared" si="5"/>
        <v>9.7153125000000014</v>
      </c>
      <c r="F32" s="3">
        <f t="shared" si="6"/>
        <v>21.281258999999999</v>
      </c>
      <c r="G32" s="3">
        <f t="shared" si="7"/>
        <v>0.29347500000000004</v>
      </c>
      <c r="H32" s="3">
        <f t="shared" si="7"/>
        <v>0.81915000000000004</v>
      </c>
      <c r="I32" s="3">
        <f t="shared" si="7"/>
        <v>3.2185500000000006E-2</v>
      </c>
      <c r="J32" s="3">
        <f t="shared" si="7"/>
        <v>5.5469999999999998E-3</v>
      </c>
      <c r="K32" s="3">
        <f t="shared" si="7"/>
        <v>4.9665000000000004E-3</v>
      </c>
      <c r="L32" s="3">
        <f t="shared" si="7"/>
        <v>0.15479999999999999</v>
      </c>
      <c r="M32" s="3">
        <f t="shared" si="7"/>
        <v>0.17737499999999998</v>
      </c>
      <c r="N32" s="3">
        <f t="shared" si="7"/>
        <v>896.55</v>
      </c>
      <c r="O32" s="3">
        <f t="shared" si="7"/>
        <v>159.95999999999998</v>
      </c>
      <c r="P32" s="3">
        <f t="shared" si="7"/>
        <v>0</v>
      </c>
      <c r="Q32" s="3">
        <f t="shared" si="8"/>
        <v>90.622500000000002</v>
      </c>
      <c r="R32" s="3">
        <f t="shared" si="9"/>
        <v>0</v>
      </c>
      <c r="S32" s="3">
        <f t="shared" si="9"/>
        <v>9.6104999999999996E-2</v>
      </c>
      <c r="T32" s="3">
        <f t="shared" si="9"/>
        <v>0</v>
      </c>
      <c r="U32" s="3">
        <f t="shared" si="9"/>
        <v>0</v>
      </c>
      <c r="V32" s="3">
        <f t="shared" si="10"/>
        <v>0</v>
      </c>
      <c r="W32" s="3">
        <f t="shared" si="11"/>
        <v>0</v>
      </c>
      <c r="AB32" s="16"/>
      <c r="AC32" s="16"/>
      <c r="AD32" s="16"/>
      <c r="AE32" s="16"/>
      <c r="AF32" s="16"/>
    </row>
    <row r="33" spans="1:32" s="20" customFormat="1" ht="13" x14ac:dyDescent="0.35">
      <c r="A33" s="33">
        <f>I8</f>
        <v>23</v>
      </c>
      <c r="B33" s="39"/>
      <c r="C33" s="3">
        <f t="shared" si="3"/>
        <v>0</v>
      </c>
      <c r="D33" s="3">
        <f t="shared" si="4"/>
        <v>0</v>
      </c>
      <c r="E33" s="3">
        <f t="shared" si="5"/>
        <v>0</v>
      </c>
      <c r="F33" s="3">
        <f t="shared" si="6"/>
        <v>0</v>
      </c>
      <c r="G33" s="3">
        <f t="shared" si="7"/>
        <v>0</v>
      </c>
      <c r="H33" s="3">
        <f t="shared" si="7"/>
        <v>0</v>
      </c>
      <c r="I33" s="3">
        <f t="shared" si="7"/>
        <v>0</v>
      </c>
      <c r="J33" s="3">
        <f t="shared" si="7"/>
        <v>0</v>
      </c>
      <c r="K33" s="3">
        <f t="shared" si="7"/>
        <v>0</v>
      </c>
      <c r="L33" s="3">
        <f t="shared" si="7"/>
        <v>0</v>
      </c>
      <c r="M33" s="3">
        <f t="shared" si="7"/>
        <v>0</v>
      </c>
      <c r="N33" s="3">
        <f t="shared" si="7"/>
        <v>0</v>
      </c>
      <c r="O33" s="3">
        <f t="shared" si="7"/>
        <v>0</v>
      </c>
      <c r="P33" s="3">
        <f t="shared" si="7"/>
        <v>0</v>
      </c>
      <c r="Q33" s="3">
        <f t="shared" si="8"/>
        <v>0</v>
      </c>
      <c r="R33" s="3">
        <f t="shared" si="9"/>
        <v>0</v>
      </c>
      <c r="S33" s="3">
        <f t="shared" si="9"/>
        <v>0</v>
      </c>
      <c r="T33" s="3">
        <f t="shared" si="9"/>
        <v>0</v>
      </c>
      <c r="U33" s="3">
        <f t="shared" si="9"/>
        <v>0</v>
      </c>
      <c r="V33" s="3">
        <f t="shared" si="10"/>
        <v>0</v>
      </c>
      <c r="W33" s="3">
        <f t="shared" si="11"/>
        <v>0</v>
      </c>
      <c r="AB33" s="16"/>
      <c r="AC33" s="16"/>
      <c r="AD33" s="16"/>
      <c r="AE33" s="16"/>
      <c r="AF33" s="16"/>
    </row>
    <row r="34" spans="1:32" s="20" customFormat="1" ht="13" x14ac:dyDescent="0.35">
      <c r="A34" s="33">
        <f>J8</f>
        <v>34</v>
      </c>
      <c r="B34" s="39"/>
      <c r="C34" s="3">
        <f t="shared" si="3"/>
        <v>0</v>
      </c>
      <c r="D34" s="3">
        <f t="shared" si="4"/>
        <v>0</v>
      </c>
      <c r="E34" s="3">
        <f t="shared" si="5"/>
        <v>0</v>
      </c>
      <c r="F34" s="3">
        <f t="shared" si="6"/>
        <v>0</v>
      </c>
      <c r="G34" s="3">
        <f t="shared" si="7"/>
        <v>0</v>
      </c>
      <c r="H34" s="3">
        <f t="shared" si="7"/>
        <v>0</v>
      </c>
      <c r="I34" s="3">
        <f t="shared" si="7"/>
        <v>0</v>
      </c>
      <c r="J34" s="3">
        <f t="shared" si="7"/>
        <v>0</v>
      </c>
      <c r="K34" s="3">
        <f t="shared" si="7"/>
        <v>0</v>
      </c>
      <c r="L34" s="3">
        <f t="shared" si="7"/>
        <v>0</v>
      </c>
      <c r="M34" s="3">
        <f t="shared" si="7"/>
        <v>0</v>
      </c>
      <c r="N34" s="3">
        <f t="shared" si="7"/>
        <v>0</v>
      </c>
      <c r="O34" s="3">
        <f t="shared" si="7"/>
        <v>0</v>
      </c>
      <c r="P34" s="3">
        <f t="shared" si="7"/>
        <v>0</v>
      </c>
      <c r="Q34" s="3">
        <f t="shared" si="8"/>
        <v>0</v>
      </c>
      <c r="R34" s="3">
        <f t="shared" si="9"/>
        <v>0</v>
      </c>
      <c r="S34" s="3">
        <f t="shared" si="9"/>
        <v>0</v>
      </c>
      <c r="T34" s="3">
        <f t="shared" si="9"/>
        <v>0</v>
      </c>
      <c r="U34" s="3">
        <f t="shared" si="9"/>
        <v>0</v>
      </c>
      <c r="V34" s="3">
        <f t="shared" si="10"/>
        <v>0</v>
      </c>
      <c r="W34" s="3">
        <f t="shared" si="11"/>
        <v>0</v>
      </c>
      <c r="AB34" s="16"/>
      <c r="AC34" s="16"/>
      <c r="AD34" s="16"/>
      <c r="AE34" s="16"/>
      <c r="AF34" s="16"/>
    </row>
    <row r="35" spans="1:32" s="20" customFormat="1" ht="13" x14ac:dyDescent="0.35">
      <c r="A35" s="33">
        <f>K8</f>
        <v>35</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f t="shared" si="10"/>
        <v>0</v>
      </c>
      <c r="W35" s="3">
        <f t="shared" si="11"/>
        <v>0</v>
      </c>
      <c r="AB35" s="16"/>
      <c r="AC35" s="16"/>
      <c r="AD35" s="16"/>
      <c r="AE35" s="16"/>
      <c r="AF35" s="16"/>
    </row>
    <row r="36" spans="1:32" s="20" customFormat="1" ht="13" x14ac:dyDescent="0.35">
      <c r="A36" s="33">
        <f>L8</f>
        <v>36</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f t="shared" si="10"/>
        <v>0</v>
      </c>
      <c r="W36" s="3">
        <f t="shared" si="11"/>
        <v>0</v>
      </c>
      <c r="AB36" s="16"/>
      <c r="AC36" s="16"/>
      <c r="AD36" s="16"/>
      <c r="AE36" s="16"/>
      <c r="AF36" s="16"/>
    </row>
    <row r="37" spans="1:32" s="20" customFormat="1" ht="13" x14ac:dyDescent="0.35">
      <c r="A37" s="33">
        <f>M8</f>
        <v>37</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f t="shared" si="10"/>
        <v>0</v>
      </c>
      <c r="W37" s="3">
        <f t="shared" si="11"/>
        <v>0</v>
      </c>
      <c r="AB37" s="16"/>
      <c r="AC37" s="16"/>
      <c r="AD37" s="16"/>
      <c r="AE37" s="16"/>
      <c r="AF37" s="16"/>
    </row>
    <row r="38" spans="1:32" s="20" customFormat="1" ht="13" x14ac:dyDescent="0.35">
      <c r="A38" s="33">
        <f>N8</f>
        <v>39</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f t="shared" si="10"/>
        <v>0</v>
      </c>
      <c r="W38" s="3">
        <f t="shared" si="11"/>
        <v>0</v>
      </c>
      <c r="AB38" s="16"/>
      <c r="AC38" s="16"/>
      <c r="AD38" s="16"/>
      <c r="AE38" s="16"/>
      <c r="AF38" s="16"/>
    </row>
    <row r="39" spans="1:32" s="20" customFormat="1" ht="13" x14ac:dyDescent="0.35">
      <c r="A39" s="33">
        <f>O8</f>
        <v>40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f t="shared" si="10"/>
        <v>0</v>
      </c>
      <c r="W39" s="3">
        <f t="shared" si="11"/>
        <v>0</v>
      </c>
      <c r="AB39" s="16"/>
      <c r="AC39" s="16"/>
      <c r="AD39" s="16"/>
      <c r="AE39" s="16"/>
      <c r="AF39" s="16"/>
    </row>
    <row r="40" spans="1:32" s="20" customFormat="1" ht="13" x14ac:dyDescent="0.35">
      <c r="A40" s="33">
        <f>P8</f>
        <v>4040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f t="shared" si="10"/>
        <v>0</v>
      </c>
      <c r="W40" s="3">
        <f t="shared" si="11"/>
        <v>0</v>
      </c>
      <c r="AB40" s="16"/>
      <c r="AC40" s="16"/>
      <c r="AD40" s="16"/>
      <c r="AE40" s="16"/>
      <c r="AF40" s="16"/>
    </row>
    <row r="41" spans="1:32" s="20" customFormat="1" ht="13" x14ac:dyDescent="0.35">
      <c r="A41" s="33">
        <f>Q8</f>
        <v>3724</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f t="shared" si="10"/>
        <v>0</v>
      </c>
      <c r="W41" s="3">
        <f t="shared" si="11"/>
        <v>0</v>
      </c>
      <c r="AB41" s="16"/>
      <c r="AC41" s="16"/>
      <c r="AD41" s="16"/>
      <c r="AE41" s="16"/>
      <c r="AF41" s="16"/>
    </row>
    <row r="42" spans="1:32" s="20" customFormat="1" ht="13" x14ac:dyDescent="0.35">
      <c r="A42" s="33">
        <f>R8</f>
        <v>9927</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f t="shared" si="10"/>
        <v>0</v>
      </c>
      <c r="W42" s="3">
        <f t="shared" si="11"/>
        <v>0</v>
      </c>
      <c r="AB42" s="16"/>
      <c r="AC42" s="16"/>
      <c r="AD42" s="16"/>
      <c r="AE42" s="16"/>
      <c r="AF42" s="16"/>
    </row>
    <row r="43" spans="1:32" s="20" customFormat="1" ht="13" x14ac:dyDescent="0.35">
      <c r="A43" s="33">
        <f>S8</f>
        <v>8638</v>
      </c>
      <c r="B43" s="39">
        <v>250</v>
      </c>
      <c r="C43" s="3">
        <f t="shared" si="3"/>
        <v>70.95</v>
      </c>
      <c r="D43" s="3">
        <f t="shared" si="4"/>
        <v>46.547392499999994</v>
      </c>
      <c r="E43" s="3">
        <f t="shared" si="5"/>
        <v>9.7153125000000014</v>
      </c>
      <c r="F43" s="3">
        <f t="shared" si="6"/>
        <v>21.281258999999999</v>
      </c>
      <c r="G43" s="3">
        <f t="shared" si="7"/>
        <v>0.29347500000000004</v>
      </c>
      <c r="H43" s="3">
        <f t="shared" si="7"/>
        <v>0.81915000000000004</v>
      </c>
      <c r="I43" s="3">
        <f t="shared" si="7"/>
        <v>3.2185500000000006E-2</v>
      </c>
      <c r="J43" s="3">
        <f t="shared" si="7"/>
        <v>5.5469999999999998E-3</v>
      </c>
      <c r="K43" s="3">
        <f t="shared" si="7"/>
        <v>4.9665000000000004E-3</v>
      </c>
      <c r="L43" s="3">
        <f t="shared" si="7"/>
        <v>0.15479999999999999</v>
      </c>
      <c r="M43" s="3">
        <f t="shared" si="7"/>
        <v>0.17737499999999998</v>
      </c>
      <c r="N43" s="3">
        <f t="shared" si="7"/>
        <v>896.55</v>
      </c>
      <c r="O43" s="3">
        <f t="shared" si="7"/>
        <v>159.95999999999998</v>
      </c>
      <c r="P43" s="3">
        <f t="shared" si="7"/>
        <v>0</v>
      </c>
      <c r="Q43" s="3">
        <f t="shared" si="8"/>
        <v>90.622500000000002</v>
      </c>
      <c r="R43" s="3">
        <f t="shared" si="9"/>
        <v>0</v>
      </c>
      <c r="S43" s="3">
        <f t="shared" si="9"/>
        <v>9.6104999999999996E-2</v>
      </c>
      <c r="T43" s="3">
        <f t="shared" si="9"/>
        <v>0</v>
      </c>
      <c r="U43" s="3">
        <f t="shared" si="9"/>
        <v>0</v>
      </c>
      <c r="V43" s="3">
        <f t="shared" si="10"/>
        <v>0</v>
      </c>
      <c r="W43" s="3">
        <f t="shared" si="11"/>
        <v>0</v>
      </c>
      <c r="AB43" s="16"/>
      <c r="AC43" s="16"/>
      <c r="AD43" s="16"/>
      <c r="AE43" s="16"/>
      <c r="AF43" s="16"/>
    </row>
    <row r="44" spans="1:32" s="20" customFormat="1" ht="13" x14ac:dyDescent="0.35">
      <c r="A44" s="33">
        <f>T8</f>
        <v>6133</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ht="13" x14ac:dyDescent="0.35">
      <c r="A45" s="33">
        <f>U8</f>
        <v>7829</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3.5" thickBot="1" x14ac:dyDescent="0.4">
      <c r="A46" s="34">
        <f>V8</f>
        <v>4848</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F1" zoomScale="90" zoomScaleNormal="90" workbookViewId="0">
      <selection activeCell="H2" sqref="H2:J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5" t="s">
        <v>43</v>
      </c>
      <c r="B1" s="85"/>
      <c r="C1" s="98" t="str">
        <f>'DCWW Bolton Hill'!C1:E1</f>
        <v>PAN-010170</v>
      </c>
      <c r="D1" s="98"/>
      <c r="E1" s="98"/>
      <c r="F1" s="85" t="s">
        <v>47</v>
      </c>
      <c r="G1" s="85"/>
      <c r="H1" s="99" t="str">
        <f>'DCWW Bolton Hill'!H1:J1</f>
        <v>43.5 ha</v>
      </c>
      <c r="I1" s="99"/>
      <c r="J1" s="99"/>
      <c r="AB1" s="47"/>
      <c r="AC1" s="47"/>
      <c r="AD1" s="47"/>
      <c r="AE1" s="47" t="s">
        <v>91</v>
      </c>
      <c r="AF1" s="47" t="s">
        <v>92</v>
      </c>
    </row>
    <row r="2" spans="1:32" ht="13" x14ac:dyDescent="0.25">
      <c r="A2" s="85" t="s">
        <v>106</v>
      </c>
      <c r="B2" s="85"/>
      <c r="C2" s="100" t="str">
        <f>'DCWW Bolton Hill'!C2:E2</f>
        <v>EPR-GP3792SK</v>
      </c>
      <c r="D2" s="98"/>
      <c r="E2" s="98"/>
      <c r="F2" s="85" t="s">
        <v>52</v>
      </c>
      <c r="G2" s="85"/>
      <c r="H2" s="88" t="s">
        <v>116</v>
      </c>
      <c r="I2" s="88"/>
      <c r="J2" s="88"/>
      <c r="AB2" s="46" t="s">
        <v>61</v>
      </c>
      <c r="AC2" s="46" t="s">
        <v>80</v>
      </c>
      <c r="AD2" s="47" t="s">
        <v>88</v>
      </c>
      <c r="AE2" s="47" t="s">
        <v>73</v>
      </c>
      <c r="AF2" s="82">
        <v>8.4</v>
      </c>
    </row>
    <row r="3" spans="1:32" ht="13" x14ac:dyDescent="0.25">
      <c r="A3" s="96" t="s">
        <v>44</v>
      </c>
      <c r="B3" s="97"/>
      <c r="C3" s="99" t="str">
        <f>'DCWW Bolton Hill'!C3:E3</f>
        <v>ByProduct Recovery Ltd</v>
      </c>
      <c r="D3" s="99"/>
      <c r="E3" s="99"/>
      <c r="F3" s="85" t="s">
        <v>107</v>
      </c>
      <c r="G3" s="85"/>
      <c r="H3" s="88" t="s">
        <v>90</v>
      </c>
      <c r="I3" s="88"/>
      <c r="J3" s="88"/>
      <c r="AB3" s="46" t="s">
        <v>62</v>
      </c>
      <c r="AC3" s="46" t="s">
        <v>81</v>
      </c>
      <c r="AD3" s="47" t="s">
        <v>89</v>
      </c>
      <c r="AE3" s="47" t="s">
        <v>74</v>
      </c>
      <c r="AF3" s="82">
        <v>8.6</v>
      </c>
    </row>
    <row r="4" spans="1:32" ht="13" x14ac:dyDescent="0.25">
      <c r="A4" s="85" t="s">
        <v>0</v>
      </c>
      <c r="B4" s="85"/>
      <c r="C4" s="99" t="str">
        <f>'DCWW Bolton Hill'!C4:E4</f>
        <v>Bailea, Heol Senni, Brecon, Powys, LD3 8ST</v>
      </c>
      <c r="D4" s="99"/>
      <c r="E4" s="99"/>
      <c r="F4" s="87" t="s">
        <v>1</v>
      </c>
      <c r="G4" s="87"/>
      <c r="H4" s="88" t="s">
        <v>129</v>
      </c>
      <c r="I4" s="88"/>
      <c r="J4" s="88"/>
      <c r="AB4" s="46" t="s">
        <v>57</v>
      </c>
      <c r="AC4" s="47" t="s">
        <v>82</v>
      </c>
      <c r="AD4" s="47" t="s">
        <v>90</v>
      </c>
      <c r="AE4" s="47" t="s">
        <v>75</v>
      </c>
      <c r="AF4" s="82">
        <v>8.8000000000000007</v>
      </c>
    </row>
    <row r="5" spans="1:32" ht="13" x14ac:dyDescent="0.25">
      <c r="A5" s="85" t="s">
        <v>51</v>
      </c>
      <c r="B5" s="85"/>
      <c r="C5" s="99" t="str">
        <f>'DCWW Bolton Hill'!C5:E5</f>
        <v>Rhiannon Smith</v>
      </c>
      <c r="D5" s="99"/>
      <c r="E5" s="99"/>
      <c r="F5" s="85" t="s">
        <v>45</v>
      </c>
      <c r="G5" s="85"/>
      <c r="H5" s="88">
        <v>6</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46"/>
      <c r="AD8" s="47"/>
      <c r="AE8" s="49" t="s">
        <v>76</v>
      </c>
      <c r="AF8" s="83">
        <v>1.4</v>
      </c>
    </row>
    <row r="9" spans="1:32" ht="13" x14ac:dyDescent="0.25">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46"/>
      <c r="AD9" s="47"/>
      <c r="AE9" s="47" t="s">
        <v>97</v>
      </c>
      <c r="AF9" s="82">
        <v>1.7</v>
      </c>
    </row>
    <row r="10" spans="1:32" ht="13" x14ac:dyDescent="0.25">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46"/>
      <c r="AD10" s="47"/>
      <c r="AE10" s="47" t="s">
        <v>98</v>
      </c>
      <c r="AF10" s="82">
        <v>2.1</v>
      </c>
    </row>
    <row r="11" spans="1:32" ht="13" x14ac:dyDescent="0.2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46"/>
      <c r="AC11" s="46"/>
      <c r="AD11" s="47"/>
      <c r="AE11" s="47" t="s">
        <v>77</v>
      </c>
      <c r="AF11" s="82">
        <v>5.9</v>
      </c>
    </row>
    <row r="12" spans="1:32" ht="13" x14ac:dyDescent="0.25">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46"/>
      <c r="AD12" s="47"/>
      <c r="AE12" s="17" t="s">
        <v>110</v>
      </c>
      <c r="AF12" s="80">
        <v>3.2</v>
      </c>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9.7007240249999995</v>
      </c>
      <c r="D18" s="43">
        <f>$D28</f>
        <v>9.7007240249999995</v>
      </c>
      <c r="E18" s="43">
        <f>$D29</f>
        <v>9.7007240249999995</v>
      </c>
      <c r="F18" s="43">
        <f>$D30</f>
        <v>9.7007240249999995</v>
      </c>
      <c r="G18" s="43">
        <f>$D31</f>
        <v>9.7007240249999995</v>
      </c>
      <c r="H18" s="43">
        <f>$D32</f>
        <v>9.7007240249999995</v>
      </c>
      <c r="I18" s="43">
        <f>$D33</f>
        <v>9.7007240249999995</v>
      </c>
      <c r="J18" s="43">
        <f>$D34</f>
        <v>9.7007240249999995</v>
      </c>
      <c r="K18" s="43">
        <f>$D35</f>
        <v>9.7007240249999995</v>
      </c>
      <c r="L18" s="43">
        <f>$D36</f>
        <v>9.7007240249999995</v>
      </c>
      <c r="M18" s="43">
        <f>$D37</f>
        <v>9.7007240249999995</v>
      </c>
      <c r="N18" s="43">
        <f>$D38</f>
        <v>9.7007240249999995</v>
      </c>
      <c r="O18" s="43">
        <f>$D39</f>
        <v>9.7007240249999995</v>
      </c>
      <c r="P18" s="43">
        <f>$D40</f>
        <v>9.7007240249999995</v>
      </c>
      <c r="Q18" s="43">
        <f>$D41</f>
        <v>9.7007240249999995</v>
      </c>
      <c r="R18" s="43">
        <f>$D42</f>
        <v>9.7007240249999995</v>
      </c>
      <c r="S18" s="43">
        <f>$D43</f>
        <v>9.7007240249999995</v>
      </c>
      <c r="T18" s="43">
        <f>$D44</f>
        <v>9.7007240249999995</v>
      </c>
      <c r="U18" s="43">
        <f>$D45</f>
        <v>9.7007240249999995</v>
      </c>
      <c r="V18" s="43">
        <f>$D46</f>
        <v>9.7007240249999995</v>
      </c>
      <c r="AB18" s="53"/>
      <c r="AC18" s="53"/>
      <c r="AD18" s="53"/>
      <c r="AE18" s="53"/>
      <c r="AF18" s="53"/>
    </row>
    <row r="19" spans="1:32" s="31" customFormat="1" ht="15" customHeight="1" x14ac:dyDescent="0.35">
      <c r="A19" s="86" t="s">
        <v>86</v>
      </c>
      <c r="B19" s="86"/>
      <c r="C19" s="43">
        <f>C18-C17</f>
        <v>-54.899275974999995</v>
      </c>
      <c r="D19" s="43">
        <f t="shared" ref="D19:V19" si="1">D18-D17</f>
        <v>-54.899275974999995</v>
      </c>
      <c r="E19" s="43">
        <f t="shared" si="1"/>
        <v>-54.899275974999995</v>
      </c>
      <c r="F19" s="43">
        <f t="shared" si="1"/>
        <v>-54.899275974999995</v>
      </c>
      <c r="G19" s="43">
        <f t="shared" si="1"/>
        <v>-54.899275974999995</v>
      </c>
      <c r="H19" s="43">
        <f t="shared" si="1"/>
        <v>-54.899275974999995</v>
      </c>
      <c r="I19" s="43">
        <f t="shared" si="1"/>
        <v>-54.899275974999995</v>
      </c>
      <c r="J19" s="43">
        <f t="shared" si="1"/>
        <v>-54.899275974999995</v>
      </c>
      <c r="K19" s="43">
        <f t="shared" si="1"/>
        <v>-54.899275974999995</v>
      </c>
      <c r="L19" s="43">
        <f t="shared" si="1"/>
        <v>-54.899275974999995</v>
      </c>
      <c r="M19" s="43">
        <f t="shared" si="1"/>
        <v>-54.899275974999995</v>
      </c>
      <c r="N19" s="43">
        <f t="shared" si="1"/>
        <v>-54.899275974999995</v>
      </c>
      <c r="O19" s="43">
        <f t="shared" si="1"/>
        <v>-54.899275974999995</v>
      </c>
      <c r="P19" s="43">
        <f t="shared" si="1"/>
        <v>-54.899275974999995</v>
      </c>
      <c r="Q19" s="43">
        <f t="shared" si="1"/>
        <v>-54.899275974999995</v>
      </c>
      <c r="R19" s="43">
        <f t="shared" si="1"/>
        <v>-54.899275974999995</v>
      </c>
      <c r="S19" s="43">
        <f t="shared" si="1"/>
        <v>-54.899275974999995</v>
      </c>
      <c r="T19" s="43">
        <f t="shared" si="1"/>
        <v>-54.899275974999995</v>
      </c>
      <c r="U19" s="43">
        <f t="shared" si="1"/>
        <v>-54.899275974999995</v>
      </c>
      <c r="V19" s="43">
        <f t="shared" si="1"/>
        <v>-54.899275974999995</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DECREASE</v>
      </c>
      <c r="R20" s="44" t="str">
        <f>IF($B42="","",IF(R$19&gt;=0,"INCREASE","DECREASE"))</f>
        <v>DECREASE</v>
      </c>
      <c r="S20" s="44" t="str">
        <f>IF($B43="","",IF(S$19&gt;=0,"INCREASE","DECREASE"))</f>
        <v>DECREASE</v>
      </c>
      <c r="T20" s="44" t="str">
        <f>IF($B44="","",IF(T$19&gt;=0,"INCREASE","DECREASE"))</f>
        <v>DECREASE</v>
      </c>
      <c r="U20" s="44" t="str">
        <f>IF($B45="","",IF(U$19&gt;=0,"INCREASE","DECREASE"))</f>
        <v>DECREASE</v>
      </c>
      <c r="V20" s="44" t="str">
        <f>IF($B46="","",IF(V$19&gt;=0,"INCREASE","DECREASE"))</f>
        <v>DECREASE</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35">
      <c r="A24" s="19"/>
      <c r="B24" s="41">
        <v>2.4300000000000002</v>
      </c>
      <c r="C24" s="40">
        <v>0.55000000000000004</v>
      </c>
      <c r="D24" s="40">
        <v>6.9699999999999998E-2</v>
      </c>
      <c r="E24" s="40">
        <v>1.3599999999999999E-2</v>
      </c>
      <c r="F24" s="40">
        <v>551</v>
      </c>
      <c r="G24" s="40">
        <v>4.7699999999999996</v>
      </c>
      <c r="H24" s="40">
        <v>121</v>
      </c>
      <c r="I24" s="40">
        <v>5.34</v>
      </c>
      <c r="J24" s="40">
        <v>0.38</v>
      </c>
      <c r="K24" s="1">
        <v>0.83</v>
      </c>
      <c r="L24" s="40">
        <v>3.54</v>
      </c>
      <c r="M24" s="40">
        <v>10.4</v>
      </c>
      <c r="N24" s="40">
        <v>1980</v>
      </c>
      <c r="O24" s="40">
        <v>401000</v>
      </c>
      <c r="P24" s="40"/>
      <c r="Q24" s="40">
        <v>2920</v>
      </c>
      <c r="R24" s="40"/>
      <c r="S24" s="40">
        <v>24.7</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250</v>
      </c>
      <c r="C27" s="3">
        <f>IF(C$23="%w/w SAR",((C$24*10)*$B27),IF(C$23="%w/w DM",(((C$24*10)*($B$24/100))*$B27),IF(C$23="kg/t SAR",(C$24*$B27),IF(C$23="kg/t DM",((C$24*($B$24/100))*$B27),IF(C$23="mg/kg SAR",((C$24*0.001)*$B27),IF(C$23="mg/kg DM",(((C$24*0.001)*($B$24/100))*$B27),0))))))</f>
        <v>33.412500000000001</v>
      </c>
      <c r="D27" s="3">
        <f>(IF(D$23="%w/w SAR",((D$24*10)*$B27),IF(D$23="%w/w DM",(((D$24*10)*($B$24/100))*$B27),IF(D$23="kg/t SAR",(D$24*$B27),IF(D$23="kg/t DM",((D$24*($B$24/100))*$B27),IF(D$23="mg/kg SAR",((D$24*0.001)*$B27),IF(D$23="mg/kg DM",(((D$24*0.001)*($B$24/100))*$B27),"0")))))))*2.291</f>
        <v>9.7007240249999995</v>
      </c>
      <c r="E27" s="3">
        <f>(IF(E$23="%w/w SAR",((E$24*10)*$B27),IF(E$23="%w/w DM",(((E$24*10)*($B$24/100))*$B27),IF(E$23="kg/t SAR",(E$24*$B27),IF(E$23="kg/t DM",((E$24*($B$24/100))*$B27),IF(E$23="mg/kg SAR",((E$24*0.001)*$B27),IF(E$23="mg/kg DM",(((E$24*0.001)*($B$24/100))*$B27),"0")))))))*1.205</f>
        <v>0.99557099999999998</v>
      </c>
      <c r="F27" s="3">
        <f>(IF(F$23="%w/w SAR",((F$24*10)*$B27),IF(F$23="%w/w DM",(((F$24*10)*($B$24/100))*$B27),IF(F$23="kg/t SAR",(F$24*$B27),IF(F$23="kg/t DM",((F$24*($B$24/100))*$B27),IF(F$23="mg/kg SAR",((F$24*0.001)*$B27),IF(F$23="mg/kg DM",(((F$24*0.001)*($B$24/100))*$B27),"0")))))))*1.658</f>
        <v>5.5498648500000005</v>
      </c>
      <c r="G27" s="3">
        <f t="shared" ref="G27:P42" si="2">IF(G$23="%w/w SAR",((G$24*10)*$B27),IF(G$23="%w/w DM",(((G$24*10)*($B$24/100))*$B27),IF(G$23="kg/t SAR",(G$24*$B27),IF(G$23="kg/t DM",((G$24*($B$24/100))*$B27),IF(G$23="mg/kg SAR",((G$24*0.001)*$B27),IF(G$23="mg/kg DM",(((G$24*0.001)*($B$24/100))*$B27),0))))))</f>
        <v>2.8977750000000004E-2</v>
      </c>
      <c r="H27" s="3">
        <f t="shared" si="2"/>
        <v>0.73507500000000003</v>
      </c>
      <c r="I27" s="3">
        <f t="shared" si="2"/>
        <v>3.2440500000000004E-2</v>
      </c>
      <c r="J27" s="3">
        <f t="shared" si="2"/>
        <v>2.3085000000000002E-3</v>
      </c>
      <c r="K27" s="3">
        <f t="shared" si="2"/>
        <v>5.0422500000000007E-3</v>
      </c>
      <c r="L27" s="3">
        <f t="shared" si="2"/>
        <v>2.1505500000000004E-2</v>
      </c>
      <c r="M27" s="3">
        <f t="shared" si="2"/>
        <v>6.3180000000000014E-2</v>
      </c>
      <c r="N27" s="3">
        <f t="shared" si="2"/>
        <v>12.028500000000001</v>
      </c>
      <c r="O27" s="3">
        <f t="shared" si="2"/>
        <v>2436.0750000000003</v>
      </c>
      <c r="P27" s="3">
        <f t="shared" si="2"/>
        <v>0</v>
      </c>
      <c r="Q27" s="3">
        <f>(IF(Q$23="%w/w SAR",((Q$24*10)*$B27),IF(Q$23="%w/w DM",(((Q$24*10)*($B$24/100))*$B27),IF(Q$23="kg/t SAR",(Q$24*$B27),IF(Q$23="kg/t DM",((Q$24*($B$24/100))*$B27),IF(Q$23="mg/kg SAR",((Q$24*0.001)*$B27),IF(Q$23="mg/kg DM",(((Q$24*0.001)*($B$24/100))*$B27),0)))))))*2.5</f>
        <v>44.347500000000004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0.15005250000000001</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f>D8</f>
        <v>16</v>
      </c>
      <c r="B28" s="39">
        <v>250</v>
      </c>
      <c r="C28" s="3">
        <f t="shared" ref="C28:C46" si="3">IF(C$23="%w/w SAR",((C$24*10)*$B28),IF(C$23="%w/w DM",(((C$24*10)*($B$24/100))*$B28),IF(C$23="kg/t SAR",(C$24*$B28),IF(C$23="kg/t DM",((C$24*($B$24/100))*$B28),IF(C$23="mg/kg SAR",((C$24*0.001)*$B28),IF(C$23="mg/kg DM",(((C$24*0.001)*($B$24/100))*$B28),0))))))</f>
        <v>33.412500000000001</v>
      </c>
      <c r="D28" s="3">
        <f t="shared" ref="D28:D46" si="4">(IF(D$23="%w/w SAR",((D$24*10)*$B28),IF(D$23="%w/w DM",(((D$24*10)*($B$24/100))*$B28),IF(D$23="kg/t SAR",(D$24*$B28),IF(D$23="kg/t DM",((D$24*($B$24/100))*$B28),IF(D$23="mg/kg SAR",((D$24*0.001)*$B28),IF(D$23="mg/kg DM",(((D$24*0.001)*($B$24/100))*$B28),"0")))))))*2.291</f>
        <v>9.7007240249999995</v>
      </c>
      <c r="E28" s="3">
        <f t="shared" ref="E28:E46" si="5">(IF(E$23="%w/w SAR",((E$24*10)*$B28),IF(E$23="%w/w DM",(((E$24*10)*($B$24/100))*$B28),IF(E$23="kg/t SAR",(E$24*$B28),IF(E$23="kg/t DM",((E$24*($B$24/100))*$B28),IF(E$23="mg/kg SAR",((E$24*0.001)*$B28),IF(E$23="mg/kg DM",(((E$24*0.001)*($B$24/100))*$B28),"0")))))))*1.205</f>
        <v>0.99557099999999998</v>
      </c>
      <c r="F28" s="3">
        <f t="shared" ref="F28:F46" si="6">(IF(F$23="%w/w SAR",((F$24*10)*$B28),IF(F$23="%w/w DM",(((F$24*10)*($B$24/100))*$B28),IF(F$23="kg/t SAR",(F$24*$B28),IF(F$23="kg/t DM",((F$24*($B$24/100))*$B28),IF(F$23="mg/kg SAR",((F$24*0.001)*$B28),IF(F$23="mg/kg DM",(((F$24*0.001)*($B$24/100))*$B28),"0")))))))*1.658</f>
        <v>5.5498648500000005</v>
      </c>
      <c r="G28" s="3">
        <f t="shared" si="2"/>
        <v>2.8977750000000004E-2</v>
      </c>
      <c r="H28" s="3">
        <f t="shared" si="2"/>
        <v>0.73507500000000003</v>
      </c>
      <c r="I28" s="3">
        <f t="shared" si="2"/>
        <v>3.2440500000000004E-2</v>
      </c>
      <c r="J28" s="3">
        <f t="shared" si="2"/>
        <v>2.3085000000000002E-3</v>
      </c>
      <c r="K28" s="3">
        <f t="shared" si="2"/>
        <v>5.0422500000000007E-3</v>
      </c>
      <c r="L28" s="3">
        <f t="shared" si="2"/>
        <v>2.1505500000000004E-2</v>
      </c>
      <c r="M28" s="3">
        <f t="shared" si="2"/>
        <v>6.3180000000000014E-2</v>
      </c>
      <c r="N28" s="3">
        <f t="shared" si="2"/>
        <v>12.028500000000001</v>
      </c>
      <c r="O28" s="3">
        <f t="shared" si="2"/>
        <v>2436.0750000000003</v>
      </c>
      <c r="P28" s="3">
        <f t="shared" si="2"/>
        <v>0</v>
      </c>
      <c r="Q28" s="3">
        <f t="shared" ref="Q28:Q46" si="7">(IF(Q$23="%w/w SAR",((Q$24*10)*$B28),IF(Q$23="%w/w DM",(((Q$24*10)*($B$24/100))*$B28),IF(Q$23="kg/t SAR",(Q$24*$B28),IF(Q$23="kg/t DM",((Q$24*($B$24/100))*$B28),IF(Q$23="mg/kg SAR",((Q$24*0.001)*$B28),IF(Q$23="mg/kg DM",(((Q$24*0.001)*($B$24/100))*$B28),0)))))))*2.5</f>
        <v>44.347500000000004</v>
      </c>
      <c r="R28" s="3">
        <f t="shared" ref="R28:U46" si="8">IF(R$23="%w/w SAR",((R$24*10)*$B28),IF(R$23="%w/w DM",(((R$24*10)*($B$24/100))*$B28),IF(R$23="kg/t SAR",(R$24*$B28),IF(R$23="kg/t DM",((R$24*($B$24/100))*$B28),IF(R$23="mg/kg SAR",((R$24*0.001)*$B28),IF(R$23="mg/kg DM",(((R$24*0.001)*($B$24/100))*$B28),0))))))</f>
        <v>0</v>
      </c>
      <c r="S28" s="3">
        <f t="shared" si="8"/>
        <v>0.15005250000000001</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18</v>
      </c>
      <c r="B29" s="39">
        <v>250</v>
      </c>
      <c r="C29" s="3">
        <f t="shared" si="3"/>
        <v>33.412500000000001</v>
      </c>
      <c r="D29" s="3">
        <f t="shared" si="4"/>
        <v>9.7007240249999995</v>
      </c>
      <c r="E29" s="3">
        <f t="shared" si="5"/>
        <v>0.99557099999999998</v>
      </c>
      <c r="F29" s="3">
        <f t="shared" si="6"/>
        <v>5.5498648500000005</v>
      </c>
      <c r="G29" s="3">
        <f t="shared" si="2"/>
        <v>2.8977750000000004E-2</v>
      </c>
      <c r="H29" s="3">
        <f t="shared" si="2"/>
        <v>0.73507500000000003</v>
      </c>
      <c r="I29" s="3">
        <f t="shared" si="2"/>
        <v>3.2440500000000004E-2</v>
      </c>
      <c r="J29" s="3">
        <f t="shared" si="2"/>
        <v>2.3085000000000002E-3</v>
      </c>
      <c r="K29" s="3">
        <f t="shared" si="2"/>
        <v>5.0422500000000007E-3</v>
      </c>
      <c r="L29" s="3">
        <f t="shared" si="2"/>
        <v>2.1505500000000004E-2</v>
      </c>
      <c r="M29" s="3">
        <f t="shared" si="2"/>
        <v>6.3180000000000014E-2</v>
      </c>
      <c r="N29" s="3">
        <f t="shared" si="2"/>
        <v>12.028500000000001</v>
      </c>
      <c r="O29" s="3">
        <f t="shared" si="2"/>
        <v>2436.0750000000003</v>
      </c>
      <c r="P29" s="3">
        <f t="shared" si="2"/>
        <v>0</v>
      </c>
      <c r="Q29" s="3">
        <f t="shared" si="7"/>
        <v>44.347500000000004</v>
      </c>
      <c r="R29" s="3">
        <f t="shared" si="8"/>
        <v>0</v>
      </c>
      <c r="S29" s="3">
        <f t="shared" si="8"/>
        <v>0.15005250000000001</v>
      </c>
      <c r="T29" s="3">
        <f t="shared" si="8"/>
        <v>0</v>
      </c>
      <c r="U29" s="3">
        <f t="shared" si="8"/>
        <v>0</v>
      </c>
      <c r="V29" s="3">
        <f t="shared" si="9"/>
        <v>0</v>
      </c>
      <c r="W29" s="3">
        <f t="shared" si="10"/>
        <v>0</v>
      </c>
      <c r="AB29" s="16"/>
      <c r="AC29" s="16"/>
      <c r="AD29" s="16"/>
      <c r="AE29" s="16"/>
      <c r="AF29" s="16"/>
    </row>
    <row r="30" spans="1:32" s="20" customFormat="1" ht="13" x14ac:dyDescent="0.35">
      <c r="A30" s="33">
        <f>F8</f>
        <v>19</v>
      </c>
      <c r="B30" s="39">
        <v>250</v>
      </c>
      <c r="C30" s="3">
        <f t="shared" si="3"/>
        <v>33.412500000000001</v>
      </c>
      <c r="D30" s="3">
        <f t="shared" si="4"/>
        <v>9.7007240249999995</v>
      </c>
      <c r="E30" s="3">
        <f t="shared" si="5"/>
        <v>0.99557099999999998</v>
      </c>
      <c r="F30" s="3">
        <f t="shared" si="6"/>
        <v>5.5498648500000005</v>
      </c>
      <c r="G30" s="3">
        <f t="shared" si="2"/>
        <v>2.8977750000000004E-2</v>
      </c>
      <c r="H30" s="3">
        <f t="shared" si="2"/>
        <v>0.73507500000000003</v>
      </c>
      <c r="I30" s="3">
        <f t="shared" si="2"/>
        <v>3.2440500000000004E-2</v>
      </c>
      <c r="J30" s="3">
        <f t="shared" si="2"/>
        <v>2.3085000000000002E-3</v>
      </c>
      <c r="K30" s="3">
        <f t="shared" si="2"/>
        <v>5.0422500000000007E-3</v>
      </c>
      <c r="L30" s="3">
        <f t="shared" si="2"/>
        <v>2.1505500000000004E-2</v>
      </c>
      <c r="M30" s="3">
        <f t="shared" si="2"/>
        <v>6.3180000000000014E-2</v>
      </c>
      <c r="N30" s="3">
        <f t="shared" si="2"/>
        <v>12.028500000000001</v>
      </c>
      <c r="O30" s="3">
        <f t="shared" si="2"/>
        <v>2436.0750000000003</v>
      </c>
      <c r="P30" s="3">
        <f t="shared" si="2"/>
        <v>0</v>
      </c>
      <c r="Q30" s="3">
        <f t="shared" si="7"/>
        <v>44.347500000000004</v>
      </c>
      <c r="R30" s="3">
        <f t="shared" si="8"/>
        <v>0</v>
      </c>
      <c r="S30" s="3">
        <f t="shared" si="8"/>
        <v>0.15005250000000001</v>
      </c>
      <c r="T30" s="3">
        <f t="shared" si="8"/>
        <v>0</v>
      </c>
      <c r="U30" s="3">
        <f t="shared" si="8"/>
        <v>0</v>
      </c>
      <c r="V30" s="3">
        <f t="shared" si="9"/>
        <v>0</v>
      </c>
      <c r="W30" s="3">
        <f t="shared" si="10"/>
        <v>0</v>
      </c>
      <c r="AB30" s="16"/>
      <c r="AC30" s="16"/>
      <c r="AD30" s="16"/>
      <c r="AE30" s="16"/>
      <c r="AF30" s="16"/>
    </row>
    <row r="31" spans="1:32" s="20" customFormat="1" ht="13" x14ac:dyDescent="0.35">
      <c r="A31" s="33">
        <f>G8</f>
        <v>20</v>
      </c>
      <c r="B31" s="39">
        <v>250</v>
      </c>
      <c r="C31" s="3">
        <f t="shared" si="3"/>
        <v>33.412500000000001</v>
      </c>
      <c r="D31" s="3">
        <f t="shared" si="4"/>
        <v>9.7007240249999995</v>
      </c>
      <c r="E31" s="3">
        <f t="shared" si="5"/>
        <v>0.99557099999999998</v>
      </c>
      <c r="F31" s="3">
        <f t="shared" si="6"/>
        <v>5.5498648500000005</v>
      </c>
      <c r="G31" s="3">
        <f t="shared" si="2"/>
        <v>2.8977750000000004E-2</v>
      </c>
      <c r="H31" s="3">
        <f t="shared" si="2"/>
        <v>0.73507500000000003</v>
      </c>
      <c r="I31" s="3">
        <f t="shared" si="2"/>
        <v>3.2440500000000004E-2</v>
      </c>
      <c r="J31" s="3">
        <f t="shared" si="2"/>
        <v>2.3085000000000002E-3</v>
      </c>
      <c r="K31" s="3">
        <f t="shared" si="2"/>
        <v>5.0422500000000007E-3</v>
      </c>
      <c r="L31" s="3">
        <f t="shared" si="2"/>
        <v>2.1505500000000004E-2</v>
      </c>
      <c r="M31" s="3">
        <f t="shared" si="2"/>
        <v>6.3180000000000014E-2</v>
      </c>
      <c r="N31" s="3">
        <f t="shared" si="2"/>
        <v>12.028500000000001</v>
      </c>
      <c r="O31" s="3">
        <f t="shared" si="2"/>
        <v>2436.0750000000003</v>
      </c>
      <c r="P31" s="3">
        <f t="shared" si="2"/>
        <v>0</v>
      </c>
      <c r="Q31" s="3">
        <f t="shared" si="7"/>
        <v>44.347500000000004</v>
      </c>
      <c r="R31" s="3">
        <f t="shared" si="8"/>
        <v>0</v>
      </c>
      <c r="S31" s="3">
        <f t="shared" si="8"/>
        <v>0.15005250000000001</v>
      </c>
      <c r="T31" s="3">
        <f t="shared" si="8"/>
        <v>0</v>
      </c>
      <c r="U31" s="3">
        <f t="shared" si="8"/>
        <v>0</v>
      </c>
      <c r="V31" s="3">
        <f t="shared" si="9"/>
        <v>0</v>
      </c>
      <c r="W31" s="3">
        <f t="shared" si="10"/>
        <v>0</v>
      </c>
      <c r="AB31" s="16"/>
      <c r="AC31" s="16"/>
      <c r="AD31" s="16"/>
      <c r="AE31" s="16"/>
      <c r="AF31" s="16"/>
    </row>
    <row r="32" spans="1:32" s="20" customFormat="1" ht="13" x14ac:dyDescent="0.35">
      <c r="A32" s="33">
        <f>H8</f>
        <v>21</v>
      </c>
      <c r="B32" s="39">
        <v>250</v>
      </c>
      <c r="C32" s="3">
        <f t="shared" si="3"/>
        <v>33.412500000000001</v>
      </c>
      <c r="D32" s="3">
        <f t="shared" si="4"/>
        <v>9.7007240249999995</v>
      </c>
      <c r="E32" s="3">
        <f t="shared" si="5"/>
        <v>0.99557099999999998</v>
      </c>
      <c r="F32" s="3">
        <f t="shared" si="6"/>
        <v>5.5498648500000005</v>
      </c>
      <c r="G32" s="3">
        <f t="shared" si="2"/>
        <v>2.8977750000000004E-2</v>
      </c>
      <c r="H32" s="3">
        <f t="shared" si="2"/>
        <v>0.73507500000000003</v>
      </c>
      <c r="I32" s="3">
        <f t="shared" si="2"/>
        <v>3.2440500000000004E-2</v>
      </c>
      <c r="J32" s="3">
        <f t="shared" si="2"/>
        <v>2.3085000000000002E-3</v>
      </c>
      <c r="K32" s="3">
        <f t="shared" si="2"/>
        <v>5.0422500000000007E-3</v>
      </c>
      <c r="L32" s="3">
        <f t="shared" si="2"/>
        <v>2.1505500000000004E-2</v>
      </c>
      <c r="M32" s="3">
        <f t="shared" si="2"/>
        <v>6.3180000000000014E-2</v>
      </c>
      <c r="N32" s="3">
        <f t="shared" si="2"/>
        <v>12.028500000000001</v>
      </c>
      <c r="O32" s="3">
        <f t="shared" si="2"/>
        <v>2436.0750000000003</v>
      </c>
      <c r="P32" s="3">
        <f t="shared" si="2"/>
        <v>0</v>
      </c>
      <c r="Q32" s="3">
        <f t="shared" si="7"/>
        <v>44.347500000000004</v>
      </c>
      <c r="R32" s="3">
        <f t="shared" si="8"/>
        <v>0</v>
      </c>
      <c r="S32" s="3">
        <f t="shared" si="8"/>
        <v>0.15005250000000001</v>
      </c>
      <c r="T32" s="3">
        <f t="shared" si="8"/>
        <v>0</v>
      </c>
      <c r="U32" s="3">
        <f t="shared" si="8"/>
        <v>0</v>
      </c>
      <c r="V32" s="3">
        <f t="shared" si="9"/>
        <v>0</v>
      </c>
      <c r="W32" s="3">
        <f t="shared" si="10"/>
        <v>0</v>
      </c>
      <c r="AB32" s="16"/>
      <c r="AC32" s="16"/>
      <c r="AD32" s="16"/>
      <c r="AE32" s="16"/>
      <c r="AF32" s="16"/>
    </row>
    <row r="33" spans="1:32" s="20" customFormat="1" ht="13" x14ac:dyDescent="0.35">
      <c r="A33" s="33">
        <f>I8</f>
        <v>23</v>
      </c>
      <c r="B33" s="39">
        <v>250</v>
      </c>
      <c r="C33" s="3">
        <f t="shared" si="3"/>
        <v>33.412500000000001</v>
      </c>
      <c r="D33" s="3">
        <f t="shared" si="4"/>
        <v>9.7007240249999995</v>
      </c>
      <c r="E33" s="3">
        <f t="shared" si="5"/>
        <v>0.99557099999999998</v>
      </c>
      <c r="F33" s="3">
        <f t="shared" si="6"/>
        <v>5.5498648500000005</v>
      </c>
      <c r="G33" s="3">
        <f t="shared" si="2"/>
        <v>2.8977750000000004E-2</v>
      </c>
      <c r="H33" s="3">
        <f t="shared" si="2"/>
        <v>0.73507500000000003</v>
      </c>
      <c r="I33" s="3">
        <f t="shared" si="2"/>
        <v>3.2440500000000004E-2</v>
      </c>
      <c r="J33" s="3">
        <f t="shared" si="2"/>
        <v>2.3085000000000002E-3</v>
      </c>
      <c r="K33" s="3">
        <f t="shared" si="2"/>
        <v>5.0422500000000007E-3</v>
      </c>
      <c r="L33" s="3">
        <f t="shared" si="2"/>
        <v>2.1505500000000004E-2</v>
      </c>
      <c r="M33" s="3">
        <f t="shared" si="2"/>
        <v>6.3180000000000014E-2</v>
      </c>
      <c r="N33" s="3">
        <f t="shared" si="2"/>
        <v>12.028500000000001</v>
      </c>
      <c r="O33" s="3">
        <f t="shared" si="2"/>
        <v>2436.0750000000003</v>
      </c>
      <c r="P33" s="3">
        <f t="shared" si="2"/>
        <v>0</v>
      </c>
      <c r="Q33" s="3">
        <f t="shared" si="7"/>
        <v>44.347500000000004</v>
      </c>
      <c r="R33" s="3">
        <f t="shared" si="8"/>
        <v>0</v>
      </c>
      <c r="S33" s="3">
        <f t="shared" si="8"/>
        <v>0.15005250000000001</v>
      </c>
      <c r="T33" s="3">
        <f t="shared" si="8"/>
        <v>0</v>
      </c>
      <c r="U33" s="3">
        <f t="shared" si="8"/>
        <v>0</v>
      </c>
      <c r="V33" s="3">
        <f t="shared" si="9"/>
        <v>0</v>
      </c>
      <c r="W33" s="3">
        <f t="shared" si="10"/>
        <v>0</v>
      </c>
      <c r="AB33" s="16"/>
      <c r="AC33" s="16"/>
      <c r="AD33" s="16"/>
      <c r="AE33" s="16"/>
      <c r="AF33" s="16"/>
    </row>
    <row r="34" spans="1:32" s="20" customFormat="1" ht="13" x14ac:dyDescent="0.35">
      <c r="A34" s="33">
        <f>J8</f>
        <v>34</v>
      </c>
      <c r="B34" s="39">
        <v>250</v>
      </c>
      <c r="C34" s="3">
        <f t="shared" si="3"/>
        <v>33.412500000000001</v>
      </c>
      <c r="D34" s="3">
        <f t="shared" si="4"/>
        <v>9.7007240249999995</v>
      </c>
      <c r="E34" s="3">
        <f t="shared" si="5"/>
        <v>0.99557099999999998</v>
      </c>
      <c r="F34" s="3">
        <f t="shared" si="6"/>
        <v>5.5498648500000005</v>
      </c>
      <c r="G34" s="3">
        <f t="shared" si="2"/>
        <v>2.8977750000000004E-2</v>
      </c>
      <c r="H34" s="3">
        <f t="shared" si="2"/>
        <v>0.73507500000000003</v>
      </c>
      <c r="I34" s="3">
        <f t="shared" si="2"/>
        <v>3.2440500000000004E-2</v>
      </c>
      <c r="J34" s="3">
        <f t="shared" si="2"/>
        <v>2.3085000000000002E-3</v>
      </c>
      <c r="K34" s="3">
        <f t="shared" si="2"/>
        <v>5.0422500000000007E-3</v>
      </c>
      <c r="L34" s="3">
        <f t="shared" si="2"/>
        <v>2.1505500000000004E-2</v>
      </c>
      <c r="M34" s="3">
        <f t="shared" si="2"/>
        <v>6.3180000000000014E-2</v>
      </c>
      <c r="N34" s="3">
        <f t="shared" si="2"/>
        <v>12.028500000000001</v>
      </c>
      <c r="O34" s="3">
        <f t="shared" si="2"/>
        <v>2436.0750000000003</v>
      </c>
      <c r="P34" s="3">
        <f t="shared" si="2"/>
        <v>0</v>
      </c>
      <c r="Q34" s="3">
        <f t="shared" si="7"/>
        <v>44.347500000000004</v>
      </c>
      <c r="R34" s="3">
        <f t="shared" si="8"/>
        <v>0</v>
      </c>
      <c r="S34" s="3">
        <f t="shared" si="8"/>
        <v>0.15005250000000001</v>
      </c>
      <c r="T34" s="3">
        <f t="shared" si="8"/>
        <v>0</v>
      </c>
      <c r="U34" s="3">
        <f t="shared" si="8"/>
        <v>0</v>
      </c>
      <c r="V34" s="3">
        <f t="shared" si="9"/>
        <v>0</v>
      </c>
      <c r="W34" s="3">
        <f t="shared" si="10"/>
        <v>0</v>
      </c>
      <c r="AB34" s="16"/>
      <c r="AC34" s="16"/>
      <c r="AD34" s="16"/>
      <c r="AE34" s="16"/>
      <c r="AF34" s="16"/>
    </row>
    <row r="35" spans="1:32" s="20" customFormat="1" ht="13" x14ac:dyDescent="0.35">
      <c r="A35" s="33">
        <f>K8</f>
        <v>35</v>
      </c>
      <c r="B35" s="39">
        <v>250</v>
      </c>
      <c r="C35" s="3">
        <f t="shared" si="3"/>
        <v>33.412500000000001</v>
      </c>
      <c r="D35" s="3">
        <f t="shared" si="4"/>
        <v>9.7007240249999995</v>
      </c>
      <c r="E35" s="3">
        <f t="shared" si="5"/>
        <v>0.99557099999999998</v>
      </c>
      <c r="F35" s="3">
        <f t="shared" si="6"/>
        <v>5.5498648500000005</v>
      </c>
      <c r="G35" s="3">
        <f t="shared" si="2"/>
        <v>2.8977750000000004E-2</v>
      </c>
      <c r="H35" s="3">
        <f t="shared" si="2"/>
        <v>0.73507500000000003</v>
      </c>
      <c r="I35" s="3">
        <f t="shared" si="2"/>
        <v>3.2440500000000004E-2</v>
      </c>
      <c r="J35" s="3">
        <f t="shared" si="2"/>
        <v>2.3085000000000002E-3</v>
      </c>
      <c r="K35" s="3">
        <f t="shared" si="2"/>
        <v>5.0422500000000007E-3</v>
      </c>
      <c r="L35" s="3">
        <f t="shared" si="2"/>
        <v>2.1505500000000004E-2</v>
      </c>
      <c r="M35" s="3">
        <f t="shared" si="2"/>
        <v>6.3180000000000014E-2</v>
      </c>
      <c r="N35" s="3">
        <f t="shared" si="2"/>
        <v>12.028500000000001</v>
      </c>
      <c r="O35" s="3">
        <f t="shared" si="2"/>
        <v>2436.0750000000003</v>
      </c>
      <c r="P35" s="3">
        <f t="shared" si="2"/>
        <v>0</v>
      </c>
      <c r="Q35" s="3">
        <f t="shared" si="7"/>
        <v>44.347500000000004</v>
      </c>
      <c r="R35" s="3">
        <f t="shared" si="8"/>
        <v>0</v>
      </c>
      <c r="S35" s="3">
        <f t="shared" si="8"/>
        <v>0.15005250000000001</v>
      </c>
      <c r="T35" s="3">
        <f t="shared" si="8"/>
        <v>0</v>
      </c>
      <c r="U35" s="3">
        <f t="shared" si="8"/>
        <v>0</v>
      </c>
      <c r="V35" s="3">
        <f t="shared" si="9"/>
        <v>0</v>
      </c>
      <c r="W35" s="3">
        <f t="shared" si="10"/>
        <v>0</v>
      </c>
      <c r="AB35" s="16"/>
      <c r="AC35" s="16"/>
      <c r="AD35" s="16"/>
      <c r="AE35" s="16"/>
      <c r="AF35" s="16"/>
    </row>
    <row r="36" spans="1:32" s="20" customFormat="1" ht="13" x14ac:dyDescent="0.35">
      <c r="A36" s="33">
        <f>L8</f>
        <v>36</v>
      </c>
      <c r="B36" s="39">
        <v>250</v>
      </c>
      <c r="C36" s="3">
        <f t="shared" si="3"/>
        <v>33.412500000000001</v>
      </c>
      <c r="D36" s="3">
        <f t="shared" si="4"/>
        <v>9.7007240249999995</v>
      </c>
      <c r="E36" s="3">
        <f t="shared" si="5"/>
        <v>0.99557099999999998</v>
      </c>
      <c r="F36" s="3">
        <f t="shared" si="6"/>
        <v>5.5498648500000005</v>
      </c>
      <c r="G36" s="3">
        <f t="shared" si="2"/>
        <v>2.8977750000000004E-2</v>
      </c>
      <c r="H36" s="3">
        <f t="shared" si="2"/>
        <v>0.73507500000000003</v>
      </c>
      <c r="I36" s="3">
        <f t="shared" si="2"/>
        <v>3.2440500000000004E-2</v>
      </c>
      <c r="J36" s="3">
        <f t="shared" si="2"/>
        <v>2.3085000000000002E-3</v>
      </c>
      <c r="K36" s="3">
        <f t="shared" si="2"/>
        <v>5.0422500000000007E-3</v>
      </c>
      <c r="L36" s="3">
        <f t="shared" si="2"/>
        <v>2.1505500000000004E-2</v>
      </c>
      <c r="M36" s="3">
        <f t="shared" si="2"/>
        <v>6.3180000000000014E-2</v>
      </c>
      <c r="N36" s="3">
        <f t="shared" si="2"/>
        <v>12.028500000000001</v>
      </c>
      <c r="O36" s="3">
        <f t="shared" si="2"/>
        <v>2436.0750000000003</v>
      </c>
      <c r="P36" s="3">
        <f t="shared" si="2"/>
        <v>0</v>
      </c>
      <c r="Q36" s="3">
        <f t="shared" si="7"/>
        <v>44.347500000000004</v>
      </c>
      <c r="R36" s="3">
        <f t="shared" si="8"/>
        <v>0</v>
      </c>
      <c r="S36" s="3">
        <f t="shared" si="8"/>
        <v>0.15005250000000001</v>
      </c>
      <c r="T36" s="3">
        <f t="shared" si="8"/>
        <v>0</v>
      </c>
      <c r="U36" s="3">
        <f t="shared" si="8"/>
        <v>0</v>
      </c>
      <c r="V36" s="3">
        <f t="shared" si="9"/>
        <v>0</v>
      </c>
      <c r="W36" s="3">
        <f t="shared" si="10"/>
        <v>0</v>
      </c>
      <c r="AB36" s="16"/>
      <c r="AC36" s="16"/>
      <c r="AD36" s="16"/>
      <c r="AE36" s="16"/>
      <c r="AF36" s="16"/>
    </row>
    <row r="37" spans="1:32" s="20" customFormat="1" ht="13" x14ac:dyDescent="0.35">
      <c r="A37" s="33">
        <f>M8</f>
        <v>37</v>
      </c>
      <c r="B37" s="39">
        <v>250</v>
      </c>
      <c r="C37" s="3">
        <f t="shared" si="3"/>
        <v>33.412500000000001</v>
      </c>
      <c r="D37" s="3">
        <f t="shared" si="4"/>
        <v>9.7007240249999995</v>
      </c>
      <c r="E37" s="3">
        <f t="shared" si="5"/>
        <v>0.99557099999999998</v>
      </c>
      <c r="F37" s="3">
        <f t="shared" si="6"/>
        <v>5.5498648500000005</v>
      </c>
      <c r="G37" s="3">
        <f t="shared" si="2"/>
        <v>2.8977750000000004E-2</v>
      </c>
      <c r="H37" s="3">
        <f t="shared" si="2"/>
        <v>0.73507500000000003</v>
      </c>
      <c r="I37" s="3">
        <f t="shared" si="2"/>
        <v>3.2440500000000004E-2</v>
      </c>
      <c r="J37" s="3">
        <f t="shared" si="2"/>
        <v>2.3085000000000002E-3</v>
      </c>
      <c r="K37" s="3">
        <f t="shared" si="2"/>
        <v>5.0422500000000007E-3</v>
      </c>
      <c r="L37" s="3">
        <f t="shared" si="2"/>
        <v>2.1505500000000004E-2</v>
      </c>
      <c r="M37" s="3">
        <f t="shared" si="2"/>
        <v>6.3180000000000014E-2</v>
      </c>
      <c r="N37" s="3">
        <f t="shared" si="2"/>
        <v>12.028500000000001</v>
      </c>
      <c r="O37" s="3">
        <f t="shared" si="2"/>
        <v>2436.0750000000003</v>
      </c>
      <c r="P37" s="3">
        <f t="shared" si="2"/>
        <v>0</v>
      </c>
      <c r="Q37" s="3">
        <f t="shared" si="7"/>
        <v>44.347500000000004</v>
      </c>
      <c r="R37" s="3">
        <f t="shared" si="8"/>
        <v>0</v>
      </c>
      <c r="S37" s="3">
        <f t="shared" si="8"/>
        <v>0.15005250000000001</v>
      </c>
      <c r="T37" s="3">
        <f t="shared" si="8"/>
        <v>0</v>
      </c>
      <c r="U37" s="3">
        <f t="shared" si="8"/>
        <v>0</v>
      </c>
      <c r="V37" s="3">
        <f t="shared" si="9"/>
        <v>0</v>
      </c>
      <c r="W37" s="3">
        <f t="shared" si="10"/>
        <v>0</v>
      </c>
      <c r="AB37" s="16"/>
      <c r="AC37" s="16"/>
      <c r="AD37" s="16"/>
      <c r="AE37" s="16"/>
      <c r="AF37" s="16"/>
    </row>
    <row r="38" spans="1:32" s="20" customFormat="1" ht="13" x14ac:dyDescent="0.35">
      <c r="A38" s="33">
        <f>N8</f>
        <v>39</v>
      </c>
      <c r="B38" s="39">
        <v>250</v>
      </c>
      <c r="C38" s="3">
        <f t="shared" si="3"/>
        <v>33.412500000000001</v>
      </c>
      <c r="D38" s="3">
        <f t="shared" si="4"/>
        <v>9.7007240249999995</v>
      </c>
      <c r="E38" s="3">
        <f t="shared" si="5"/>
        <v>0.99557099999999998</v>
      </c>
      <c r="F38" s="3">
        <f t="shared" si="6"/>
        <v>5.5498648500000005</v>
      </c>
      <c r="G38" s="3">
        <f t="shared" si="2"/>
        <v>2.8977750000000004E-2</v>
      </c>
      <c r="H38" s="3">
        <f t="shared" si="2"/>
        <v>0.73507500000000003</v>
      </c>
      <c r="I38" s="3">
        <f t="shared" si="2"/>
        <v>3.2440500000000004E-2</v>
      </c>
      <c r="J38" s="3">
        <f t="shared" si="2"/>
        <v>2.3085000000000002E-3</v>
      </c>
      <c r="K38" s="3">
        <f t="shared" si="2"/>
        <v>5.0422500000000007E-3</v>
      </c>
      <c r="L38" s="3">
        <f t="shared" si="2"/>
        <v>2.1505500000000004E-2</v>
      </c>
      <c r="M38" s="3">
        <f t="shared" si="2"/>
        <v>6.3180000000000014E-2</v>
      </c>
      <c r="N38" s="3">
        <f t="shared" si="2"/>
        <v>12.028500000000001</v>
      </c>
      <c r="O38" s="3">
        <f t="shared" si="2"/>
        <v>2436.0750000000003</v>
      </c>
      <c r="P38" s="3">
        <f t="shared" si="2"/>
        <v>0</v>
      </c>
      <c r="Q38" s="3">
        <f t="shared" si="7"/>
        <v>44.347500000000004</v>
      </c>
      <c r="R38" s="3">
        <f t="shared" si="8"/>
        <v>0</v>
      </c>
      <c r="S38" s="3">
        <f t="shared" si="8"/>
        <v>0.15005250000000001</v>
      </c>
      <c r="T38" s="3">
        <f t="shared" si="8"/>
        <v>0</v>
      </c>
      <c r="U38" s="3">
        <f t="shared" si="8"/>
        <v>0</v>
      </c>
      <c r="V38" s="3">
        <f t="shared" si="9"/>
        <v>0</v>
      </c>
      <c r="W38" s="3">
        <f t="shared" si="10"/>
        <v>0</v>
      </c>
      <c r="AB38" s="16"/>
      <c r="AC38" s="16"/>
      <c r="AD38" s="16"/>
      <c r="AE38" s="16"/>
      <c r="AF38" s="16"/>
    </row>
    <row r="39" spans="1:32" s="20" customFormat="1" ht="13" x14ac:dyDescent="0.35">
      <c r="A39" s="33">
        <f>O8</f>
        <v>40</v>
      </c>
      <c r="B39" s="39">
        <v>250</v>
      </c>
      <c r="C39" s="3">
        <f t="shared" si="3"/>
        <v>33.412500000000001</v>
      </c>
      <c r="D39" s="3">
        <f t="shared" si="4"/>
        <v>9.7007240249999995</v>
      </c>
      <c r="E39" s="3">
        <f t="shared" si="5"/>
        <v>0.99557099999999998</v>
      </c>
      <c r="F39" s="3">
        <f t="shared" si="6"/>
        <v>5.5498648500000005</v>
      </c>
      <c r="G39" s="3">
        <f t="shared" si="2"/>
        <v>2.8977750000000004E-2</v>
      </c>
      <c r="H39" s="3">
        <f t="shared" si="2"/>
        <v>0.73507500000000003</v>
      </c>
      <c r="I39" s="3">
        <f t="shared" si="2"/>
        <v>3.2440500000000004E-2</v>
      </c>
      <c r="J39" s="3">
        <f t="shared" si="2"/>
        <v>2.3085000000000002E-3</v>
      </c>
      <c r="K39" s="3">
        <f t="shared" si="2"/>
        <v>5.0422500000000007E-3</v>
      </c>
      <c r="L39" s="3">
        <f t="shared" si="2"/>
        <v>2.1505500000000004E-2</v>
      </c>
      <c r="M39" s="3">
        <f t="shared" si="2"/>
        <v>6.3180000000000014E-2</v>
      </c>
      <c r="N39" s="3">
        <f t="shared" si="2"/>
        <v>12.028500000000001</v>
      </c>
      <c r="O39" s="3">
        <f t="shared" si="2"/>
        <v>2436.0750000000003</v>
      </c>
      <c r="P39" s="3">
        <f t="shared" si="2"/>
        <v>0</v>
      </c>
      <c r="Q39" s="3">
        <f t="shared" si="7"/>
        <v>44.347500000000004</v>
      </c>
      <c r="R39" s="3">
        <f t="shared" si="8"/>
        <v>0</v>
      </c>
      <c r="S39" s="3">
        <f t="shared" si="8"/>
        <v>0.15005250000000001</v>
      </c>
      <c r="T39" s="3">
        <f t="shared" si="8"/>
        <v>0</v>
      </c>
      <c r="U39" s="3">
        <f t="shared" si="8"/>
        <v>0</v>
      </c>
      <c r="V39" s="3">
        <f t="shared" si="9"/>
        <v>0</v>
      </c>
      <c r="W39" s="3">
        <f t="shared" si="10"/>
        <v>0</v>
      </c>
      <c r="AB39" s="16"/>
      <c r="AC39" s="16"/>
      <c r="AD39" s="16"/>
      <c r="AE39" s="16"/>
      <c r="AF39" s="16"/>
    </row>
    <row r="40" spans="1:32" s="20" customFormat="1" ht="13" x14ac:dyDescent="0.35">
      <c r="A40" s="33">
        <f>P8</f>
        <v>4040</v>
      </c>
      <c r="B40" s="39">
        <v>250</v>
      </c>
      <c r="C40" s="3">
        <f t="shared" si="3"/>
        <v>33.412500000000001</v>
      </c>
      <c r="D40" s="3">
        <f t="shared" si="4"/>
        <v>9.7007240249999995</v>
      </c>
      <c r="E40" s="3">
        <f t="shared" si="5"/>
        <v>0.99557099999999998</v>
      </c>
      <c r="F40" s="3">
        <f t="shared" si="6"/>
        <v>5.5498648500000005</v>
      </c>
      <c r="G40" s="3">
        <f t="shared" si="2"/>
        <v>2.8977750000000004E-2</v>
      </c>
      <c r="H40" s="3">
        <f t="shared" si="2"/>
        <v>0.73507500000000003</v>
      </c>
      <c r="I40" s="3">
        <f t="shared" si="2"/>
        <v>3.2440500000000004E-2</v>
      </c>
      <c r="J40" s="3">
        <f t="shared" si="2"/>
        <v>2.3085000000000002E-3</v>
      </c>
      <c r="K40" s="3">
        <f t="shared" si="2"/>
        <v>5.0422500000000007E-3</v>
      </c>
      <c r="L40" s="3">
        <f t="shared" si="2"/>
        <v>2.1505500000000004E-2</v>
      </c>
      <c r="M40" s="3">
        <f t="shared" si="2"/>
        <v>6.3180000000000014E-2</v>
      </c>
      <c r="N40" s="3">
        <f t="shared" si="2"/>
        <v>12.028500000000001</v>
      </c>
      <c r="O40" s="3">
        <f t="shared" si="2"/>
        <v>2436.0750000000003</v>
      </c>
      <c r="P40" s="3">
        <f t="shared" si="2"/>
        <v>0</v>
      </c>
      <c r="Q40" s="3">
        <f t="shared" si="7"/>
        <v>44.347500000000004</v>
      </c>
      <c r="R40" s="3">
        <f t="shared" si="8"/>
        <v>0</v>
      </c>
      <c r="S40" s="3">
        <f t="shared" si="8"/>
        <v>0.15005250000000001</v>
      </c>
      <c r="T40" s="3">
        <f t="shared" si="8"/>
        <v>0</v>
      </c>
      <c r="U40" s="3">
        <f t="shared" si="8"/>
        <v>0</v>
      </c>
      <c r="V40" s="3">
        <f t="shared" si="9"/>
        <v>0</v>
      </c>
      <c r="W40" s="3">
        <f t="shared" si="10"/>
        <v>0</v>
      </c>
      <c r="AB40" s="16"/>
      <c r="AC40" s="16"/>
      <c r="AD40" s="16"/>
      <c r="AE40" s="16"/>
      <c r="AF40" s="16"/>
    </row>
    <row r="41" spans="1:32" s="20" customFormat="1" ht="13" x14ac:dyDescent="0.35">
      <c r="A41" s="33">
        <f>Q8</f>
        <v>3724</v>
      </c>
      <c r="B41" s="39">
        <v>250</v>
      </c>
      <c r="C41" s="3">
        <f t="shared" si="3"/>
        <v>33.412500000000001</v>
      </c>
      <c r="D41" s="3">
        <f t="shared" si="4"/>
        <v>9.7007240249999995</v>
      </c>
      <c r="E41" s="3">
        <f t="shared" si="5"/>
        <v>0.99557099999999998</v>
      </c>
      <c r="F41" s="3">
        <f t="shared" si="6"/>
        <v>5.5498648500000005</v>
      </c>
      <c r="G41" s="3">
        <f t="shared" si="2"/>
        <v>2.8977750000000004E-2</v>
      </c>
      <c r="H41" s="3">
        <f t="shared" si="2"/>
        <v>0.73507500000000003</v>
      </c>
      <c r="I41" s="3">
        <f t="shared" si="2"/>
        <v>3.2440500000000004E-2</v>
      </c>
      <c r="J41" s="3">
        <f t="shared" si="2"/>
        <v>2.3085000000000002E-3</v>
      </c>
      <c r="K41" s="3">
        <f t="shared" si="2"/>
        <v>5.0422500000000007E-3</v>
      </c>
      <c r="L41" s="3">
        <f t="shared" si="2"/>
        <v>2.1505500000000004E-2</v>
      </c>
      <c r="M41" s="3">
        <f t="shared" si="2"/>
        <v>6.3180000000000014E-2</v>
      </c>
      <c r="N41" s="3">
        <f t="shared" si="2"/>
        <v>12.028500000000001</v>
      </c>
      <c r="O41" s="3">
        <f t="shared" si="2"/>
        <v>2436.0750000000003</v>
      </c>
      <c r="P41" s="3">
        <f t="shared" si="2"/>
        <v>0</v>
      </c>
      <c r="Q41" s="3">
        <f t="shared" si="7"/>
        <v>44.347500000000004</v>
      </c>
      <c r="R41" s="3">
        <f t="shared" si="8"/>
        <v>0</v>
      </c>
      <c r="S41" s="3">
        <f t="shared" si="8"/>
        <v>0.15005250000000001</v>
      </c>
      <c r="T41" s="3">
        <f t="shared" si="8"/>
        <v>0</v>
      </c>
      <c r="U41" s="3">
        <f t="shared" si="8"/>
        <v>0</v>
      </c>
      <c r="V41" s="3">
        <f t="shared" si="9"/>
        <v>0</v>
      </c>
      <c r="W41" s="3">
        <f t="shared" si="10"/>
        <v>0</v>
      </c>
      <c r="AB41" s="16"/>
      <c r="AC41" s="16"/>
      <c r="AD41" s="16"/>
      <c r="AE41" s="16"/>
      <c r="AF41" s="16"/>
    </row>
    <row r="42" spans="1:32" s="20" customFormat="1" ht="13" x14ac:dyDescent="0.35">
      <c r="A42" s="33">
        <f>R8</f>
        <v>9927</v>
      </c>
      <c r="B42" s="39">
        <v>250</v>
      </c>
      <c r="C42" s="3">
        <f t="shared" si="3"/>
        <v>33.412500000000001</v>
      </c>
      <c r="D42" s="3">
        <f t="shared" si="4"/>
        <v>9.7007240249999995</v>
      </c>
      <c r="E42" s="3">
        <f t="shared" si="5"/>
        <v>0.99557099999999998</v>
      </c>
      <c r="F42" s="3">
        <f t="shared" si="6"/>
        <v>5.5498648500000005</v>
      </c>
      <c r="G42" s="3">
        <f t="shared" si="2"/>
        <v>2.8977750000000004E-2</v>
      </c>
      <c r="H42" s="3">
        <f t="shared" si="2"/>
        <v>0.73507500000000003</v>
      </c>
      <c r="I42" s="3">
        <f t="shared" si="2"/>
        <v>3.2440500000000004E-2</v>
      </c>
      <c r="J42" s="3">
        <f t="shared" si="2"/>
        <v>2.3085000000000002E-3</v>
      </c>
      <c r="K42" s="3">
        <f t="shared" si="2"/>
        <v>5.0422500000000007E-3</v>
      </c>
      <c r="L42" s="3">
        <f t="shared" si="2"/>
        <v>2.1505500000000004E-2</v>
      </c>
      <c r="M42" s="3">
        <f t="shared" si="2"/>
        <v>6.3180000000000014E-2</v>
      </c>
      <c r="N42" s="3">
        <f t="shared" si="2"/>
        <v>12.028500000000001</v>
      </c>
      <c r="O42" s="3">
        <f t="shared" si="2"/>
        <v>2436.0750000000003</v>
      </c>
      <c r="P42" s="3">
        <f t="shared" si="2"/>
        <v>0</v>
      </c>
      <c r="Q42" s="3">
        <f t="shared" si="7"/>
        <v>44.347500000000004</v>
      </c>
      <c r="R42" s="3">
        <f t="shared" si="8"/>
        <v>0</v>
      </c>
      <c r="S42" s="3">
        <f t="shared" si="8"/>
        <v>0.15005250000000001</v>
      </c>
      <c r="T42" s="3">
        <f t="shared" si="8"/>
        <v>0</v>
      </c>
      <c r="U42" s="3">
        <f t="shared" si="8"/>
        <v>0</v>
      </c>
      <c r="V42" s="3">
        <f t="shared" si="9"/>
        <v>0</v>
      </c>
      <c r="W42" s="3">
        <f t="shared" si="10"/>
        <v>0</v>
      </c>
      <c r="AB42" s="16"/>
      <c r="AC42" s="16"/>
      <c r="AD42" s="16"/>
      <c r="AE42" s="16"/>
      <c r="AF42" s="16"/>
    </row>
    <row r="43" spans="1:32" s="20" customFormat="1" ht="13" x14ac:dyDescent="0.35">
      <c r="A43" s="33">
        <f>S8</f>
        <v>8638</v>
      </c>
      <c r="B43" s="39">
        <v>250</v>
      </c>
      <c r="C43" s="3">
        <f t="shared" si="3"/>
        <v>33.412500000000001</v>
      </c>
      <c r="D43" s="3">
        <f t="shared" si="4"/>
        <v>9.7007240249999995</v>
      </c>
      <c r="E43" s="3">
        <f t="shared" si="5"/>
        <v>0.99557099999999998</v>
      </c>
      <c r="F43" s="3">
        <f t="shared" si="6"/>
        <v>5.5498648500000005</v>
      </c>
      <c r="G43" s="3">
        <f t="shared" ref="G43:P46" si="11">IF(G$23="%w/w SAR",((G$24*10)*$B43),IF(G$23="%w/w DM",(((G$24*10)*($B$24/100))*$B43),IF(G$23="kg/t SAR",(G$24*$B43),IF(G$23="kg/t DM",((G$24*($B$24/100))*$B43),IF(G$23="mg/kg SAR",((G$24*0.001)*$B43),IF(G$23="mg/kg DM",(((G$24*0.001)*($B$24/100))*$B43),0))))))</f>
        <v>2.8977750000000004E-2</v>
      </c>
      <c r="H43" s="3">
        <f t="shared" si="11"/>
        <v>0.73507500000000003</v>
      </c>
      <c r="I43" s="3">
        <f t="shared" si="11"/>
        <v>3.2440500000000004E-2</v>
      </c>
      <c r="J43" s="3">
        <f t="shared" si="11"/>
        <v>2.3085000000000002E-3</v>
      </c>
      <c r="K43" s="3">
        <f t="shared" si="11"/>
        <v>5.0422500000000007E-3</v>
      </c>
      <c r="L43" s="3">
        <f t="shared" si="11"/>
        <v>2.1505500000000004E-2</v>
      </c>
      <c r="M43" s="3">
        <f t="shared" si="11"/>
        <v>6.3180000000000014E-2</v>
      </c>
      <c r="N43" s="3">
        <f t="shared" si="11"/>
        <v>12.028500000000001</v>
      </c>
      <c r="O43" s="3">
        <f t="shared" si="11"/>
        <v>2436.0750000000003</v>
      </c>
      <c r="P43" s="3">
        <f t="shared" si="11"/>
        <v>0</v>
      </c>
      <c r="Q43" s="3">
        <f t="shared" si="7"/>
        <v>44.347500000000004</v>
      </c>
      <c r="R43" s="3">
        <f t="shared" si="8"/>
        <v>0</v>
      </c>
      <c r="S43" s="3">
        <f t="shared" si="8"/>
        <v>0.15005250000000001</v>
      </c>
      <c r="T43" s="3">
        <f t="shared" si="8"/>
        <v>0</v>
      </c>
      <c r="U43" s="3">
        <f t="shared" si="8"/>
        <v>0</v>
      </c>
      <c r="V43" s="3">
        <f t="shared" si="9"/>
        <v>0</v>
      </c>
      <c r="W43" s="3">
        <f t="shared" si="10"/>
        <v>0</v>
      </c>
      <c r="AB43" s="16"/>
      <c r="AC43" s="16"/>
      <c r="AD43" s="16"/>
      <c r="AE43" s="16"/>
      <c r="AF43" s="16"/>
    </row>
    <row r="44" spans="1:32" s="20" customFormat="1" ht="13" x14ac:dyDescent="0.35">
      <c r="A44" s="33">
        <f>T8</f>
        <v>6133</v>
      </c>
      <c r="B44" s="39">
        <v>250</v>
      </c>
      <c r="C44" s="3">
        <f t="shared" si="3"/>
        <v>33.412500000000001</v>
      </c>
      <c r="D44" s="3">
        <f t="shared" si="4"/>
        <v>9.7007240249999995</v>
      </c>
      <c r="E44" s="3">
        <f t="shared" si="5"/>
        <v>0.99557099999999998</v>
      </c>
      <c r="F44" s="3">
        <f t="shared" si="6"/>
        <v>5.5498648500000005</v>
      </c>
      <c r="G44" s="3">
        <f t="shared" si="11"/>
        <v>2.8977750000000004E-2</v>
      </c>
      <c r="H44" s="3">
        <f t="shared" si="11"/>
        <v>0.73507500000000003</v>
      </c>
      <c r="I44" s="3">
        <f t="shared" si="11"/>
        <v>3.2440500000000004E-2</v>
      </c>
      <c r="J44" s="3">
        <f t="shared" si="11"/>
        <v>2.3085000000000002E-3</v>
      </c>
      <c r="K44" s="3">
        <f t="shared" si="11"/>
        <v>5.0422500000000007E-3</v>
      </c>
      <c r="L44" s="3">
        <f t="shared" si="11"/>
        <v>2.1505500000000004E-2</v>
      </c>
      <c r="M44" s="3">
        <f t="shared" si="11"/>
        <v>6.3180000000000014E-2</v>
      </c>
      <c r="N44" s="3">
        <f t="shared" si="11"/>
        <v>12.028500000000001</v>
      </c>
      <c r="O44" s="3">
        <f t="shared" si="11"/>
        <v>2436.0750000000003</v>
      </c>
      <c r="P44" s="3">
        <f t="shared" si="11"/>
        <v>0</v>
      </c>
      <c r="Q44" s="3">
        <f t="shared" si="7"/>
        <v>44.347500000000004</v>
      </c>
      <c r="R44" s="3">
        <f t="shared" si="8"/>
        <v>0</v>
      </c>
      <c r="S44" s="3">
        <f t="shared" si="8"/>
        <v>0.15005250000000001</v>
      </c>
      <c r="T44" s="3">
        <f t="shared" si="8"/>
        <v>0</v>
      </c>
      <c r="U44" s="3">
        <f t="shared" si="8"/>
        <v>0</v>
      </c>
      <c r="V44" s="3">
        <f t="shared" si="9"/>
        <v>0</v>
      </c>
      <c r="W44" s="3">
        <f t="shared" si="10"/>
        <v>0</v>
      </c>
      <c r="AB44" s="16"/>
      <c r="AC44" s="16"/>
      <c r="AD44" s="16"/>
      <c r="AE44" s="16"/>
      <c r="AF44" s="16"/>
    </row>
    <row r="45" spans="1:32" s="20" customFormat="1" ht="13" x14ac:dyDescent="0.35">
      <c r="A45" s="33">
        <f>U8</f>
        <v>7829</v>
      </c>
      <c r="B45" s="39">
        <v>250</v>
      </c>
      <c r="C45" s="3">
        <f t="shared" si="3"/>
        <v>33.412500000000001</v>
      </c>
      <c r="D45" s="3">
        <f t="shared" si="4"/>
        <v>9.7007240249999995</v>
      </c>
      <c r="E45" s="3">
        <f t="shared" si="5"/>
        <v>0.99557099999999998</v>
      </c>
      <c r="F45" s="3">
        <f t="shared" si="6"/>
        <v>5.5498648500000005</v>
      </c>
      <c r="G45" s="3">
        <f t="shared" si="11"/>
        <v>2.8977750000000004E-2</v>
      </c>
      <c r="H45" s="3">
        <f t="shared" si="11"/>
        <v>0.73507500000000003</v>
      </c>
      <c r="I45" s="3">
        <f t="shared" si="11"/>
        <v>3.2440500000000004E-2</v>
      </c>
      <c r="J45" s="3">
        <f t="shared" si="11"/>
        <v>2.3085000000000002E-3</v>
      </c>
      <c r="K45" s="3">
        <f t="shared" si="11"/>
        <v>5.0422500000000007E-3</v>
      </c>
      <c r="L45" s="3">
        <f t="shared" si="11"/>
        <v>2.1505500000000004E-2</v>
      </c>
      <c r="M45" s="3">
        <f t="shared" si="11"/>
        <v>6.3180000000000014E-2</v>
      </c>
      <c r="N45" s="3">
        <f t="shared" si="11"/>
        <v>12.028500000000001</v>
      </c>
      <c r="O45" s="3">
        <f t="shared" si="11"/>
        <v>2436.0750000000003</v>
      </c>
      <c r="P45" s="3">
        <f t="shared" si="11"/>
        <v>0</v>
      </c>
      <c r="Q45" s="3">
        <f t="shared" si="7"/>
        <v>44.347500000000004</v>
      </c>
      <c r="R45" s="3">
        <f t="shared" si="8"/>
        <v>0</v>
      </c>
      <c r="S45" s="3">
        <f t="shared" si="8"/>
        <v>0.15005250000000001</v>
      </c>
      <c r="T45" s="3">
        <f t="shared" si="8"/>
        <v>0</v>
      </c>
      <c r="U45" s="3">
        <f t="shared" si="8"/>
        <v>0</v>
      </c>
      <c r="V45" s="3">
        <f t="shared" si="9"/>
        <v>0</v>
      </c>
      <c r="W45" s="3">
        <f t="shared" si="10"/>
        <v>0</v>
      </c>
      <c r="AB45" s="16"/>
      <c r="AC45" s="16"/>
      <c r="AD45" s="16"/>
      <c r="AE45" s="16"/>
      <c r="AF45" s="16"/>
    </row>
    <row r="46" spans="1:32" s="20" customFormat="1" ht="13.5" thickBot="1" x14ac:dyDescent="0.4">
      <c r="A46" s="34">
        <f>V8</f>
        <v>4848</v>
      </c>
      <c r="B46" s="39">
        <v>250</v>
      </c>
      <c r="C46" s="4">
        <f t="shared" si="3"/>
        <v>33.412500000000001</v>
      </c>
      <c r="D46" s="4">
        <f t="shared" si="4"/>
        <v>9.7007240249999995</v>
      </c>
      <c r="E46" s="4">
        <f t="shared" si="5"/>
        <v>0.99557099999999998</v>
      </c>
      <c r="F46" s="4">
        <f t="shared" si="6"/>
        <v>5.5498648500000005</v>
      </c>
      <c r="G46" s="4">
        <f t="shared" si="11"/>
        <v>2.8977750000000004E-2</v>
      </c>
      <c r="H46" s="4">
        <f t="shared" si="11"/>
        <v>0.73507500000000003</v>
      </c>
      <c r="I46" s="4">
        <f t="shared" si="11"/>
        <v>3.2440500000000004E-2</v>
      </c>
      <c r="J46" s="4">
        <f t="shared" si="11"/>
        <v>2.3085000000000002E-3</v>
      </c>
      <c r="K46" s="4">
        <f t="shared" si="11"/>
        <v>5.0422500000000007E-3</v>
      </c>
      <c r="L46" s="4">
        <f t="shared" si="11"/>
        <v>2.1505500000000004E-2</v>
      </c>
      <c r="M46" s="4">
        <f t="shared" si="11"/>
        <v>6.3180000000000014E-2</v>
      </c>
      <c r="N46" s="4">
        <f t="shared" si="11"/>
        <v>12.028500000000001</v>
      </c>
      <c r="O46" s="4">
        <f t="shared" si="11"/>
        <v>2436.0750000000003</v>
      </c>
      <c r="P46" s="4">
        <f t="shared" si="11"/>
        <v>0</v>
      </c>
      <c r="Q46" s="4">
        <f t="shared" si="7"/>
        <v>44.347500000000004</v>
      </c>
      <c r="R46" s="4">
        <f t="shared" si="8"/>
        <v>0</v>
      </c>
      <c r="S46" s="4">
        <f t="shared" si="8"/>
        <v>0.15005250000000001</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B45" sqref="B4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Bolton Hill'!C1:E1</f>
        <v>PAN-010170</v>
      </c>
      <c r="D1" s="98"/>
      <c r="E1" s="98"/>
      <c r="F1" s="85" t="s">
        <v>47</v>
      </c>
      <c r="G1" s="85"/>
      <c r="H1" s="99" t="str">
        <f>'DCWW Bolton Hill'!H1:J1</f>
        <v>43.5 ha</v>
      </c>
      <c r="I1" s="99"/>
      <c r="J1" s="99"/>
      <c r="AB1" s="45"/>
      <c r="AC1" s="45"/>
      <c r="AD1" s="45"/>
      <c r="AE1" s="45" t="s">
        <v>91</v>
      </c>
      <c r="AF1" s="45" t="s">
        <v>92</v>
      </c>
    </row>
    <row r="2" spans="1:32" ht="14" x14ac:dyDescent="0.3">
      <c r="A2" s="85" t="s">
        <v>106</v>
      </c>
      <c r="B2" s="85"/>
      <c r="C2" s="100" t="str">
        <f>'DCWW Bolton Hill'!C2:E2</f>
        <v>EPR-GP3792SK</v>
      </c>
      <c r="D2" s="98"/>
      <c r="E2" s="98"/>
      <c r="F2" s="85" t="s">
        <v>52</v>
      </c>
      <c r="G2" s="85"/>
      <c r="H2" s="88" t="s">
        <v>116</v>
      </c>
      <c r="I2" s="88"/>
      <c r="J2" s="88"/>
      <c r="AB2" s="46" t="s">
        <v>61</v>
      </c>
      <c r="AC2" s="46" t="s">
        <v>80</v>
      </c>
      <c r="AD2" s="45" t="s">
        <v>88</v>
      </c>
      <c r="AE2" s="45" t="s">
        <v>73</v>
      </c>
      <c r="AF2" s="45">
        <v>8.4</v>
      </c>
    </row>
    <row r="3" spans="1:32" ht="14" x14ac:dyDescent="0.3">
      <c r="A3" s="96" t="s">
        <v>44</v>
      </c>
      <c r="B3" s="97"/>
      <c r="C3" s="99" t="str">
        <f>'DCWW Bolton Hill'!C3:E3</f>
        <v>ByProduct Recovery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'DCWW Bolton Hill'!C4:E4</f>
        <v>Bailea, Heol Senni, Brecon, Powys, LD3 8ST</v>
      </c>
      <c r="D4" s="99"/>
      <c r="E4" s="99"/>
      <c r="F4" s="87" t="s">
        <v>1</v>
      </c>
      <c r="G4" s="87"/>
      <c r="H4" s="88" t="s">
        <v>130</v>
      </c>
      <c r="I4" s="88"/>
      <c r="J4" s="88"/>
      <c r="AB4" s="46" t="s">
        <v>57</v>
      </c>
      <c r="AC4" s="47" t="s">
        <v>82</v>
      </c>
      <c r="AD4" s="45" t="s">
        <v>90</v>
      </c>
      <c r="AE4" s="45" t="s">
        <v>75</v>
      </c>
      <c r="AF4" s="45">
        <v>8.8000000000000007</v>
      </c>
    </row>
    <row r="5" spans="1:32" ht="14" x14ac:dyDescent="0.3">
      <c r="A5" s="85" t="s">
        <v>51</v>
      </c>
      <c r="B5" s="85"/>
      <c r="C5" s="99" t="str">
        <f>'DCWW Bolton Hill'!C5:E5</f>
        <v>Rhiannon Smith</v>
      </c>
      <c r="D5" s="99"/>
      <c r="E5" s="99"/>
      <c r="F5" s="85" t="s">
        <v>45</v>
      </c>
      <c r="G5" s="85"/>
      <c r="H5" s="88">
        <v>5.56</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51"/>
      <c r="AD8" s="45"/>
      <c r="AE8" s="45" t="s">
        <v>98</v>
      </c>
      <c r="AF8" s="45">
        <v>2.1</v>
      </c>
    </row>
    <row r="9" spans="1:32" ht="14" x14ac:dyDescent="0.3">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51"/>
      <c r="AD9" s="45"/>
      <c r="AE9" s="45" t="s">
        <v>77</v>
      </c>
      <c r="AF9" s="45">
        <v>5.9</v>
      </c>
    </row>
    <row r="10" spans="1:32" ht="14" x14ac:dyDescent="0.3">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51"/>
      <c r="AD10" s="45"/>
      <c r="AE10" s="45" t="s">
        <v>78</v>
      </c>
      <c r="AF10" s="45">
        <v>1.4</v>
      </c>
    </row>
    <row r="11" spans="1:32" ht="13" x14ac:dyDescent="0.3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12"/>
      <c r="AC11" s="12"/>
      <c r="AD11" s="12"/>
      <c r="AE11" s="12"/>
      <c r="AF11" s="12"/>
    </row>
    <row r="12" spans="1:32" ht="14" x14ac:dyDescent="0.3">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51"/>
      <c r="AD12" s="45"/>
      <c r="AE12" s="45"/>
      <c r="AF12" s="45"/>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11.455</v>
      </c>
      <c r="D18" s="43">
        <f>$D28</f>
        <v>11.455</v>
      </c>
      <c r="E18" s="43">
        <f>$D29</f>
        <v>11.455</v>
      </c>
      <c r="F18" s="43">
        <f>$D30</f>
        <v>11.455</v>
      </c>
      <c r="G18" s="43">
        <f>$D31</f>
        <v>11.455</v>
      </c>
      <c r="H18" s="43">
        <f>$D32</f>
        <v>11.455</v>
      </c>
      <c r="I18" s="43">
        <f>$D33</f>
        <v>0</v>
      </c>
      <c r="J18" s="43">
        <f>$D34</f>
        <v>0</v>
      </c>
      <c r="K18" s="43">
        <f>$D35</f>
        <v>0</v>
      </c>
      <c r="L18" s="43">
        <f>$D36</f>
        <v>0</v>
      </c>
      <c r="M18" s="43">
        <f>$D37</f>
        <v>0</v>
      </c>
      <c r="N18" s="43">
        <f>$D38</f>
        <v>0</v>
      </c>
      <c r="O18" s="43">
        <f>$D39</f>
        <v>0</v>
      </c>
      <c r="P18" s="43">
        <f>$D40</f>
        <v>0</v>
      </c>
      <c r="Q18" s="43">
        <f>$D41</f>
        <v>0</v>
      </c>
      <c r="R18" s="43">
        <f>$D42</f>
        <v>0</v>
      </c>
      <c r="S18" s="43">
        <f>$D43</f>
        <v>0</v>
      </c>
      <c r="T18" s="43">
        <f>$D44</f>
        <v>11.455</v>
      </c>
      <c r="U18" s="43">
        <f>$D45</f>
        <v>0</v>
      </c>
      <c r="V18" s="43">
        <f>$D46</f>
        <v>0</v>
      </c>
      <c r="AB18" s="53"/>
      <c r="AC18" s="53"/>
      <c r="AD18" s="53"/>
      <c r="AE18" s="53"/>
      <c r="AF18" s="53"/>
    </row>
    <row r="19" spans="1:32" s="31" customFormat="1" ht="15" customHeight="1" x14ac:dyDescent="0.35">
      <c r="A19" s="86" t="s">
        <v>86</v>
      </c>
      <c r="B19" s="86"/>
      <c r="C19" s="43">
        <f>C18-C17</f>
        <v>-53.144999999999996</v>
      </c>
      <c r="D19" s="43">
        <f t="shared" ref="D19:V19" si="1">D18-D17</f>
        <v>-53.144999999999996</v>
      </c>
      <c r="E19" s="43">
        <f t="shared" si="1"/>
        <v>-53.144999999999996</v>
      </c>
      <c r="F19" s="43">
        <f t="shared" si="1"/>
        <v>-53.144999999999996</v>
      </c>
      <c r="G19" s="43">
        <f t="shared" si="1"/>
        <v>-53.144999999999996</v>
      </c>
      <c r="H19" s="43">
        <f t="shared" si="1"/>
        <v>-53.144999999999996</v>
      </c>
      <c r="I19" s="43">
        <f t="shared" si="1"/>
        <v>-64.599999999999994</v>
      </c>
      <c r="J19" s="43">
        <f t="shared" si="1"/>
        <v>-64.599999999999994</v>
      </c>
      <c r="K19" s="43">
        <f t="shared" si="1"/>
        <v>-64.599999999999994</v>
      </c>
      <c r="L19" s="43">
        <f t="shared" si="1"/>
        <v>-64.599999999999994</v>
      </c>
      <c r="M19" s="43">
        <f t="shared" si="1"/>
        <v>-64.599999999999994</v>
      </c>
      <c r="N19" s="43">
        <f t="shared" si="1"/>
        <v>-64.599999999999994</v>
      </c>
      <c r="O19" s="43">
        <f t="shared" si="1"/>
        <v>-64.599999999999994</v>
      </c>
      <c r="P19" s="43">
        <f t="shared" si="1"/>
        <v>-64.599999999999994</v>
      </c>
      <c r="Q19" s="43">
        <f t="shared" si="1"/>
        <v>-64.599999999999994</v>
      </c>
      <c r="R19" s="43">
        <f t="shared" si="1"/>
        <v>-64.599999999999994</v>
      </c>
      <c r="S19" s="43">
        <f t="shared" si="1"/>
        <v>-64.599999999999994</v>
      </c>
      <c r="T19" s="43">
        <f t="shared" si="1"/>
        <v>-53.144999999999996</v>
      </c>
      <c r="U19" s="43">
        <f t="shared" si="1"/>
        <v>-64.599999999999994</v>
      </c>
      <c r="V19" s="43">
        <f t="shared" si="1"/>
        <v>-64.599999999999994</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DECREASE</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35">
      <c r="A24" s="19"/>
      <c r="B24" s="41"/>
      <c r="C24" s="40">
        <v>0.02</v>
      </c>
      <c r="D24" s="40">
        <v>20</v>
      </c>
      <c r="E24" s="40">
        <v>16.600000000000001</v>
      </c>
      <c r="F24" s="40">
        <v>12.9</v>
      </c>
      <c r="G24" s="40">
        <v>1.25</v>
      </c>
      <c r="H24" s="40">
        <v>4.0599999999999996</v>
      </c>
      <c r="I24" s="40">
        <v>5.48</v>
      </c>
      <c r="J24" s="40">
        <v>0.02</v>
      </c>
      <c r="K24" s="1">
        <v>0.05</v>
      </c>
      <c r="L24" s="40">
        <v>0.46</v>
      </c>
      <c r="M24" s="40">
        <v>0.43</v>
      </c>
      <c r="N24" s="40">
        <v>6502</v>
      </c>
      <c r="O24" s="40">
        <v>278</v>
      </c>
      <c r="P24" s="40">
        <v>10</v>
      </c>
      <c r="Q24" s="40">
        <v>481</v>
      </c>
      <c r="R24" s="40">
        <v>0.04</v>
      </c>
      <c r="S24" s="40">
        <v>1.99</v>
      </c>
      <c r="T24" s="40">
        <v>0.05</v>
      </c>
      <c r="U24" s="40">
        <v>20</v>
      </c>
      <c r="V24" s="40">
        <v>35</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250</v>
      </c>
      <c r="C27" s="3">
        <f>IF(C$23="%w/w SAR",((C$24*10)*$B27),IF(C$23="%w/w DM",(((C$24*10)*($B$24/100))*$B27),IF(C$23="kg/t SAR",(C$24*$B27),IF(C$23="kg/t DM",((C$24*($B$24/100))*$B27),IF(C$23="mg/kg SAR",((C$24*0.001)*$B27),IF(C$23="mg/kg DM",(((C$24*0.001)*($B$24/100))*$B27),0))))))</f>
        <v>50</v>
      </c>
      <c r="D27" s="3">
        <f>(IF(D$23="%w/w SAR",((D$24*10)*$B27),IF(D$23="%w/w DM",(((D$24*10)*($B$24/100))*$B27),IF(D$23="kg/t SAR",(D$24*$B27),IF(D$23="kg/t DM",((D$24*($B$24/100))*$B27),IF(D$23="mg/kg SAR",((D$24*0.001)*$B27),IF(D$23="mg/kg DM",(((D$24*0.001)*($B$24/100))*$B27),"0")))))))*2.291</f>
        <v>11.455</v>
      </c>
      <c r="E27" s="3">
        <f>(IF(E$23="%w/w SAR",((E$24*10)*$B27),IF(E$23="%w/w DM",(((E$24*10)*($B$24/100))*$B27),IF(E$23="kg/t SAR",(E$24*$B27),IF(E$23="kg/t DM",((E$24*($B$24/100))*$B27),IF(E$23="mg/kg SAR",((E$24*0.001)*$B27),IF(E$23="mg/kg DM",(((E$24*0.001)*($B$24/100))*$B27),"0")))))))*1.205</f>
        <v>5.0007500000000009</v>
      </c>
      <c r="F27" s="3">
        <f>(IF(F$23="%w/w SAR",((F$24*10)*$B27),IF(F$23="%w/w DM",(((F$24*10)*($B$24/100))*$B27),IF(F$23="kg/t SAR",(F$24*$B27),IF(F$23="kg/t DM",((F$24*($B$24/100))*$B27),IF(F$23="mg/kg SAR",((F$24*0.001)*$B27),IF(F$23="mg/kg DM",(((F$24*0.001)*($B$24/100))*$B27),"0")))))))*1.658</f>
        <v>5.3470500000000003</v>
      </c>
      <c r="G27" s="3">
        <f t="shared" ref="G27:P42" si="2">IF(G$23="%w/w SAR",((G$24*10)*$B27),IF(G$23="%w/w DM",(((G$24*10)*($B$24/100))*$B27),IF(G$23="kg/t SAR",(G$24*$B27),IF(G$23="kg/t DM",((G$24*($B$24/100))*$B27),IF(G$23="mg/kg SAR",((G$24*0.001)*$B27),IF(G$23="mg/kg DM",(((G$24*0.001)*($B$24/100))*$B27),0))))))</f>
        <v>0.3125</v>
      </c>
      <c r="H27" s="3">
        <f t="shared" si="2"/>
        <v>1.0149999999999999</v>
      </c>
      <c r="I27" s="3">
        <f t="shared" si="2"/>
        <v>1.37</v>
      </c>
      <c r="J27" s="3">
        <f t="shared" si="2"/>
        <v>5.0000000000000001E-3</v>
      </c>
      <c r="K27" s="3">
        <f t="shared" si="2"/>
        <v>1.2500000000000001E-2</v>
      </c>
      <c r="L27" s="3">
        <f t="shared" si="2"/>
        <v>0.115</v>
      </c>
      <c r="M27" s="3">
        <f t="shared" si="2"/>
        <v>0.1075</v>
      </c>
      <c r="N27" s="3">
        <f t="shared" si="2"/>
        <v>1625.5</v>
      </c>
      <c r="O27" s="3">
        <f t="shared" si="2"/>
        <v>69.5</v>
      </c>
      <c r="P27" s="3">
        <f t="shared" si="2"/>
        <v>2.5</v>
      </c>
      <c r="Q27" s="3">
        <f>(IF(Q$23="%w/w SAR",((Q$24*10)*$B27),IF(Q$23="%w/w DM",(((Q$24*10)*($B$24/100))*$B27),IF(Q$23="kg/t SAR",(Q$24*$B27),IF(Q$23="kg/t DM",((Q$24*($B$24/100))*$B27),IF(Q$23="mg/kg SAR",((Q$24*0.001)*$B27),IF(Q$23="mg/kg DM",(((Q$24*0.001)*($B$24/100))*$B27),0)))))))*2.5</f>
        <v>300.625</v>
      </c>
      <c r="R27" s="3">
        <f>IF(R$23="%w/w SAR",((R$24*10)*$B27),IF(R$23="%w/w DM",(((R$24*10)*($B$24/100))*$B27),IF(R$23="kg/t SAR",(R$24*$B27),IF(R$23="kg/t DM",((R$24*($B$24/100))*$B27),IF(R$23="mg/kg SAR",((R$24*0.001)*$B27),IF(R$23="mg/kg DM",(((R$24*0.001)*($B$24/100))*$B27),0))))))</f>
        <v>0.01</v>
      </c>
      <c r="S27" s="3">
        <f>IF(S$23="%w/w SAR",((S$24*10)*$B27),IF(S$23="%w/w DM",(((S$24*10)*($B$24/100))*$B27),IF(S$23="kg/t SAR",(S$24*$B27),IF(S$23="kg/t DM",((S$24*($B$24/100))*$B27),IF(S$23="mg/kg SAR",((S$24*0.001)*$B27),IF(S$23="mg/kg DM",(((S$24*0.001)*($B$24/100))*$B27),0))))))</f>
        <v>0.4975</v>
      </c>
      <c r="T27" s="3">
        <f>IF(T$23="%w/w SAR",((T$24*10)*$B27),IF(T$23="%w/w DM",(((T$24*10)*($B$24/100))*$B27),IF(T$23="kg/t SAR",(T$24*$B27),IF(T$23="kg/t DM",((T$24*($B$24/100))*$B27),IF(T$23="mg/kg SAR",((T$24*0.001)*$B27),IF(T$23="mg/kg DM",(((T$24*0.001)*($B$24/100))*$B27),0))))))</f>
        <v>1.2500000000000001E-2</v>
      </c>
      <c r="U27" s="3">
        <f>IF(U$23="%w/w SAR",((U$24*10)*$B27),IF(U$23="%w/w DM",(((U$24*10)*($B$24/100))*$B27),IF(U$23="kg/t SAR",(U$24*$B27),IF(U$23="kg/t DM",((U$24*($B$24/100))*$B27),IF(U$23="mg/kg SAR",((U$24*0.001)*$B27),IF(U$23="mg/kg DM",(((U$24*0.001)*($B$24/100))*$B27),0))))))</f>
        <v>5</v>
      </c>
      <c r="V27" s="3" t="str">
        <f>IF($V$24="",0,IF($V$24&gt;5000,"NOT OK","OK"))</f>
        <v>OK</v>
      </c>
      <c r="W27" s="3">
        <f>IF($W$24="",0,IF($W$24&gt;4,"Not OK","OK"))</f>
        <v>0</v>
      </c>
      <c r="AB27" s="16"/>
      <c r="AC27" s="16"/>
      <c r="AD27" s="16"/>
      <c r="AE27" s="16"/>
      <c r="AF27" s="16"/>
    </row>
    <row r="28" spans="1:32" s="20" customFormat="1" ht="13" x14ac:dyDescent="0.35">
      <c r="A28" s="58">
        <f>D8</f>
        <v>16</v>
      </c>
      <c r="B28" s="39">
        <v>250</v>
      </c>
      <c r="C28" s="3">
        <f t="shared" ref="C28:C46" si="3">IF(C$23="%w/w SAR",((C$24*10)*$B28),IF(C$23="%w/w DM",(((C$24*10)*($B$24/100))*$B28),IF(C$23="kg/t SAR",(C$24*$B28),IF(C$23="kg/t DM",((C$24*($B$24/100))*$B28),IF(C$23="mg/kg SAR",((C$24*0.001)*$B28),IF(C$23="mg/kg DM",(((C$24*0.001)*($B$24/100))*$B28),0))))))</f>
        <v>50</v>
      </c>
      <c r="D28" s="3">
        <f t="shared" ref="D28:D46" si="4">(IF(D$23="%w/w SAR",((D$24*10)*$B28),IF(D$23="%w/w DM",(((D$24*10)*($B$24/100))*$B28),IF(D$23="kg/t SAR",(D$24*$B28),IF(D$23="kg/t DM",((D$24*($B$24/100))*$B28),IF(D$23="mg/kg SAR",((D$24*0.001)*$B28),IF(D$23="mg/kg DM",(((D$24*0.001)*($B$24/100))*$B28),"0")))))))*2.291</f>
        <v>11.455</v>
      </c>
      <c r="E28" s="3">
        <f t="shared" ref="E28:E46" si="5">(IF(E$23="%w/w SAR",((E$24*10)*$B28),IF(E$23="%w/w DM",(((E$24*10)*($B$24/100))*$B28),IF(E$23="kg/t SAR",(E$24*$B28),IF(E$23="kg/t DM",((E$24*($B$24/100))*$B28),IF(E$23="mg/kg SAR",((E$24*0.001)*$B28),IF(E$23="mg/kg DM",(((E$24*0.001)*($B$24/100))*$B28),"0")))))))*1.205</f>
        <v>5.0007500000000009</v>
      </c>
      <c r="F28" s="3">
        <f t="shared" ref="F28:F46" si="6">(IF(F$23="%w/w SAR",((F$24*10)*$B28),IF(F$23="%w/w DM",(((F$24*10)*($B$24/100))*$B28),IF(F$23="kg/t SAR",(F$24*$B28),IF(F$23="kg/t DM",((F$24*($B$24/100))*$B28),IF(F$23="mg/kg SAR",((F$24*0.001)*$B28),IF(F$23="mg/kg DM",(((F$24*0.001)*($B$24/100))*$B28),"0")))))))*1.658</f>
        <v>5.3470500000000003</v>
      </c>
      <c r="G28" s="3">
        <f t="shared" si="2"/>
        <v>0.3125</v>
      </c>
      <c r="H28" s="3">
        <f t="shared" si="2"/>
        <v>1.0149999999999999</v>
      </c>
      <c r="I28" s="3">
        <f t="shared" si="2"/>
        <v>1.37</v>
      </c>
      <c r="J28" s="3">
        <f t="shared" si="2"/>
        <v>5.0000000000000001E-3</v>
      </c>
      <c r="K28" s="3">
        <f t="shared" si="2"/>
        <v>1.2500000000000001E-2</v>
      </c>
      <c r="L28" s="3">
        <f t="shared" si="2"/>
        <v>0.115</v>
      </c>
      <c r="M28" s="3">
        <f t="shared" si="2"/>
        <v>0.1075</v>
      </c>
      <c r="N28" s="3">
        <f t="shared" si="2"/>
        <v>1625.5</v>
      </c>
      <c r="O28" s="3">
        <f t="shared" si="2"/>
        <v>69.5</v>
      </c>
      <c r="P28" s="3">
        <f t="shared" si="2"/>
        <v>2.5</v>
      </c>
      <c r="Q28" s="3">
        <f t="shared" ref="Q28:Q46" si="7">(IF(Q$23="%w/w SAR",((Q$24*10)*$B28),IF(Q$23="%w/w DM",(((Q$24*10)*($B$24/100))*$B28),IF(Q$23="kg/t SAR",(Q$24*$B28),IF(Q$23="kg/t DM",((Q$24*($B$24/100))*$B28),IF(Q$23="mg/kg SAR",((Q$24*0.001)*$B28),IF(Q$23="mg/kg DM",(((Q$24*0.001)*($B$24/100))*$B28),0)))))))*2.5</f>
        <v>300.625</v>
      </c>
      <c r="R28" s="3">
        <f t="shared" ref="R28:U46" si="8">IF(R$23="%w/w SAR",((R$24*10)*$B28),IF(R$23="%w/w DM",(((R$24*10)*($B$24/100))*$B28),IF(R$23="kg/t SAR",(R$24*$B28),IF(R$23="kg/t DM",((R$24*($B$24/100))*$B28),IF(R$23="mg/kg SAR",((R$24*0.001)*$B28),IF(R$23="mg/kg DM",(((R$24*0.001)*($B$24/100))*$B28),0))))))</f>
        <v>0.01</v>
      </c>
      <c r="S28" s="3">
        <f t="shared" si="8"/>
        <v>0.4975</v>
      </c>
      <c r="T28" s="3">
        <f t="shared" si="8"/>
        <v>1.2500000000000001E-2</v>
      </c>
      <c r="U28" s="3">
        <f t="shared" si="8"/>
        <v>5</v>
      </c>
      <c r="V28" s="3" t="str">
        <f t="shared" ref="V28:V46" si="9">IF($V$24="",0,IF($V$24&gt;5000,"NOT OK","OK"))</f>
        <v>OK</v>
      </c>
      <c r="W28" s="3">
        <f t="shared" ref="W28:W46" si="10">IF($W$24="",0,IF($W$24&gt;4,"Not OK","OK"))</f>
        <v>0</v>
      </c>
      <c r="AB28" s="16"/>
      <c r="AC28" s="16"/>
      <c r="AD28" s="16"/>
      <c r="AE28" s="16"/>
      <c r="AF28" s="16"/>
    </row>
    <row r="29" spans="1:32" s="20" customFormat="1" ht="13" x14ac:dyDescent="0.35">
      <c r="A29" s="33">
        <f>E8</f>
        <v>18</v>
      </c>
      <c r="B29" s="39">
        <v>250</v>
      </c>
      <c r="C29" s="3">
        <f t="shared" si="3"/>
        <v>50</v>
      </c>
      <c r="D29" s="3">
        <f t="shared" si="4"/>
        <v>11.455</v>
      </c>
      <c r="E29" s="3">
        <f t="shared" si="5"/>
        <v>5.0007500000000009</v>
      </c>
      <c r="F29" s="3">
        <f t="shared" si="6"/>
        <v>5.3470500000000003</v>
      </c>
      <c r="G29" s="3">
        <f t="shared" si="2"/>
        <v>0.3125</v>
      </c>
      <c r="H29" s="3">
        <f t="shared" si="2"/>
        <v>1.0149999999999999</v>
      </c>
      <c r="I29" s="3">
        <f t="shared" si="2"/>
        <v>1.37</v>
      </c>
      <c r="J29" s="3">
        <f t="shared" si="2"/>
        <v>5.0000000000000001E-3</v>
      </c>
      <c r="K29" s="3">
        <f t="shared" si="2"/>
        <v>1.2500000000000001E-2</v>
      </c>
      <c r="L29" s="3">
        <f t="shared" si="2"/>
        <v>0.115</v>
      </c>
      <c r="M29" s="3">
        <f t="shared" si="2"/>
        <v>0.1075</v>
      </c>
      <c r="N29" s="3">
        <f t="shared" si="2"/>
        <v>1625.5</v>
      </c>
      <c r="O29" s="3">
        <f t="shared" si="2"/>
        <v>69.5</v>
      </c>
      <c r="P29" s="3">
        <f t="shared" si="2"/>
        <v>2.5</v>
      </c>
      <c r="Q29" s="3">
        <f t="shared" si="7"/>
        <v>300.625</v>
      </c>
      <c r="R29" s="3">
        <f t="shared" si="8"/>
        <v>0.01</v>
      </c>
      <c r="S29" s="3">
        <f t="shared" si="8"/>
        <v>0.4975</v>
      </c>
      <c r="T29" s="3">
        <f t="shared" si="8"/>
        <v>1.2500000000000001E-2</v>
      </c>
      <c r="U29" s="3">
        <f t="shared" si="8"/>
        <v>5</v>
      </c>
      <c r="V29" s="3" t="str">
        <f t="shared" si="9"/>
        <v>OK</v>
      </c>
      <c r="W29" s="3">
        <f t="shared" si="10"/>
        <v>0</v>
      </c>
      <c r="AB29" s="16"/>
      <c r="AC29" s="16"/>
      <c r="AD29" s="16"/>
      <c r="AE29" s="16"/>
      <c r="AF29" s="16"/>
    </row>
    <row r="30" spans="1:32" s="20" customFormat="1" ht="13" x14ac:dyDescent="0.35">
      <c r="A30" s="33">
        <f>F8</f>
        <v>19</v>
      </c>
      <c r="B30" s="39">
        <v>250</v>
      </c>
      <c r="C30" s="3">
        <f t="shared" si="3"/>
        <v>50</v>
      </c>
      <c r="D30" s="3">
        <f t="shared" si="4"/>
        <v>11.455</v>
      </c>
      <c r="E30" s="3">
        <f t="shared" si="5"/>
        <v>5.0007500000000009</v>
      </c>
      <c r="F30" s="3">
        <f t="shared" si="6"/>
        <v>5.3470500000000003</v>
      </c>
      <c r="G30" s="3">
        <f t="shared" si="2"/>
        <v>0.3125</v>
      </c>
      <c r="H30" s="3">
        <f t="shared" si="2"/>
        <v>1.0149999999999999</v>
      </c>
      <c r="I30" s="3">
        <f t="shared" si="2"/>
        <v>1.37</v>
      </c>
      <c r="J30" s="3">
        <f t="shared" si="2"/>
        <v>5.0000000000000001E-3</v>
      </c>
      <c r="K30" s="3">
        <f t="shared" si="2"/>
        <v>1.2500000000000001E-2</v>
      </c>
      <c r="L30" s="3">
        <f t="shared" si="2"/>
        <v>0.115</v>
      </c>
      <c r="M30" s="3">
        <f t="shared" si="2"/>
        <v>0.1075</v>
      </c>
      <c r="N30" s="3">
        <f t="shared" si="2"/>
        <v>1625.5</v>
      </c>
      <c r="O30" s="3">
        <f t="shared" si="2"/>
        <v>69.5</v>
      </c>
      <c r="P30" s="3">
        <f t="shared" si="2"/>
        <v>2.5</v>
      </c>
      <c r="Q30" s="3">
        <f t="shared" si="7"/>
        <v>300.625</v>
      </c>
      <c r="R30" s="3">
        <f t="shared" si="8"/>
        <v>0.01</v>
      </c>
      <c r="S30" s="3">
        <f t="shared" si="8"/>
        <v>0.4975</v>
      </c>
      <c r="T30" s="3">
        <f t="shared" si="8"/>
        <v>1.2500000000000001E-2</v>
      </c>
      <c r="U30" s="3">
        <f t="shared" si="8"/>
        <v>5</v>
      </c>
      <c r="V30" s="3" t="str">
        <f t="shared" si="9"/>
        <v>OK</v>
      </c>
      <c r="W30" s="3">
        <f t="shared" si="10"/>
        <v>0</v>
      </c>
      <c r="AB30" s="16"/>
      <c r="AC30" s="16"/>
      <c r="AD30" s="16"/>
      <c r="AE30" s="16"/>
      <c r="AF30" s="16"/>
    </row>
    <row r="31" spans="1:32" s="20" customFormat="1" ht="13" x14ac:dyDescent="0.35">
      <c r="A31" s="33">
        <f>G8</f>
        <v>20</v>
      </c>
      <c r="B31" s="39">
        <v>250</v>
      </c>
      <c r="C31" s="3">
        <f t="shared" si="3"/>
        <v>50</v>
      </c>
      <c r="D31" s="3">
        <f t="shared" si="4"/>
        <v>11.455</v>
      </c>
      <c r="E31" s="3">
        <f t="shared" si="5"/>
        <v>5.0007500000000009</v>
      </c>
      <c r="F31" s="3">
        <f t="shared" si="6"/>
        <v>5.3470500000000003</v>
      </c>
      <c r="G31" s="3">
        <f t="shared" si="2"/>
        <v>0.3125</v>
      </c>
      <c r="H31" s="3">
        <f t="shared" si="2"/>
        <v>1.0149999999999999</v>
      </c>
      <c r="I31" s="3">
        <f t="shared" si="2"/>
        <v>1.37</v>
      </c>
      <c r="J31" s="3">
        <f t="shared" si="2"/>
        <v>5.0000000000000001E-3</v>
      </c>
      <c r="K31" s="3">
        <f t="shared" si="2"/>
        <v>1.2500000000000001E-2</v>
      </c>
      <c r="L31" s="3">
        <f t="shared" si="2"/>
        <v>0.115</v>
      </c>
      <c r="M31" s="3">
        <f t="shared" si="2"/>
        <v>0.1075</v>
      </c>
      <c r="N31" s="3">
        <f t="shared" si="2"/>
        <v>1625.5</v>
      </c>
      <c r="O31" s="3">
        <f t="shared" si="2"/>
        <v>69.5</v>
      </c>
      <c r="P31" s="3">
        <f t="shared" si="2"/>
        <v>2.5</v>
      </c>
      <c r="Q31" s="3">
        <f t="shared" si="7"/>
        <v>300.625</v>
      </c>
      <c r="R31" s="3">
        <f t="shared" si="8"/>
        <v>0.01</v>
      </c>
      <c r="S31" s="3">
        <f t="shared" si="8"/>
        <v>0.4975</v>
      </c>
      <c r="T31" s="3">
        <f t="shared" si="8"/>
        <v>1.2500000000000001E-2</v>
      </c>
      <c r="U31" s="3">
        <f t="shared" si="8"/>
        <v>5</v>
      </c>
      <c r="V31" s="3" t="str">
        <f t="shared" si="9"/>
        <v>OK</v>
      </c>
      <c r="W31" s="3">
        <f t="shared" si="10"/>
        <v>0</v>
      </c>
      <c r="AB31" s="16"/>
      <c r="AC31" s="16"/>
      <c r="AD31" s="16"/>
      <c r="AE31" s="16"/>
      <c r="AF31" s="16"/>
    </row>
    <row r="32" spans="1:32" s="20" customFormat="1" ht="13" x14ac:dyDescent="0.35">
      <c r="A32" s="33">
        <f>H8</f>
        <v>21</v>
      </c>
      <c r="B32" s="39">
        <v>250</v>
      </c>
      <c r="C32" s="3">
        <f t="shared" si="3"/>
        <v>50</v>
      </c>
      <c r="D32" s="3">
        <f t="shared" si="4"/>
        <v>11.455</v>
      </c>
      <c r="E32" s="3">
        <f t="shared" si="5"/>
        <v>5.0007500000000009</v>
      </c>
      <c r="F32" s="3">
        <f t="shared" si="6"/>
        <v>5.3470500000000003</v>
      </c>
      <c r="G32" s="3">
        <f t="shared" si="2"/>
        <v>0.3125</v>
      </c>
      <c r="H32" s="3">
        <f t="shared" si="2"/>
        <v>1.0149999999999999</v>
      </c>
      <c r="I32" s="3">
        <f t="shared" si="2"/>
        <v>1.37</v>
      </c>
      <c r="J32" s="3">
        <f t="shared" si="2"/>
        <v>5.0000000000000001E-3</v>
      </c>
      <c r="K32" s="3">
        <f t="shared" si="2"/>
        <v>1.2500000000000001E-2</v>
      </c>
      <c r="L32" s="3">
        <f t="shared" si="2"/>
        <v>0.115</v>
      </c>
      <c r="M32" s="3">
        <f t="shared" si="2"/>
        <v>0.1075</v>
      </c>
      <c r="N32" s="3">
        <f t="shared" si="2"/>
        <v>1625.5</v>
      </c>
      <c r="O32" s="3">
        <f t="shared" si="2"/>
        <v>69.5</v>
      </c>
      <c r="P32" s="3">
        <f t="shared" si="2"/>
        <v>2.5</v>
      </c>
      <c r="Q32" s="3">
        <f t="shared" si="7"/>
        <v>300.625</v>
      </c>
      <c r="R32" s="3">
        <f t="shared" si="8"/>
        <v>0.01</v>
      </c>
      <c r="S32" s="3">
        <f t="shared" si="8"/>
        <v>0.4975</v>
      </c>
      <c r="T32" s="3">
        <f t="shared" si="8"/>
        <v>1.2500000000000001E-2</v>
      </c>
      <c r="U32" s="3">
        <f t="shared" si="8"/>
        <v>5</v>
      </c>
      <c r="V32" s="3" t="str">
        <f t="shared" si="9"/>
        <v>OK</v>
      </c>
      <c r="W32" s="3">
        <f t="shared" si="10"/>
        <v>0</v>
      </c>
      <c r="AB32" s="16"/>
      <c r="AC32" s="16"/>
      <c r="AD32" s="16"/>
      <c r="AE32" s="16"/>
      <c r="AF32" s="16"/>
    </row>
    <row r="33" spans="1:32" s="20" customFormat="1" ht="13" x14ac:dyDescent="0.35">
      <c r="A33" s="33">
        <f>I8</f>
        <v>23</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34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35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36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37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39</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40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4040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3724</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9927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8638</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6133</v>
      </c>
      <c r="B44" s="39">
        <v>250</v>
      </c>
      <c r="C44" s="3">
        <f t="shared" si="3"/>
        <v>50</v>
      </c>
      <c r="D44" s="3">
        <f t="shared" si="4"/>
        <v>11.455</v>
      </c>
      <c r="E44" s="3">
        <f t="shared" si="5"/>
        <v>5.0007500000000009</v>
      </c>
      <c r="F44" s="3">
        <f t="shared" si="6"/>
        <v>5.3470500000000003</v>
      </c>
      <c r="G44" s="3">
        <f t="shared" si="11"/>
        <v>0.3125</v>
      </c>
      <c r="H44" s="3">
        <f t="shared" si="11"/>
        <v>1.0149999999999999</v>
      </c>
      <c r="I44" s="3">
        <f t="shared" si="11"/>
        <v>1.37</v>
      </c>
      <c r="J44" s="3">
        <f t="shared" si="11"/>
        <v>5.0000000000000001E-3</v>
      </c>
      <c r="K44" s="3">
        <f t="shared" si="11"/>
        <v>1.2500000000000001E-2</v>
      </c>
      <c r="L44" s="3">
        <f t="shared" si="11"/>
        <v>0.115</v>
      </c>
      <c r="M44" s="3">
        <f t="shared" si="11"/>
        <v>0.1075</v>
      </c>
      <c r="N44" s="3">
        <f t="shared" si="11"/>
        <v>1625.5</v>
      </c>
      <c r="O44" s="3">
        <f t="shared" si="11"/>
        <v>69.5</v>
      </c>
      <c r="P44" s="3">
        <f t="shared" si="11"/>
        <v>2.5</v>
      </c>
      <c r="Q44" s="3">
        <f t="shared" si="7"/>
        <v>300.625</v>
      </c>
      <c r="R44" s="3">
        <f t="shared" si="8"/>
        <v>0.01</v>
      </c>
      <c r="S44" s="3">
        <f t="shared" si="8"/>
        <v>0.4975</v>
      </c>
      <c r="T44" s="3">
        <f t="shared" si="8"/>
        <v>1.2500000000000001E-2</v>
      </c>
      <c r="U44" s="3">
        <f t="shared" si="8"/>
        <v>5</v>
      </c>
      <c r="V44" s="3" t="str">
        <f t="shared" si="9"/>
        <v>OK</v>
      </c>
      <c r="W44" s="3">
        <f t="shared" si="10"/>
        <v>0</v>
      </c>
      <c r="AB44" s="16"/>
      <c r="AC44" s="16"/>
      <c r="AD44" s="16"/>
      <c r="AE44" s="16"/>
      <c r="AF44" s="16"/>
    </row>
    <row r="45" spans="1:32" s="20" customFormat="1" ht="13" x14ac:dyDescent="0.35">
      <c r="A45" s="33">
        <f>U8</f>
        <v>7829</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4848</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topLeftCell="F1" zoomScale="90" zoomScaleNormal="90" workbookViewId="0">
      <selection activeCell="H5" sqref="H2:J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Bolton Hill'!C1:E1</f>
        <v>PAN-010170</v>
      </c>
      <c r="D1" s="98"/>
      <c r="E1" s="98"/>
      <c r="F1" s="85" t="s">
        <v>47</v>
      </c>
      <c r="G1" s="85"/>
      <c r="H1" s="99" t="str">
        <f>'DCWW Bolton Hill'!H1:J1</f>
        <v>43.5 ha</v>
      </c>
      <c r="I1" s="99"/>
      <c r="J1" s="99"/>
      <c r="AB1" s="45"/>
      <c r="AC1" s="45"/>
      <c r="AD1" s="45"/>
      <c r="AE1" s="45" t="s">
        <v>91</v>
      </c>
      <c r="AF1" s="45" t="s">
        <v>92</v>
      </c>
    </row>
    <row r="2" spans="1:32" ht="14" x14ac:dyDescent="0.3">
      <c r="A2" s="85" t="s">
        <v>106</v>
      </c>
      <c r="B2" s="85"/>
      <c r="C2" s="100" t="str">
        <f>'DCWW Bolton Hill'!C2:E2</f>
        <v>EPR-GP3792SK</v>
      </c>
      <c r="D2" s="98"/>
      <c r="E2" s="98"/>
      <c r="F2" s="85" t="s">
        <v>52</v>
      </c>
      <c r="G2" s="85"/>
      <c r="H2" s="88" t="s">
        <v>116</v>
      </c>
      <c r="I2" s="88"/>
      <c r="J2" s="88"/>
      <c r="AB2" s="46" t="s">
        <v>61</v>
      </c>
      <c r="AC2" s="46" t="s">
        <v>80</v>
      </c>
      <c r="AD2" s="45" t="s">
        <v>88</v>
      </c>
      <c r="AE2" s="45" t="s">
        <v>73</v>
      </c>
      <c r="AF2" s="45">
        <v>8.4</v>
      </c>
    </row>
    <row r="3" spans="1:32" ht="14" x14ac:dyDescent="0.3">
      <c r="A3" s="96" t="s">
        <v>44</v>
      </c>
      <c r="B3" s="97"/>
      <c r="C3" s="99" t="str">
        <f>'DCWW Bolton Hill'!C3:E3</f>
        <v>ByProduct Recovery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'DCWW Bolton Hill'!C4:E4</f>
        <v>Bailea, Heol Senni, Brecon, Powys, LD3 8ST</v>
      </c>
      <c r="D4" s="99"/>
      <c r="E4" s="99"/>
      <c r="F4" s="87" t="s">
        <v>1</v>
      </c>
      <c r="G4" s="87"/>
      <c r="H4" s="88" t="s">
        <v>131</v>
      </c>
      <c r="I4" s="88"/>
      <c r="J4" s="88"/>
      <c r="AB4" s="46" t="s">
        <v>57</v>
      </c>
      <c r="AC4" s="47" t="s">
        <v>82</v>
      </c>
      <c r="AD4" s="45" t="s">
        <v>90</v>
      </c>
      <c r="AE4" s="45" t="s">
        <v>75</v>
      </c>
      <c r="AF4" s="45">
        <v>8.8000000000000007</v>
      </c>
    </row>
    <row r="5" spans="1:32" ht="14" x14ac:dyDescent="0.3">
      <c r="A5" s="85" t="s">
        <v>51</v>
      </c>
      <c r="B5" s="85"/>
      <c r="C5" s="99" t="str">
        <f>'DCWW Bolton Hill'!C5:E5</f>
        <v>Rhiannon Smith</v>
      </c>
      <c r="D5" s="99"/>
      <c r="E5" s="99"/>
      <c r="F5" s="85" t="s">
        <v>45</v>
      </c>
      <c r="G5" s="85"/>
      <c r="H5" s="88">
        <v>6.8</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51"/>
      <c r="AD8" s="45"/>
      <c r="AE8" s="45" t="s">
        <v>98</v>
      </c>
      <c r="AF8" s="45">
        <v>2.1</v>
      </c>
    </row>
    <row r="9" spans="1:32" ht="14" x14ac:dyDescent="0.3">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51"/>
      <c r="AD9" s="45"/>
      <c r="AE9" s="45" t="s">
        <v>77</v>
      </c>
      <c r="AF9" s="45">
        <v>5.9</v>
      </c>
    </row>
    <row r="10" spans="1:32" ht="14" x14ac:dyDescent="0.3">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51"/>
      <c r="AD10" s="45"/>
      <c r="AE10" s="45" t="s">
        <v>78</v>
      </c>
      <c r="AF10" s="45">
        <v>1.4</v>
      </c>
    </row>
    <row r="11" spans="1:32" ht="13" x14ac:dyDescent="0.3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12"/>
      <c r="AC11" s="12"/>
      <c r="AD11" s="12"/>
      <c r="AE11" s="12"/>
      <c r="AF11" s="12"/>
    </row>
    <row r="12" spans="1:32" ht="14" x14ac:dyDescent="0.3">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51"/>
      <c r="AD12" s="45"/>
      <c r="AE12" s="45"/>
      <c r="AF12" s="45"/>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16384:16384"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16384:16384" s="31" customFormat="1" ht="15" customHeight="1" x14ac:dyDescent="0.35">
      <c r="A18" s="86" t="s">
        <v>23</v>
      </c>
      <c r="B18" s="86"/>
      <c r="C18" s="43">
        <f>$D27</f>
        <v>40.262034</v>
      </c>
      <c r="D18" s="43">
        <f>$D28</f>
        <v>40.262034</v>
      </c>
      <c r="E18" s="43">
        <f>$D29</f>
        <v>40.262034</v>
      </c>
      <c r="F18" s="43">
        <f>$D30</f>
        <v>40.262034</v>
      </c>
      <c r="G18" s="43">
        <f>$D31</f>
        <v>40.262034</v>
      </c>
      <c r="H18" s="43">
        <f>$D32</f>
        <v>40.262034</v>
      </c>
      <c r="I18" s="43">
        <f>$D33</f>
        <v>40.262034</v>
      </c>
      <c r="J18" s="43">
        <f>$D34</f>
        <v>40.262034</v>
      </c>
      <c r="K18" s="43">
        <f>$D35</f>
        <v>40.262034</v>
      </c>
      <c r="L18" s="43">
        <f>$D36</f>
        <v>40.262034</v>
      </c>
      <c r="M18" s="43">
        <f>$D37</f>
        <v>40.262034</v>
      </c>
      <c r="N18" s="43">
        <f>$D38</f>
        <v>40.262034</v>
      </c>
      <c r="O18" s="43">
        <f>$D39</f>
        <v>40.262034</v>
      </c>
      <c r="P18" s="43">
        <f>$D40</f>
        <v>40.262034</v>
      </c>
      <c r="Q18" s="43">
        <f>$D41</f>
        <v>40.262034</v>
      </c>
      <c r="R18" s="43">
        <f>$D42</f>
        <v>40.262034</v>
      </c>
      <c r="S18" s="43">
        <f>$D43</f>
        <v>40.262034</v>
      </c>
      <c r="T18" s="43">
        <f>$D44</f>
        <v>40.262034</v>
      </c>
      <c r="U18" s="43">
        <f>$D45</f>
        <v>40.262034</v>
      </c>
      <c r="V18" s="43">
        <f>$D46</f>
        <v>40.262034</v>
      </c>
      <c r="AB18" s="53"/>
      <c r="AC18" s="53"/>
      <c r="AD18" s="53"/>
      <c r="AE18" s="53"/>
      <c r="AF18" s="53"/>
    </row>
    <row r="19" spans="1:32 16384:16384" s="31" customFormat="1" ht="15" customHeight="1" x14ac:dyDescent="0.35">
      <c r="A19" s="86" t="s">
        <v>86</v>
      </c>
      <c r="B19" s="86"/>
      <c r="C19" s="43">
        <f>C18-C17</f>
        <v>-24.337965999999994</v>
      </c>
      <c r="D19" s="43">
        <f t="shared" ref="D19:V19" si="1">D18-D17</f>
        <v>-24.337965999999994</v>
      </c>
      <c r="E19" s="43">
        <f t="shared" si="1"/>
        <v>-24.337965999999994</v>
      </c>
      <c r="F19" s="43">
        <f t="shared" si="1"/>
        <v>-24.337965999999994</v>
      </c>
      <c r="G19" s="43">
        <f t="shared" si="1"/>
        <v>-24.337965999999994</v>
      </c>
      <c r="H19" s="43">
        <f t="shared" si="1"/>
        <v>-24.337965999999994</v>
      </c>
      <c r="I19" s="43">
        <f t="shared" si="1"/>
        <v>-24.337965999999994</v>
      </c>
      <c r="J19" s="43">
        <f t="shared" si="1"/>
        <v>-24.337965999999994</v>
      </c>
      <c r="K19" s="43">
        <f t="shared" si="1"/>
        <v>-24.337965999999994</v>
      </c>
      <c r="L19" s="43">
        <f t="shared" si="1"/>
        <v>-24.337965999999994</v>
      </c>
      <c r="M19" s="43">
        <f t="shared" si="1"/>
        <v>-24.337965999999994</v>
      </c>
      <c r="N19" s="43">
        <f t="shared" si="1"/>
        <v>-24.337965999999994</v>
      </c>
      <c r="O19" s="43">
        <f t="shared" si="1"/>
        <v>-24.337965999999994</v>
      </c>
      <c r="P19" s="43">
        <f t="shared" si="1"/>
        <v>-24.337965999999994</v>
      </c>
      <c r="Q19" s="43">
        <f t="shared" si="1"/>
        <v>-24.337965999999994</v>
      </c>
      <c r="R19" s="43">
        <f t="shared" si="1"/>
        <v>-24.337965999999994</v>
      </c>
      <c r="S19" s="43">
        <f t="shared" si="1"/>
        <v>-24.337965999999994</v>
      </c>
      <c r="T19" s="43">
        <f t="shared" si="1"/>
        <v>-24.337965999999994</v>
      </c>
      <c r="U19" s="43">
        <f t="shared" si="1"/>
        <v>-24.337965999999994</v>
      </c>
      <c r="V19" s="43">
        <f t="shared" si="1"/>
        <v>-24.337965999999994</v>
      </c>
      <c r="AB19" s="53"/>
      <c r="AC19" s="53"/>
      <c r="AD19" s="53"/>
      <c r="AE19" s="53"/>
      <c r="AF19" s="53"/>
    </row>
    <row r="20" spans="1:32 16384:16384"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DECREASE</v>
      </c>
      <c r="R20" s="44" t="str">
        <f>IF($B42="","",IF(R$19&gt;=0,"INCREASE","DECREASE"))</f>
        <v>DECREASE</v>
      </c>
      <c r="S20" s="44" t="str">
        <f>IF($B43="","",IF(S$19&gt;=0,"INCREASE","DECREASE"))</f>
        <v>DECREASE</v>
      </c>
      <c r="T20" s="44" t="str">
        <f>IF($B44="","",IF(T$19&gt;=0,"INCREASE","DECREASE"))</f>
        <v>DECREASE</v>
      </c>
      <c r="U20" s="44" t="str">
        <f>IF($B45="","",IF(U$19&gt;=0,"INCREASE","DECREASE"))</f>
        <v>DECREASE</v>
      </c>
      <c r="V20" s="44" t="str">
        <f>IF($B46="","",IF(V$19&gt;=0,"INCREASE","DECREASE"))</f>
        <v>DECREASE</v>
      </c>
      <c r="AB20" s="53"/>
      <c r="AC20" s="53"/>
      <c r="AD20" s="53"/>
      <c r="AE20" s="53"/>
      <c r="AF20" s="53"/>
    </row>
    <row r="21" spans="1:32 16384:16384" x14ac:dyDescent="0.35">
      <c r="C21" s="14"/>
      <c r="D21" s="18"/>
      <c r="E21" s="18"/>
      <c r="F21" s="18"/>
    </row>
    <row r="22" spans="1:32 16384:16384"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c r="XFD23" s="37"/>
    </row>
    <row r="24" spans="1:32 16384:16384" s="14" customFormat="1" x14ac:dyDescent="0.35">
      <c r="A24" s="19"/>
      <c r="B24" s="41">
        <v>30.3</v>
      </c>
      <c r="C24" s="40">
        <v>0.98299999999999998</v>
      </c>
      <c r="D24" s="40">
        <v>0.11600000000000001</v>
      </c>
      <c r="E24" s="40">
        <v>3.5999999999999997E-2</v>
      </c>
      <c r="F24" s="40">
        <v>820</v>
      </c>
      <c r="G24" s="40">
        <v>13</v>
      </c>
      <c r="H24" s="40">
        <v>579</v>
      </c>
      <c r="I24" s="40">
        <v>31.8</v>
      </c>
      <c r="J24" s="40">
        <v>2.2200000000000002</v>
      </c>
      <c r="K24" s="1">
        <v>0.17</v>
      </c>
      <c r="L24" s="40">
        <v>24.3</v>
      </c>
      <c r="M24" s="40">
        <v>19.3</v>
      </c>
      <c r="N24" s="40">
        <v>3350</v>
      </c>
      <c r="O24" s="40">
        <v>549000</v>
      </c>
      <c r="P24" s="40"/>
      <c r="Q24" s="40">
        <v>2930</v>
      </c>
      <c r="R24" s="40"/>
      <c r="S24" s="40">
        <v>46.3</v>
      </c>
      <c r="T24" s="40"/>
      <c r="U24" s="40"/>
      <c r="V24" s="40"/>
      <c r="W24" s="40"/>
    </row>
    <row r="25" spans="1:32 16384:16384"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ht="13" x14ac:dyDescent="0.35">
      <c r="A27" s="33">
        <f>C8</f>
        <v>12</v>
      </c>
      <c r="B27" s="39">
        <v>50</v>
      </c>
      <c r="C27" s="3">
        <f>IF(C$23="%w/w SAR",((C$24*10)*$B27),IF(C$23="%w/w DM",(((C$24*10)*($B$24/100))*$B27),IF(C$23="kg/t SAR",(C$24*$B27),IF(C$23="kg/t DM",((C$24*($B$24/100))*$B27),IF(C$23="mg/kg SAR",((C$24*0.001)*$B27),IF(C$23="mg/kg DM",(((C$24*0.001)*($B$24/100))*$B27),0))))))</f>
        <v>148.92449999999999</v>
      </c>
      <c r="D27" s="3">
        <f>(IF(D$23="%w/w SAR",((D$24*10)*$B27),IF(D$23="%w/w DM",(((D$24*10)*($B$24/100))*$B27),IF(D$23="kg/t SAR",(D$24*$B27),IF(D$23="kg/t DM",((D$24*($B$24/100))*$B27),IF(D$23="mg/kg SAR",((D$24*0.001)*$B27),IF(D$23="mg/kg DM",(((D$24*0.001)*($B$24/100))*$B27),"0")))))))*2.291</f>
        <v>40.262034</v>
      </c>
      <c r="E27" s="3">
        <f>(IF(E$23="%w/w SAR",((E$24*10)*$B27),IF(E$23="%w/w DM",(((E$24*10)*($B$24/100))*$B27),IF(E$23="kg/t SAR",(E$24*$B27),IF(E$23="kg/t DM",((E$24*($B$24/100))*$B27),IF(E$23="mg/kg SAR",((E$24*0.001)*$B27),IF(E$23="mg/kg DM",(((E$24*0.001)*($B$24/100))*$B27),"0")))))))*1.205</f>
        <v>6.5720700000000001</v>
      </c>
      <c r="F27" s="3">
        <f>(IF(F$23="%w/w SAR",((F$24*10)*$B27),IF(F$23="%w/w DM",(((F$24*10)*($B$24/100))*$B27),IF(F$23="kg/t SAR",(F$24*$B27),IF(F$23="kg/t DM",((F$24*($B$24/100))*$B27),IF(F$23="mg/kg SAR",((F$24*0.001)*$B27),IF(F$23="mg/kg DM",(((F$24*0.001)*($B$24/100))*$B27),"0")))))))*1.658</f>
        <v>20.597334</v>
      </c>
      <c r="G27" s="3">
        <f t="shared" ref="G27:P42" si="2">IF(G$23="%w/w SAR",((G$24*10)*$B27),IF(G$23="%w/w DM",(((G$24*10)*($B$24/100))*$B27),IF(G$23="kg/t SAR",(G$24*$B27),IF(G$23="kg/t DM",((G$24*($B$24/100))*$B27),IF(G$23="mg/kg SAR",((G$24*0.001)*$B27),IF(G$23="mg/kg DM",(((G$24*0.001)*($B$24/100))*$B27),0))))))</f>
        <v>0.19695000000000004</v>
      </c>
      <c r="H27" s="3">
        <f t="shared" si="2"/>
        <v>8.7718499999999988</v>
      </c>
      <c r="I27" s="3">
        <f t="shared" si="2"/>
        <v>0.48177000000000003</v>
      </c>
      <c r="J27" s="3">
        <f t="shared" si="2"/>
        <v>3.3633000000000003E-2</v>
      </c>
      <c r="K27" s="3">
        <f t="shared" si="2"/>
        <v>2.5755000000000001E-3</v>
      </c>
      <c r="L27" s="3">
        <f t="shared" si="2"/>
        <v>0.368145</v>
      </c>
      <c r="M27" s="3">
        <f t="shared" si="2"/>
        <v>0.29239500000000002</v>
      </c>
      <c r="N27" s="3">
        <f t="shared" si="2"/>
        <v>50.752499999999998</v>
      </c>
      <c r="O27" s="3">
        <f t="shared" si="2"/>
        <v>8317.35</v>
      </c>
      <c r="P27" s="3">
        <f t="shared" si="2"/>
        <v>0</v>
      </c>
      <c r="Q27" s="3">
        <f>(IF(Q$23="%w/w SAR",((Q$24*10)*$B27),IF(Q$23="%w/w DM",(((Q$24*10)*($B$24/100))*$B27),IF(Q$23="kg/t SAR",(Q$24*$B27),IF(Q$23="kg/t DM",((Q$24*($B$24/100))*$B27),IF(Q$23="mg/kg SAR",((Q$24*0.001)*$B27),IF(Q$23="mg/kg DM",(((Q$24*0.001)*($B$24/100))*$B27),0)))))))*2.5</f>
        <v>110.97375000000001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0.70144499999999999</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ht="13" x14ac:dyDescent="0.35">
      <c r="A28" s="58">
        <f>D8</f>
        <v>16</v>
      </c>
      <c r="B28" s="39">
        <v>50</v>
      </c>
      <c r="C28" s="3">
        <f t="shared" ref="C28:C46" si="3">IF(C$23="%w/w SAR",((C$24*10)*$B28),IF(C$23="%w/w DM",(((C$24*10)*($B$24/100))*$B28),IF(C$23="kg/t SAR",(C$24*$B28),IF(C$23="kg/t DM",((C$24*($B$24/100))*$B28),IF(C$23="mg/kg SAR",((C$24*0.001)*$B28),IF(C$23="mg/kg DM",(((C$24*0.001)*($B$24/100))*$B28),0))))))</f>
        <v>148.92449999999999</v>
      </c>
      <c r="D28" s="3">
        <f t="shared" ref="D28:D46" si="4">(IF(D$23="%w/w SAR",((D$24*10)*$B28),IF(D$23="%w/w DM",(((D$24*10)*($B$24/100))*$B28),IF(D$23="kg/t SAR",(D$24*$B28),IF(D$23="kg/t DM",((D$24*($B$24/100))*$B28),IF(D$23="mg/kg SAR",((D$24*0.001)*$B28),IF(D$23="mg/kg DM",(((D$24*0.001)*($B$24/100))*$B28),"0")))))))*2.291</f>
        <v>40.262034</v>
      </c>
      <c r="E28" s="3">
        <f t="shared" ref="E28:E46" si="5">(IF(E$23="%w/w SAR",((E$24*10)*$B28),IF(E$23="%w/w DM",(((E$24*10)*($B$24/100))*$B28),IF(E$23="kg/t SAR",(E$24*$B28),IF(E$23="kg/t DM",((E$24*($B$24/100))*$B28),IF(E$23="mg/kg SAR",((E$24*0.001)*$B28),IF(E$23="mg/kg DM",(((E$24*0.001)*($B$24/100))*$B28),"0")))))))*1.205</f>
        <v>6.5720700000000001</v>
      </c>
      <c r="F28" s="3">
        <f t="shared" ref="F28:F46" si="6">(IF(F$23="%w/w SAR",((F$24*10)*$B28),IF(F$23="%w/w DM",(((F$24*10)*($B$24/100))*$B28),IF(F$23="kg/t SAR",(F$24*$B28),IF(F$23="kg/t DM",((F$24*($B$24/100))*$B28),IF(F$23="mg/kg SAR",((F$24*0.001)*$B28),IF(F$23="mg/kg DM",(((F$24*0.001)*($B$24/100))*$B28),"0")))))))*1.658</f>
        <v>20.597334</v>
      </c>
      <c r="G28" s="3">
        <f t="shared" si="2"/>
        <v>0.19695000000000004</v>
      </c>
      <c r="H28" s="3">
        <f t="shared" si="2"/>
        <v>8.7718499999999988</v>
      </c>
      <c r="I28" s="3">
        <f t="shared" si="2"/>
        <v>0.48177000000000003</v>
      </c>
      <c r="J28" s="3">
        <f t="shared" si="2"/>
        <v>3.3633000000000003E-2</v>
      </c>
      <c r="K28" s="3">
        <f t="shared" si="2"/>
        <v>2.5755000000000001E-3</v>
      </c>
      <c r="L28" s="3">
        <f t="shared" si="2"/>
        <v>0.368145</v>
      </c>
      <c r="M28" s="3">
        <f t="shared" si="2"/>
        <v>0.29239500000000002</v>
      </c>
      <c r="N28" s="3">
        <f t="shared" si="2"/>
        <v>50.752499999999998</v>
      </c>
      <c r="O28" s="3">
        <f t="shared" si="2"/>
        <v>8317.35</v>
      </c>
      <c r="P28" s="3">
        <f t="shared" si="2"/>
        <v>0</v>
      </c>
      <c r="Q28" s="3">
        <f t="shared" ref="Q28:Q46" si="7">(IF(Q$23="%w/w SAR",((Q$24*10)*$B28),IF(Q$23="%w/w DM",(((Q$24*10)*($B$24/100))*$B28),IF(Q$23="kg/t SAR",(Q$24*$B28),IF(Q$23="kg/t DM",((Q$24*($B$24/100))*$B28),IF(Q$23="mg/kg SAR",((Q$24*0.001)*$B28),IF(Q$23="mg/kg DM",(((Q$24*0.001)*($B$24/100))*$B28),0)))))))*2.5</f>
        <v>110.97375000000001</v>
      </c>
      <c r="R28" s="3">
        <f t="shared" ref="R28:U46" si="8">IF(R$23="%w/w SAR",((R$24*10)*$B28),IF(R$23="%w/w DM",(((R$24*10)*($B$24/100))*$B28),IF(R$23="kg/t SAR",(R$24*$B28),IF(R$23="kg/t DM",((R$24*($B$24/100))*$B28),IF(R$23="mg/kg SAR",((R$24*0.001)*$B28),IF(R$23="mg/kg DM",(((R$24*0.001)*($B$24/100))*$B28),0))))))</f>
        <v>0</v>
      </c>
      <c r="S28" s="3">
        <f t="shared" si="8"/>
        <v>0.70144499999999999</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ht="13" x14ac:dyDescent="0.35">
      <c r="A29" s="33">
        <f>E8</f>
        <v>18</v>
      </c>
      <c r="B29" s="39">
        <v>50</v>
      </c>
      <c r="C29" s="3">
        <f t="shared" si="3"/>
        <v>148.92449999999999</v>
      </c>
      <c r="D29" s="3">
        <f t="shared" si="4"/>
        <v>40.262034</v>
      </c>
      <c r="E29" s="3">
        <f t="shared" si="5"/>
        <v>6.5720700000000001</v>
      </c>
      <c r="F29" s="3">
        <f t="shared" si="6"/>
        <v>20.597334</v>
      </c>
      <c r="G29" s="3">
        <f t="shared" si="2"/>
        <v>0.19695000000000004</v>
      </c>
      <c r="H29" s="3">
        <f t="shared" si="2"/>
        <v>8.7718499999999988</v>
      </c>
      <c r="I29" s="3">
        <f t="shared" si="2"/>
        <v>0.48177000000000003</v>
      </c>
      <c r="J29" s="3">
        <f t="shared" si="2"/>
        <v>3.3633000000000003E-2</v>
      </c>
      <c r="K29" s="3">
        <f t="shared" si="2"/>
        <v>2.5755000000000001E-3</v>
      </c>
      <c r="L29" s="3">
        <f t="shared" si="2"/>
        <v>0.368145</v>
      </c>
      <c r="M29" s="3">
        <f t="shared" si="2"/>
        <v>0.29239500000000002</v>
      </c>
      <c r="N29" s="3">
        <f t="shared" si="2"/>
        <v>50.752499999999998</v>
      </c>
      <c r="O29" s="3">
        <f t="shared" si="2"/>
        <v>8317.35</v>
      </c>
      <c r="P29" s="3">
        <f t="shared" si="2"/>
        <v>0</v>
      </c>
      <c r="Q29" s="3">
        <f t="shared" si="7"/>
        <v>110.97375000000001</v>
      </c>
      <c r="R29" s="3">
        <f t="shared" si="8"/>
        <v>0</v>
      </c>
      <c r="S29" s="3">
        <f t="shared" si="8"/>
        <v>0.70144499999999999</v>
      </c>
      <c r="T29" s="3">
        <f t="shared" si="8"/>
        <v>0</v>
      </c>
      <c r="U29" s="3">
        <f t="shared" si="8"/>
        <v>0</v>
      </c>
      <c r="V29" s="3">
        <f t="shared" si="9"/>
        <v>0</v>
      </c>
      <c r="W29" s="3">
        <f t="shared" si="10"/>
        <v>0</v>
      </c>
      <c r="AB29" s="16"/>
      <c r="AC29" s="16"/>
      <c r="AD29" s="16"/>
      <c r="AE29" s="16"/>
      <c r="AF29" s="16"/>
    </row>
    <row r="30" spans="1:32 16384:16384" s="20" customFormat="1" ht="13" x14ac:dyDescent="0.35">
      <c r="A30" s="33">
        <f>F8</f>
        <v>19</v>
      </c>
      <c r="B30" s="39">
        <v>50</v>
      </c>
      <c r="C30" s="3">
        <f t="shared" si="3"/>
        <v>148.92449999999999</v>
      </c>
      <c r="D30" s="3">
        <f t="shared" si="4"/>
        <v>40.262034</v>
      </c>
      <c r="E30" s="3">
        <f t="shared" si="5"/>
        <v>6.5720700000000001</v>
      </c>
      <c r="F30" s="3">
        <f t="shared" si="6"/>
        <v>20.597334</v>
      </c>
      <c r="G30" s="3">
        <f t="shared" si="2"/>
        <v>0.19695000000000004</v>
      </c>
      <c r="H30" s="3">
        <f t="shared" si="2"/>
        <v>8.7718499999999988</v>
      </c>
      <c r="I30" s="3">
        <f t="shared" si="2"/>
        <v>0.48177000000000003</v>
      </c>
      <c r="J30" s="3">
        <f t="shared" si="2"/>
        <v>3.3633000000000003E-2</v>
      </c>
      <c r="K30" s="3">
        <f t="shared" si="2"/>
        <v>2.5755000000000001E-3</v>
      </c>
      <c r="L30" s="3">
        <f t="shared" si="2"/>
        <v>0.368145</v>
      </c>
      <c r="M30" s="3">
        <f t="shared" si="2"/>
        <v>0.29239500000000002</v>
      </c>
      <c r="N30" s="3">
        <f t="shared" si="2"/>
        <v>50.752499999999998</v>
      </c>
      <c r="O30" s="3">
        <f t="shared" si="2"/>
        <v>8317.35</v>
      </c>
      <c r="P30" s="3">
        <f t="shared" si="2"/>
        <v>0</v>
      </c>
      <c r="Q30" s="3">
        <f t="shared" si="7"/>
        <v>110.97375000000001</v>
      </c>
      <c r="R30" s="3">
        <f t="shared" si="8"/>
        <v>0</v>
      </c>
      <c r="S30" s="3">
        <f t="shared" si="8"/>
        <v>0.70144499999999999</v>
      </c>
      <c r="T30" s="3">
        <f t="shared" si="8"/>
        <v>0</v>
      </c>
      <c r="U30" s="3">
        <f t="shared" si="8"/>
        <v>0</v>
      </c>
      <c r="V30" s="3">
        <f t="shared" si="9"/>
        <v>0</v>
      </c>
      <c r="W30" s="3">
        <f t="shared" si="10"/>
        <v>0</v>
      </c>
      <c r="AB30" s="16"/>
      <c r="AC30" s="16"/>
      <c r="AD30" s="16"/>
      <c r="AE30" s="16"/>
      <c r="AF30" s="16"/>
    </row>
    <row r="31" spans="1:32 16384:16384" s="20" customFormat="1" ht="13" x14ac:dyDescent="0.35">
      <c r="A31" s="33">
        <f>G8</f>
        <v>20</v>
      </c>
      <c r="B31" s="39">
        <v>50</v>
      </c>
      <c r="C31" s="3">
        <f t="shared" si="3"/>
        <v>148.92449999999999</v>
      </c>
      <c r="D31" s="3">
        <f t="shared" si="4"/>
        <v>40.262034</v>
      </c>
      <c r="E31" s="3">
        <f t="shared" si="5"/>
        <v>6.5720700000000001</v>
      </c>
      <c r="F31" s="3">
        <f t="shared" si="6"/>
        <v>20.597334</v>
      </c>
      <c r="G31" s="3">
        <f t="shared" si="2"/>
        <v>0.19695000000000004</v>
      </c>
      <c r="H31" s="3">
        <f t="shared" si="2"/>
        <v>8.7718499999999988</v>
      </c>
      <c r="I31" s="3">
        <f t="shared" si="2"/>
        <v>0.48177000000000003</v>
      </c>
      <c r="J31" s="3">
        <f t="shared" si="2"/>
        <v>3.3633000000000003E-2</v>
      </c>
      <c r="K31" s="3">
        <f t="shared" si="2"/>
        <v>2.5755000000000001E-3</v>
      </c>
      <c r="L31" s="3">
        <f t="shared" si="2"/>
        <v>0.368145</v>
      </c>
      <c r="M31" s="3">
        <f t="shared" si="2"/>
        <v>0.29239500000000002</v>
      </c>
      <c r="N31" s="3">
        <f t="shared" si="2"/>
        <v>50.752499999999998</v>
      </c>
      <c r="O31" s="3">
        <f t="shared" si="2"/>
        <v>8317.35</v>
      </c>
      <c r="P31" s="3">
        <f t="shared" si="2"/>
        <v>0</v>
      </c>
      <c r="Q31" s="3">
        <f t="shared" si="7"/>
        <v>110.97375000000001</v>
      </c>
      <c r="R31" s="3">
        <f t="shared" si="8"/>
        <v>0</v>
      </c>
      <c r="S31" s="3">
        <f t="shared" si="8"/>
        <v>0.70144499999999999</v>
      </c>
      <c r="T31" s="3">
        <f t="shared" si="8"/>
        <v>0</v>
      </c>
      <c r="U31" s="3">
        <f t="shared" si="8"/>
        <v>0</v>
      </c>
      <c r="V31" s="3">
        <f t="shared" si="9"/>
        <v>0</v>
      </c>
      <c r="W31" s="3">
        <f t="shared" si="10"/>
        <v>0</v>
      </c>
      <c r="AB31" s="16"/>
      <c r="AC31" s="16"/>
      <c r="AD31" s="16"/>
      <c r="AE31" s="16"/>
      <c r="AF31" s="16"/>
    </row>
    <row r="32" spans="1:32 16384:16384" s="20" customFormat="1" ht="13" x14ac:dyDescent="0.35">
      <c r="A32" s="33">
        <f>H8</f>
        <v>21</v>
      </c>
      <c r="B32" s="39">
        <v>50</v>
      </c>
      <c r="C32" s="3">
        <f t="shared" si="3"/>
        <v>148.92449999999999</v>
      </c>
      <c r="D32" s="3">
        <f t="shared" si="4"/>
        <v>40.262034</v>
      </c>
      <c r="E32" s="3">
        <f t="shared" si="5"/>
        <v>6.5720700000000001</v>
      </c>
      <c r="F32" s="3">
        <f t="shared" si="6"/>
        <v>20.597334</v>
      </c>
      <c r="G32" s="3">
        <f t="shared" si="2"/>
        <v>0.19695000000000004</v>
      </c>
      <c r="H32" s="3">
        <f t="shared" si="2"/>
        <v>8.7718499999999988</v>
      </c>
      <c r="I32" s="3">
        <f t="shared" si="2"/>
        <v>0.48177000000000003</v>
      </c>
      <c r="J32" s="3">
        <f t="shared" si="2"/>
        <v>3.3633000000000003E-2</v>
      </c>
      <c r="K32" s="3">
        <f t="shared" si="2"/>
        <v>2.5755000000000001E-3</v>
      </c>
      <c r="L32" s="3">
        <f t="shared" si="2"/>
        <v>0.368145</v>
      </c>
      <c r="M32" s="3">
        <f t="shared" si="2"/>
        <v>0.29239500000000002</v>
      </c>
      <c r="N32" s="3">
        <f t="shared" si="2"/>
        <v>50.752499999999998</v>
      </c>
      <c r="O32" s="3">
        <f t="shared" si="2"/>
        <v>8317.35</v>
      </c>
      <c r="P32" s="3">
        <f t="shared" si="2"/>
        <v>0</v>
      </c>
      <c r="Q32" s="3">
        <f t="shared" si="7"/>
        <v>110.97375000000001</v>
      </c>
      <c r="R32" s="3">
        <f t="shared" si="8"/>
        <v>0</v>
      </c>
      <c r="S32" s="3">
        <f t="shared" si="8"/>
        <v>0.70144499999999999</v>
      </c>
      <c r="T32" s="3">
        <f t="shared" si="8"/>
        <v>0</v>
      </c>
      <c r="U32" s="3">
        <f t="shared" si="8"/>
        <v>0</v>
      </c>
      <c r="V32" s="3">
        <f t="shared" si="9"/>
        <v>0</v>
      </c>
      <c r="W32" s="3">
        <f t="shared" si="10"/>
        <v>0</v>
      </c>
      <c r="AB32" s="16"/>
      <c r="AC32" s="16"/>
      <c r="AD32" s="16"/>
      <c r="AE32" s="16"/>
      <c r="AF32" s="16"/>
    </row>
    <row r="33" spans="1:32" s="20" customFormat="1" ht="13" x14ac:dyDescent="0.35">
      <c r="A33" s="33">
        <f>I8</f>
        <v>23</v>
      </c>
      <c r="B33" s="39">
        <v>50</v>
      </c>
      <c r="C33" s="3">
        <f t="shared" si="3"/>
        <v>148.92449999999999</v>
      </c>
      <c r="D33" s="3">
        <f t="shared" si="4"/>
        <v>40.262034</v>
      </c>
      <c r="E33" s="3">
        <f t="shared" si="5"/>
        <v>6.5720700000000001</v>
      </c>
      <c r="F33" s="3">
        <f t="shared" si="6"/>
        <v>20.597334</v>
      </c>
      <c r="G33" s="3">
        <f t="shared" si="2"/>
        <v>0.19695000000000004</v>
      </c>
      <c r="H33" s="3">
        <f t="shared" si="2"/>
        <v>8.7718499999999988</v>
      </c>
      <c r="I33" s="3">
        <f t="shared" si="2"/>
        <v>0.48177000000000003</v>
      </c>
      <c r="J33" s="3">
        <f t="shared" si="2"/>
        <v>3.3633000000000003E-2</v>
      </c>
      <c r="K33" s="3">
        <f t="shared" si="2"/>
        <v>2.5755000000000001E-3</v>
      </c>
      <c r="L33" s="3">
        <f t="shared" si="2"/>
        <v>0.368145</v>
      </c>
      <c r="M33" s="3">
        <f t="shared" si="2"/>
        <v>0.29239500000000002</v>
      </c>
      <c r="N33" s="3">
        <f t="shared" si="2"/>
        <v>50.752499999999998</v>
      </c>
      <c r="O33" s="3">
        <f t="shared" si="2"/>
        <v>8317.35</v>
      </c>
      <c r="P33" s="3">
        <f t="shared" si="2"/>
        <v>0</v>
      </c>
      <c r="Q33" s="3">
        <f t="shared" si="7"/>
        <v>110.97375000000001</v>
      </c>
      <c r="R33" s="3">
        <f t="shared" si="8"/>
        <v>0</v>
      </c>
      <c r="S33" s="3">
        <f t="shared" si="8"/>
        <v>0.70144499999999999</v>
      </c>
      <c r="T33" s="3">
        <f t="shared" si="8"/>
        <v>0</v>
      </c>
      <c r="U33" s="3">
        <f t="shared" si="8"/>
        <v>0</v>
      </c>
      <c r="V33" s="3">
        <f t="shared" si="9"/>
        <v>0</v>
      </c>
      <c r="W33" s="3">
        <f t="shared" si="10"/>
        <v>0</v>
      </c>
      <c r="AB33" s="16"/>
      <c r="AC33" s="16"/>
      <c r="AD33" s="16"/>
      <c r="AE33" s="16"/>
      <c r="AF33" s="16"/>
    </row>
    <row r="34" spans="1:32" s="20" customFormat="1" ht="13" x14ac:dyDescent="0.35">
      <c r="A34" s="33">
        <f>J8</f>
        <v>34</v>
      </c>
      <c r="B34" s="39">
        <v>50</v>
      </c>
      <c r="C34" s="3">
        <f t="shared" si="3"/>
        <v>148.92449999999999</v>
      </c>
      <c r="D34" s="3">
        <f t="shared" si="4"/>
        <v>40.262034</v>
      </c>
      <c r="E34" s="3">
        <f t="shared" si="5"/>
        <v>6.5720700000000001</v>
      </c>
      <c r="F34" s="3">
        <f t="shared" si="6"/>
        <v>20.597334</v>
      </c>
      <c r="G34" s="3">
        <f t="shared" si="2"/>
        <v>0.19695000000000004</v>
      </c>
      <c r="H34" s="3">
        <f t="shared" si="2"/>
        <v>8.7718499999999988</v>
      </c>
      <c r="I34" s="3">
        <f t="shared" si="2"/>
        <v>0.48177000000000003</v>
      </c>
      <c r="J34" s="3">
        <f t="shared" si="2"/>
        <v>3.3633000000000003E-2</v>
      </c>
      <c r="K34" s="3">
        <f t="shared" si="2"/>
        <v>2.5755000000000001E-3</v>
      </c>
      <c r="L34" s="3">
        <f t="shared" si="2"/>
        <v>0.368145</v>
      </c>
      <c r="M34" s="3">
        <f t="shared" si="2"/>
        <v>0.29239500000000002</v>
      </c>
      <c r="N34" s="3">
        <f t="shared" si="2"/>
        <v>50.752499999999998</v>
      </c>
      <c r="O34" s="3">
        <f t="shared" si="2"/>
        <v>8317.35</v>
      </c>
      <c r="P34" s="3">
        <f t="shared" si="2"/>
        <v>0</v>
      </c>
      <c r="Q34" s="3">
        <f t="shared" si="7"/>
        <v>110.97375000000001</v>
      </c>
      <c r="R34" s="3">
        <f t="shared" si="8"/>
        <v>0</v>
      </c>
      <c r="S34" s="3">
        <f t="shared" si="8"/>
        <v>0.70144499999999999</v>
      </c>
      <c r="T34" s="3">
        <f t="shared" si="8"/>
        <v>0</v>
      </c>
      <c r="U34" s="3">
        <f t="shared" si="8"/>
        <v>0</v>
      </c>
      <c r="V34" s="3">
        <f t="shared" si="9"/>
        <v>0</v>
      </c>
      <c r="W34" s="3">
        <f t="shared" si="10"/>
        <v>0</v>
      </c>
      <c r="AB34" s="16"/>
      <c r="AC34" s="16"/>
      <c r="AD34" s="16"/>
      <c r="AE34" s="16"/>
      <c r="AF34" s="16"/>
    </row>
    <row r="35" spans="1:32" s="20" customFormat="1" ht="13" x14ac:dyDescent="0.35">
      <c r="A35" s="33">
        <f>K8</f>
        <v>35</v>
      </c>
      <c r="B35" s="39">
        <v>50</v>
      </c>
      <c r="C35" s="3">
        <f t="shared" si="3"/>
        <v>148.92449999999999</v>
      </c>
      <c r="D35" s="3">
        <f t="shared" si="4"/>
        <v>40.262034</v>
      </c>
      <c r="E35" s="3">
        <f t="shared" si="5"/>
        <v>6.5720700000000001</v>
      </c>
      <c r="F35" s="3">
        <f t="shared" si="6"/>
        <v>20.597334</v>
      </c>
      <c r="G35" s="3">
        <f t="shared" si="2"/>
        <v>0.19695000000000004</v>
      </c>
      <c r="H35" s="3">
        <f t="shared" si="2"/>
        <v>8.7718499999999988</v>
      </c>
      <c r="I35" s="3">
        <f t="shared" si="2"/>
        <v>0.48177000000000003</v>
      </c>
      <c r="J35" s="3">
        <f t="shared" si="2"/>
        <v>3.3633000000000003E-2</v>
      </c>
      <c r="K35" s="3">
        <f t="shared" si="2"/>
        <v>2.5755000000000001E-3</v>
      </c>
      <c r="L35" s="3">
        <f t="shared" si="2"/>
        <v>0.368145</v>
      </c>
      <c r="M35" s="3">
        <f t="shared" si="2"/>
        <v>0.29239500000000002</v>
      </c>
      <c r="N35" s="3">
        <f t="shared" si="2"/>
        <v>50.752499999999998</v>
      </c>
      <c r="O35" s="3">
        <f t="shared" si="2"/>
        <v>8317.35</v>
      </c>
      <c r="P35" s="3">
        <f t="shared" si="2"/>
        <v>0</v>
      </c>
      <c r="Q35" s="3">
        <f t="shared" si="7"/>
        <v>110.97375000000001</v>
      </c>
      <c r="R35" s="3">
        <f t="shared" si="8"/>
        <v>0</v>
      </c>
      <c r="S35" s="3">
        <f t="shared" si="8"/>
        <v>0.70144499999999999</v>
      </c>
      <c r="T35" s="3">
        <f t="shared" si="8"/>
        <v>0</v>
      </c>
      <c r="U35" s="3">
        <f t="shared" si="8"/>
        <v>0</v>
      </c>
      <c r="V35" s="3">
        <f t="shared" si="9"/>
        <v>0</v>
      </c>
      <c r="W35" s="3">
        <f t="shared" si="10"/>
        <v>0</v>
      </c>
      <c r="AB35" s="16"/>
      <c r="AC35" s="16"/>
      <c r="AD35" s="16"/>
      <c r="AE35" s="16"/>
      <c r="AF35" s="16"/>
    </row>
    <row r="36" spans="1:32" s="20" customFormat="1" ht="13" x14ac:dyDescent="0.35">
      <c r="A36" s="33">
        <f>L8</f>
        <v>36</v>
      </c>
      <c r="B36" s="39">
        <v>50</v>
      </c>
      <c r="C36" s="3">
        <f t="shared" si="3"/>
        <v>148.92449999999999</v>
      </c>
      <c r="D36" s="3">
        <f t="shared" si="4"/>
        <v>40.262034</v>
      </c>
      <c r="E36" s="3">
        <f t="shared" si="5"/>
        <v>6.5720700000000001</v>
      </c>
      <c r="F36" s="3">
        <f t="shared" si="6"/>
        <v>20.597334</v>
      </c>
      <c r="G36" s="3">
        <f t="shared" si="2"/>
        <v>0.19695000000000004</v>
      </c>
      <c r="H36" s="3">
        <f t="shared" si="2"/>
        <v>8.7718499999999988</v>
      </c>
      <c r="I36" s="3">
        <f t="shared" si="2"/>
        <v>0.48177000000000003</v>
      </c>
      <c r="J36" s="3">
        <f t="shared" si="2"/>
        <v>3.3633000000000003E-2</v>
      </c>
      <c r="K36" s="3">
        <f t="shared" si="2"/>
        <v>2.5755000000000001E-3</v>
      </c>
      <c r="L36" s="3">
        <f t="shared" si="2"/>
        <v>0.368145</v>
      </c>
      <c r="M36" s="3">
        <f t="shared" si="2"/>
        <v>0.29239500000000002</v>
      </c>
      <c r="N36" s="3">
        <f t="shared" si="2"/>
        <v>50.752499999999998</v>
      </c>
      <c r="O36" s="3">
        <f t="shared" si="2"/>
        <v>8317.35</v>
      </c>
      <c r="P36" s="3">
        <f t="shared" si="2"/>
        <v>0</v>
      </c>
      <c r="Q36" s="3">
        <f t="shared" si="7"/>
        <v>110.97375000000001</v>
      </c>
      <c r="R36" s="3">
        <f t="shared" si="8"/>
        <v>0</v>
      </c>
      <c r="S36" s="3">
        <f t="shared" si="8"/>
        <v>0.70144499999999999</v>
      </c>
      <c r="T36" s="3">
        <f t="shared" si="8"/>
        <v>0</v>
      </c>
      <c r="U36" s="3">
        <f t="shared" si="8"/>
        <v>0</v>
      </c>
      <c r="V36" s="3">
        <f t="shared" si="9"/>
        <v>0</v>
      </c>
      <c r="W36" s="3">
        <f t="shared" si="10"/>
        <v>0</v>
      </c>
      <c r="AB36" s="16"/>
      <c r="AC36" s="16"/>
      <c r="AD36" s="16"/>
      <c r="AE36" s="16"/>
      <c r="AF36" s="16"/>
    </row>
    <row r="37" spans="1:32" s="20" customFormat="1" ht="13" x14ac:dyDescent="0.35">
      <c r="A37" s="33">
        <f>M8</f>
        <v>37</v>
      </c>
      <c r="B37" s="39">
        <v>50</v>
      </c>
      <c r="C37" s="3">
        <f t="shared" si="3"/>
        <v>148.92449999999999</v>
      </c>
      <c r="D37" s="3">
        <f t="shared" si="4"/>
        <v>40.262034</v>
      </c>
      <c r="E37" s="3">
        <f t="shared" si="5"/>
        <v>6.5720700000000001</v>
      </c>
      <c r="F37" s="3">
        <f t="shared" si="6"/>
        <v>20.597334</v>
      </c>
      <c r="G37" s="3">
        <f t="shared" si="2"/>
        <v>0.19695000000000004</v>
      </c>
      <c r="H37" s="3">
        <f t="shared" si="2"/>
        <v>8.7718499999999988</v>
      </c>
      <c r="I37" s="3">
        <f t="shared" si="2"/>
        <v>0.48177000000000003</v>
      </c>
      <c r="J37" s="3">
        <f t="shared" si="2"/>
        <v>3.3633000000000003E-2</v>
      </c>
      <c r="K37" s="3">
        <f t="shared" si="2"/>
        <v>2.5755000000000001E-3</v>
      </c>
      <c r="L37" s="3">
        <f t="shared" si="2"/>
        <v>0.368145</v>
      </c>
      <c r="M37" s="3">
        <f t="shared" si="2"/>
        <v>0.29239500000000002</v>
      </c>
      <c r="N37" s="3">
        <f t="shared" si="2"/>
        <v>50.752499999999998</v>
      </c>
      <c r="O37" s="3">
        <f t="shared" si="2"/>
        <v>8317.35</v>
      </c>
      <c r="P37" s="3">
        <f t="shared" si="2"/>
        <v>0</v>
      </c>
      <c r="Q37" s="3">
        <f t="shared" si="7"/>
        <v>110.97375000000001</v>
      </c>
      <c r="R37" s="3">
        <f t="shared" si="8"/>
        <v>0</v>
      </c>
      <c r="S37" s="3">
        <f t="shared" si="8"/>
        <v>0.70144499999999999</v>
      </c>
      <c r="T37" s="3">
        <f t="shared" si="8"/>
        <v>0</v>
      </c>
      <c r="U37" s="3">
        <f t="shared" si="8"/>
        <v>0</v>
      </c>
      <c r="V37" s="3">
        <f t="shared" si="9"/>
        <v>0</v>
      </c>
      <c r="W37" s="3">
        <f t="shared" si="10"/>
        <v>0</v>
      </c>
      <c r="AB37" s="16"/>
      <c r="AC37" s="16"/>
      <c r="AD37" s="16"/>
      <c r="AE37" s="16"/>
      <c r="AF37" s="16"/>
    </row>
    <row r="38" spans="1:32" s="20" customFormat="1" ht="13" x14ac:dyDescent="0.35">
      <c r="A38" s="33">
        <f>N8</f>
        <v>39</v>
      </c>
      <c r="B38" s="39">
        <v>50</v>
      </c>
      <c r="C38" s="3">
        <f t="shared" si="3"/>
        <v>148.92449999999999</v>
      </c>
      <c r="D38" s="3">
        <f t="shared" si="4"/>
        <v>40.262034</v>
      </c>
      <c r="E38" s="3">
        <f t="shared" si="5"/>
        <v>6.5720700000000001</v>
      </c>
      <c r="F38" s="3">
        <f t="shared" si="6"/>
        <v>20.597334</v>
      </c>
      <c r="G38" s="3">
        <f t="shared" si="2"/>
        <v>0.19695000000000004</v>
      </c>
      <c r="H38" s="3">
        <f t="shared" si="2"/>
        <v>8.7718499999999988</v>
      </c>
      <c r="I38" s="3">
        <f t="shared" si="2"/>
        <v>0.48177000000000003</v>
      </c>
      <c r="J38" s="3">
        <f t="shared" si="2"/>
        <v>3.3633000000000003E-2</v>
      </c>
      <c r="K38" s="3">
        <f t="shared" si="2"/>
        <v>2.5755000000000001E-3</v>
      </c>
      <c r="L38" s="3">
        <f t="shared" si="2"/>
        <v>0.368145</v>
      </c>
      <c r="M38" s="3">
        <f t="shared" si="2"/>
        <v>0.29239500000000002</v>
      </c>
      <c r="N38" s="3">
        <f t="shared" si="2"/>
        <v>50.752499999999998</v>
      </c>
      <c r="O38" s="3">
        <f t="shared" si="2"/>
        <v>8317.35</v>
      </c>
      <c r="P38" s="3">
        <f t="shared" si="2"/>
        <v>0</v>
      </c>
      <c r="Q38" s="3">
        <f t="shared" si="7"/>
        <v>110.97375000000001</v>
      </c>
      <c r="R38" s="3">
        <f t="shared" si="8"/>
        <v>0</v>
      </c>
      <c r="S38" s="3">
        <f t="shared" si="8"/>
        <v>0.70144499999999999</v>
      </c>
      <c r="T38" s="3">
        <f t="shared" si="8"/>
        <v>0</v>
      </c>
      <c r="U38" s="3">
        <f t="shared" si="8"/>
        <v>0</v>
      </c>
      <c r="V38" s="3">
        <f t="shared" si="9"/>
        <v>0</v>
      </c>
      <c r="W38" s="3">
        <f t="shared" si="10"/>
        <v>0</v>
      </c>
      <c r="AB38" s="16"/>
      <c r="AC38" s="16"/>
      <c r="AD38" s="16"/>
      <c r="AE38" s="16"/>
      <c r="AF38" s="16"/>
    </row>
    <row r="39" spans="1:32" s="20" customFormat="1" ht="13" x14ac:dyDescent="0.35">
      <c r="A39" s="33">
        <f>O8</f>
        <v>40</v>
      </c>
      <c r="B39" s="39">
        <v>50</v>
      </c>
      <c r="C39" s="3">
        <f t="shared" si="3"/>
        <v>148.92449999999999</v>
      </c>
      <c r="D39" s="3">
        <f t="shared" si="4"/>
        <v>40.262034</v>
      </c>
      <c r="E39" s="3">
        <f t="shared" si="5"/>
        <v>6.5720700000000001</v>
      </c>
      <c r="F39" s="3">
        <f t="shared" si="6"/>
        <v>20.597334</v>
      </c>
      <c r="G39" s="3">
        <f t="shared" si="2"/>
        <v>0.19695000000000004</v>
      </c>
      <c r="H39" s="3">
        <f t="shared" si="2"/>
        <v>8.7718499999999988</v>
      </c>
      <c r="I39" s="3">
        <f t="shared" si="2"/>
        <v>0.48177000000000003</v>
      </c>
      <c r="J39" s="3">
        <f t="shared" si="2"/>
        <v>3.3633000000000003E-2</v>
      </c>
      <c r="K39" s="3">
        <f t="shared" si="2"/>
        <v>2.5755000000000001E-3</v>
      </c>
      <c r="L39" s="3">
        <f t="shared" si="2"/>
        <v>0.368145</v>
      </c>
      <c r="M39" s="3">
        <f t="shared" si="2"/>
        <v>0.29239500000000002</v>
      </c>
      <c r="N39" s="3">
        <f t="shared" si="2"/>
        <v>50.752499999999998</v>
      </c>
      <c r="O39" s="3">
        <f t="shared" si="2"/>
        <v>8317.35</v>
      </c>
      <c r="P39" s="3">
        <f t="shared" si="2"/>
        <v>0</v>
      </c>
      <c r="Q39" s="3">
        <f t="shared" si="7"/>
        <v>110.97375000000001</v>
      </c>
      <c r="R39" s="3">
        <f t="shared" si="8"/>
        <v>0</v>
      </c>
      <c r="S39" s="3">
        <f t="shared" si="8"/>
        <v>0.70144499999999999</v>
      </c>
      <c r="T39" s="3">
        <f t="shared" si="8"/>
        <v>0</v>
      </c>
      <c r="U39" s="3">
        <f t="shared" si="8"/>
        <v>0</v>
      </c>
      <c r="V39" s="3">
        <f t="shared" si="9"/>
        <v>0</v>
      </c>
      <c r="W39" s="3">
        <f t="shared" si="10"/>
        <v>0</v>
      </c>
      <c r="AB39" s="16"/>
      <c r="AC39" s="16"/>
      <c r="AD39" s="16"/>
      <c r="AE39" s="16"/>
      <c r="AF39" s="16"/>
    </row>
    <row r="40" spans="1:32" s="20" customFormat="1" ht="13" x14ac:dyDescent="0.35">
      <c r="A40" s="33">
        <f>P8</f>
        <v>4040</v>
      </c>
      <c r="B40" s="39">
        <v>50</v>
      </c>
      <c r="C40" s="3">
        <f t="shared" si="3"/>
        <v>148.92449999999999</v>
      </c>
      <c r="D40" s="3">
        <f t="shared" si="4"/>
        <v>40.262034</v>
      </c>
      <c r="E40" s="3">
        <f t="shared" si="5"/>
        <v>6.5720700000000001</v>
      </c>
      <c r="F40" s="3">
        <f t="shared" si="6"/>
        <v>20.597334</v>
      </c>
      <c r="G40" s="3">
        <f t="shared" si="2"/>
        <v>0.19695000000000004</v>
      </c>
      <c r="H40" s="3">
        <f t="shared" si="2"/>
        <v>8.7718499999999988</v>
      </c>
      <c r="I40" s="3">
        <f t="shared" si="2"/>
        <v>0.48177000000000003</v>
      </c>
      <c r="J40" s="3">
        <f t="shared" si="2"/>
        <v>3.3633000000000003E-2</v>
      </c>
      <c r="K40" s="3">
        <f t="shared" si="2"/>
        <v>2.5755000000000001E-3</v>
      </c>
      <c r="L40" s="3">
        <f t="shared" si="2"/>
        <v>0.368145</v>
      </c>
      <c r="M40" s="3">
        <f t="shared" si="2"/>
        <v>0.29239500000000002</v>
      </c>
      <c r="N40" s="3">
        <f t="shared" si="2"/>
        <v>50.752499999999998</v>
      </c>
      <c r="O40" s="3">
        <f t="shared" si="2"/>
        <v>8317.35</v>
      </c>
      <c r="P40" s="3">
        <f t="shared" si="2"/>
        <v>0</v>
      </c>
      <c r="Q40" s="3">
        <f t="shared" si="7"/>
        <v>110.97375000000001</v>
      </c>
      <c r="R40" s="3">
        <f t="shared" si="8"/>
        <v>0</v>
      </c>
      <c r="S40" s="3">
        <f t="shared" si="8"/>
        <v>0.70144499999999999</v>
      </c>
      <c r="T40" s="3">
        <f t="shared" si="8"/>
        <v>0</v>
      </c>
      <c r="U40" s="3">
        <f t="shared" si="8"/>
        <v>0</v>
      </c>
      <c r="V40" s="3">
        <f t="shared" si="9"/>
        <v>0</v>
      </c>
      <c r="W40" s="3">
        <f t="shared" si="10"/>
        <v>0</v>
      </c>
      <c r="AB40" s="16"/>
      <c r="AC40" s="16"/>
      <c r="AD40" s="16"/>
      <c r="AE40" s="16"/>
      <c r="AF40" s="16"/>
    </row>
    <row r="41" spans="1:32" s="20" customFormat="1" ht="13" x14ac:dyDescent="0.35">
      <c r="A41" s="33">
        <f>Q8</f>
        <v>3724</v>
      </c>
      <c r="B41" s="39">
        <v>50</v>
      </c>
      <c r="C41" s="3">
        <f t="shared" si="3"/>
        <v>148.92449999999999</v>
      </c>
      <c r="D41" s="3">
        <f t="shared" si="4"/>
        <v>40.262034</v>
      </c>
      <c r="E41" s="3">
        <f t="shared" si="5"/>
        <v>6.5720700000000001</v>
      </c>
      <c r="F41" s="3">
        <f t="shared" si="6"/>
        <v>20.597334</v>
      </c>
      <c r="G41" s="3">
        <f t="shared" si="2"/>
        <v>0.19695000000000004</v>
      </c>
      <c r="H41" s="3">
        <f t="shared" si="2"/>
        <v>8.7718499999999988</v>
      </c>
      <c r="I41" s="3">
        <f t="shared" si="2"/>
        <v>0.48177000000000003</v>
      </c>
      <c r="J41" s="3">
        <f t="shared" si="2"/>
        <v>3.3633000000000003E-2</v>
      </c>
      <c r="K41" s="3">
        <f t="shared" si="2"/>
        <v>2.5755000000000001E-3</v>
      </c>
      <c r="L41" s="3">
        <f t="shared" si="2"/>
        <v>0.368145</v>
      </c>
      <c r="M41" s="3">
        <f t="shared" si="2"/>
        <v>0.29239500000000002</v>
      </c>
      <c r="N41" s="3">
        <f t="shared" si="2"/>
        <v>50.752499999999998</v>
      </c>
      <c r="O41" s="3">
        <f t="shared" si="2"/>
        <v>8317.35</v>
      </c>
      <c r="P41" s="3">
        <f t="shared" si="2"/>
        <v>0</v>
      </c>
      <c r="Q41" s="3">
        <f t="shared" si="7"/>
        <v>110.97375000000001</v>
      </c>
      <c r="R41" s="3">
        <f t="shared" si="8"/>
        <v>0</v>
      </c>
      <c r="S41" s="3">
        <f t="shared" si="8"/>
        <v>0.70144499999999999</v>
      </c>
      <c r="T41" s="3">
        <f t="shared" si="8"/>
        <v>0</v>
      </c>
      <c r="U41" s="3">
        <f t="shared" si="8"/>
        <v>0</v>
      </c>
      <c r="V41" s="3">
        <f t="shared" si="9"/>
        <v>0</v>
      </c>
      <c r="W41" s="3">
        <f t="shared" si="10"/>
        <v>0</v>
      </c>
      <c r="AB41" s="16"/>
      <c r="AC41" s="16"/>
      <c r="AD41" s="16"/>
      <c r="AE41" s="16"/>
      <c r="AF41" s="16"/>
    </row>
    <row r="42" spans="1:32" s="20" customFormat="1" ht="13" x14ac:dyDescent="0.35">
      <c r="A42" s="33">
        <f>R8</f>
        <v>9927</v>
      </c>
      <c r="B42" s="39">
        <v>50</v>
      </c>
      <c r="C42" s="3">
        <f t="shared" si="3"/>
        <v>148.92449999999999</v>
      </c>
      <c r="D42" s="3">
        <f t="shared" si="4"/>
        <v>40.262034</v>
      </c>
      <c r="E42" s="3">
        <f t="shared" si="5"/>
        <v>6.5720700000000001</v>
      </c>
      <c r="F42" s="3">
        <f t="shared" si="6"/>
        <v>20.597334</v>
      </c>
      <c r="G42" s="3">
        <f t="shared" si="2"/>
        <v>0.19695000000000004</v>
      </c>
      <c r="H42" s="3">
        <f t="shared" si="2"/>
        <v>8.7718499999999988</v>
      </c>
      <c r="I42" s="3">
        <f t="shared" si="2"/>
        <v>0.48177000000000003</v>
      </c>
      <c r="J42" s="3">
        <f t="shared" si="2"/>
        <v>3.3633000000000003E-2</v>
      </c>
      <c r="K42" s="3">
        <f t="shared" si="2"/>
        <v>2.5755000000000001E-3</v>
      </c>
      <c r="L42" s="3">
        <f t="shared" si="2"/>
        <v>0.368145</v>
      </c>
      <c r="M42" s="3">
        <f t="shared" si="2"/>
        <v>0.29239500000000002</v>
      </c>
      <c r="N42" s="3">
        <f t="shared" si="2"/>
        <v>50.752499999999998</v>
      </c>
      <c r="O42" s="3">
        <f t="shared" si="2"/>
        <v>8317.35</v>
      </c>
      <c r="P42" s="3">
        <f t="shared" si="2"/>
        <v>0</v>
      </c>
      <c r="Q42" s="3">
        <f t="shared" si="7"/>
        <v>110.97375000000001</v>
      </c>
      <c r="R42" s="3">
        <f t="shared" si="8"/>
        <v>0</v>
      </c>
      <c r="S42" s="3">
        <f t="shared" si="8"/>
        <v>0.70144499999999999</v>
      </c>
      <c r="T42" s="3">
        <f t="shared" si="8"/>
        <v>0</v>
      </c>
      <c r="U42" s="3">
        <f t="shared" si="8"/>
        <v>0</v>
      </c>
      <c r="V42" s="3">
        <f t="shared" si="9"/>
        <v>0</v>
      </c>
      <c r="W42" s="3">
        <f t="shared" si="10"/>
        <v>0</v>
      </c>
      <c r="AB42" s="16"/>
      <c r="AC42" s="16"/>
      <c r="AD42" s="16"/>
      <c r="AE42" s="16"/>
      <c r="AF42" s="16"/>
    </row>
    <row r="43" spans="1:32" s="20" customFormat="1" ht="13" x14ac:dyDescent="0.35">
      <c r="A43" s="33">
        <f>S8</f>
        <v>8638</v>
      </c>
      <c r="B43" s="39">
        <v>50</v>
      </c>
      <c r="C43" s="3">
        <f t="shared" si="3"/>
        <v>148.92449999999999</v>
      </c>
      <c r="D43" s="3">
        <f t="shared" si="4"/>
        <v>40.262034</v>
      </c>
      <c r="E43" s="3">
        <f t="shared" si="5"/>
        <v>6.5720700000000001</v>
      </c>
      <c r="F43" s="3">
        <f t="shared" si="6"/>
        <v>20.597334</v>
      </c>
      <c r="G43" s="3">
        <f t="shared" ref="G43:P46" si="11">IF(G$23="%w/w SAR",((G$24*10)*$B43),IF(G$23="%w/w DM",(((G$24*10)*($B$24/100))*$B43),IF(G$23="kg/t SAR",(G$24*$B43),IF(G$23="kg/t DM",((G$24*($B$24/100))*$B43),IF(G$23="mg/kg SAR",((G$24*0.001)*$B43),IF(G$23="mg/kg DM",(((G$24*0.001)*($B$24/100))*$B43),0))))))</f>
        <v>0.19695000000000004</v>
      </c>
      <c r="H43" s="3">
        <f t="shared" si="11"/>
        <v>8.7718499999999988</v>
      </c>
      <c r="I43" s="3">
        <f t="shared" si="11"/>
        <v>0.48177000000000003</v>
      </c>
      <c r="J43" s="3">
        <f t="shared" si="11"/>
        <v>3.3633000000000003E-2</v>
      </c>
      <c r="K43" s="3">
        <f t="shared" si="11"/>
        <v>2.5755000000000001E-3</v>
      </c>
      <c r="L43" s="3">
        <f t="shared" si="11"/>
        <v>0.368145</v>
      </c>
      <c r="M43" s="3">
        <f t="shared" si="11"/>
        <v>0.29239500000000002</v>
      </c>
      <c r="N43" s="3">
        <f t="shared" si="11"/>
        <v>50.752499999999998</v>
      </c>
      <c r="O43" s="3">
        <f t="shared" si="11"/>
        <v>8317.35</v>
      </c>
      <c r="P43" s="3">
        <f t="shared" si="11"/>
        <v>0</v>
      </c>
      <c r="Q43" s="3">
        <f t="shared" si="7"/>
        <v>110.97375000000001</v>
      </c>
      <c r="R43" s="3">
        <f t="shared" si="8"/>
        <v>0</v>
      </c>
      <c r="S43" s="3">
        <f t="shared" si="8"/>
        <v>0.70144499999999999</v>
      </c>
      <c r="T43" s="3">
        <f t="shared" si="8"/>
        <v>0</v>
      </c>
      <c r="U43" s="3">
        <f t="shared" si="8"/>
        <v>0</v>
      </c>
      <c r="V43" s="3">
        <f t="shared" si="9"/>
        <v>0</v>
      </c>
      <c r="W43" s="3">
        <f t="shared" si="10"/>
        <v>0</v>
      </c>
      <c r="AB43" s="16"/>
      <c r="AC43" s="16"/>
      <c r="AD43" s="16"/>
      <c r="AE43" s="16"/>
      <c r="AF43" s="16"/>
    </row>
    <row r="44" spans="1:32" s="20" customFormat="1" ht="13" x14ac:dyDescent="0.35">
      <c r="A44" s="33">
        <f>T8</f>
        <v>6133</v>
      </c>
      <c r="B44" s="39">
        <v>50</v>
      </c>
      <c r="C44" s="3">
        <f t="shared" si="3"/>
        <v>148.92449999999999</v>
      </c>
      <c r="D44" s="3">
        <f t="shared" si="4"/>
        <v>40.262034</v>
      </c>
      <c r="E44" s="3">
        <f t="shared" si="5"/>
        <v>6.5720700000000001</v>
      </c>
      <c r="F44" s="3">
        <f t="shared" si="6"/>
        <v>20.597334</v>
      </c>
      <c r="G44" s="3">
        <f t="shared" si="11"/>
        <v>0.19695000000000004</v>
      </c>
      <c r="H44" s="3">
        <f t="shared" si="11"/>
        <v>8.7718499999999988</v>
      </c>
      <c r="I44" s="3">
        <f t="shared" si="11"/>
        <v>0.48177000000000003</v>
      </c>
      <c r="J44" s="3">
        <f t="shared" si="11"/>
        <v>3.3633000000000003E-2</v>
      </c>
      <c r="K44" s="3">
        <f t="shared" si="11"/>
        <v>2.5755000000000001E-3</v>
      </c>
      <c r="L44" s="3">
        <f t="shared" si="11"/>
        <v>0.368145</v>
      </c>
      <c r="M44" s="3">
        <f t="shared" si="11"/>
        <v>0.29239500000000002</v>
      </c>
      <c r="N44" s="3">
        <f t="shared" si="11"/>
        <v>50.752499999999998</v>
      </c>
      <c r="O44" s="3">
        <f t="shared" si="11"/>
        <v>8317.35</v>
      </c>
      <c r="P44" s="3">
        <f t="shared" si="11"/>
        <v>0</v>
      </c>
      <c r="Q44" s="3">
        <f t="shared" si="7"/>
        <v>110.97375000000001</v>
      </c>
      <c r="R44" s="3">
        <f t="shared" si="8"/>
        <v>0</v>
      </c>
      <c r="S44" s="3">
        <f t="shared" si="8"/>
        <v>0.70144499999999999</v>
      </c>
      <c r="T44" s="3">
        <f t="shared" si="8"/>
        <v>0</v>
      </c>
      <c r="U44" s="3">
        <f t="shared" si="8"/>
        <v>0</v>
      </c>
      <c r="V44" s="3">
        <f t="shared" si="9"/>
        <v>0</v>
      </c>
      <c r="W44" s="3">
        <f t="shared" si="10"/>
        <v>0</v>
      </c>
      <c r="AB44" s="16"/>
      <c r="AC44" s="16"/>
      <c r="AD44" s="16"/>
      <c r="AE44" s="16"/>
      <c r="AF44" s="16"/>
    </row>
    <row r="45" spans="1:32" s="20" customFormat="1" ht="13" x14ac:dyDescent="0.35">
      <c r="A45" s="33">
        <f>U8</f>
        <v>7829</v>
      </c>
      <c r="B45" s="39">
        <v>50</v>
      </c>
      <c r="C45" s="3">
        <f t="shared" si="3"/>
        <v>148.92449999999999</v>
      </c>
      <c r="D45" s="3">
        <f t="shared" si="4"/>
        <v>40.262034</v>
      </c>
      <c r="E45" s="3">
        <f t="shared" si="5"/>
        <v>6.5720700000000001</v>
      </c>
      <c r="F45" s="3">
        <f t="shared" si="6"/>
        <v>20.597334</v>
      </c>
      <c r="G45" s="3">
        <f t="shared" si="11"/>
        <v>0.19695000000000004</v>
      </c>
      <c r="H45" s="3">
        <f t="shared" si="11"/>
        <v>8.7718499999999988</v>
      </c>
      <c r="I45" s="3">
        <f t="shared" si="11"/>
        <v>0.48177000000000003</v>
      </c>
      <c r="J45" s="3">
        <f t="shared" si="11"/>
        <v>3.3633000000000003E-2</v>
      </c>
      <c r="K45" s="3">
        <f t="shared" si="11"/>
        <v>2.5755000000000001E-3</v>
      </c>
      <c r="L45" s="3">
        <f t="shared" si="11"/>
        <v>0.368145</v>
      </c>
      <c r="M45" s="3">
        <f t="shared" si="11"/>
        <v>0.29239500000000002</v>
      </c>
      <c r="N45" s="3">
        <f t="shared" si="11"/>
        <v>50.752499999999998</v>
      </c>
      <c r="O45" s="3">
        <f t="shared" si="11"/>
        <v>8317.35</v>
      </c>
      <c r="P45" s="3">
        <f t="shared" si="11"/>
        <v>0</v>
      </c>
      <c r="Q45" s="3">
        <f t="shared" si="7"/>
        <v>110.97375000000001</v>
      </c>
      <c r="R45" s="3">
        <f t="shared" si="8"/>
        <v>0</v>
      </c>
      <c r="S45" s="3">
        <f t="shared" si="8"/>
        <v>0.70144499999999999</v>
      </c>
      <c r="T45" s="3">
        <f t="shared" si="8"/>
        <v>0</v>
      </c>
      <c r="U45" s="3">
        <f t="shared" si="8"/>
        <v>0</v>
      </c>
      <c r="V45" s="3">
        <f t="shared" si="9"/>
        <v>0</v>
      </c>
      <c r="W45" s="3">
        <f t="shared" si="10"/>
        <v>0</v>
      </c>
      <c r="AB45" s="16"/>
      <c r="AC45" s="16"/>
      <c r="AD45" s="16"/>
      <c r="AE45" s="16"/>
      <c r="AF45" s="16"/>
    </row>
    <row r="46" spans="1:32" s="20" customFormat="1" ht="13.5" thickBot="1" x14ac:dyDescent="0.4">
      <c r="A46" s="34">
        <f>V8</f>
        <v>4848</v>
      </c>
      <c r="B46" s="21">
        <v>50</v>
      </c>
      <c r="C46" s="4">
        <f t="shared" si="3"/>
        <v>148.92449999999999</v>
      </c>
      <c r="D46" s="4">
        <f t="shared" si="4"/>
        <v>40.262034</v>
      </c>
      <c r="E46" s="4">
        <f t="shared" si="5"/>
        <v>6.5720700000000001</v>
      </c>
      <c r="F46" s="4">
        <f t="shared" si="6"/>
        <v>20.597334</v>
      </c>
      <c r="G46" s="4">
        <f t="shared" si="11"/>
        <v>0.19695000000000004</v>
      </c>
      <c r="H46" s="4">
        <f t="shared" si="11"/>
        <v>8.7718499999999988</v>
      </c>
      <c r="I46" s="4">
        <f t="shared" si="11"/>
        <v>0.48177000000000003</v>
      </c>
      <c r="J46" s="4">
        <f t="shared" si="11"/>
        <v>3.3633000000000003E-2</v>
      </c>
      <c r="K46" s="4">
        <f t="shared" si="11"/>
        <v>2.5755000000000001E-3</v>
      </c>
      <c r="L46" s="4">
        <f t="shared" si="11"/>
        <v>0.368145</v>
      </c>
      <c r="M46" s="4">
        <f t="shared" si="11"/>
        <v>0.29239500000000002</v>
      </c>
      <c r="N46" s="4">
        <f t="shared" si="11"/>
        <v>50.752499999999998</v>
      </c>
      <c r="O46" s="4">
        <f t="shared" si="11"/>
        <v>8317.35</v>
      </c>
      <c r="P46" s="4">
        <f t="shared" si="11"/>
        <v>0</v>
      </c>
      <c r="Q46" s="4">
        <f t="shared" si="7"/>
        <v>110.97375000000001</v>
      </c>
      <c r="R46" s="4">
        <f t="shared" si="8"/>
        <v>0</v>
      </c>
      <c r="S46" s="4">
        <f t="shared" si="8"/>
        <v>0.70144499999999999</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topLeftCell="H1" zoomScale="90" zoomScaleNormal="90" workbookViewId="0">
      <selection activeCell="H5" sqref="H2:J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Bolton Hill'!C1:E1</f>
        <v>PAN-010170</v>
      </c>
      <c r="D1" s="98"/>
      <c r="E1" s="98"/>
      <c r="F1" s="85" t="s">
        <v>47</v>
      </c>
      <c r="G1" s="85"/>
      <c r="H1" s="99" t="str">
        <f>'DCWW Bolton Hill'!H1:J1</f>
        <v>43.5 ha</v>
      </c>
      <c r="I1" s="99"/>
      <c r="J1" s="99"/>
      <c r="AB1" s="45"/>
      <c r="AC1" s="45"/>
      <c r="AD1" s="45"/>
      <c r="AE1" s="45" t="s">
        <v>91</v>
      </c>
      <c r="AF1" s="45" t="s">
        <v>92</v>
      </c>
    </row>
    <row r="2" spans="1:32" ht="14" x14ac:dyDescent="0.3">
      <c r="A2" s="85" t="s">
        <v>106</v>
      </c>
      <c r="B2" s="85"/>
      <c r="C2" s="100" t="str">
        <f>'DCWW Bolton Hill'!C2:E2</f>
        <v>EPR-GP3792SK</v>
      </c>
      <c r="D2" s="98"/>
      <c r="E2" s="98"/>
      <c r="F2" s="85" t="s">
        <v>52</v>
      </c>
      <c r="G2" s="85"/>
      <c r="H2" s="88" t="s">
        <v>116</v>
      </c>
      <c r="I2" s="88"/>
      <c r="J2" s="88"/>
      <c r="AB2" s="46" t="s">
        <v>61</v>
      </c>
      <c r="AC2" s="46" t="s">
        <v>80</v>
      </c>
      <c r="AD2" s="45" t="s">
        <v>88</v>
      </c>
      <c r="AE2" s="45" t="s">
        <v>73</v>
      </c>
      <c r="AF2" s="45">
        <v>8.4</v>
      </c>
    </row>
    <row r="3" spans="1:32" ht="14" x14ac:dyDescent="0.3">
      <c r="A3" s="96" t="s">
        <v>44</v>
      </c>
      <c r="B3" s="97"/>
      <c r="C3" s="99" t="str">
        <f>'DCWW Bolton Hill'!C3:E3</f>
        <v>ByProduct Recovery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'DCWW Bolton Hill'!C4:E4</f>
        <v>Bailea, Heol Senni, Brecon, Powys, LD3 8ST</v>
      </c>
      <c r="D4" s="99"/>
      <c r="E4" s="99"/>
      <c r="F4" s="87" t="s">
        <v>1</v>
      </c>
      <c r="G4" s="87"/>
      <c r="H4" s="88" t="s">
        <v>132</v>
      </c>
      <c r="I4" s="88"/>
      <c r="J4" s="88"/>
      <c r="AB4" s="46" t="s">
        <v>57</v>
      </c>
      <c r="AC4" s="47" t="s">
        <v>82</v>
      </c>
      <c r="AD4" s="45" t="s">
        <v>90</v>
      </c>
      <c r="AE4" s="45" t="s">
        <v>75</v>
      </c>
      <c r="AF4" s="45">
        <v>8.8000000000000007</v>
      </c>
    </row>
    <row r="5" spans="1:32" ht="14" x14ac:dyDescent="0.3">
      <c r="A5" s="85" t="s">
        <v>51</v>
      </c>
      <c r="B5" s="85"/>
      <c r="C5" s="99" t="str">
        <f>'DCWW Bolton Hill'!C5:E5</f>
        <v>Rhiannon Smith</v>
      </c>
      <c r="D5" s="99"/>
      <c r="E5" s="99"/>
      <c r="F5" s="85" t="s">
        <v>45</v>
      </c>
      <c r="G5" s="85"/>
      <c r="H5" s="88">
        <v>5.3</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51"/>
      <c r="AD8" s="45"/>
      <c r="AE8" s="45" t="s">
        <v>98</v>
      </c>
      <c r="AF8" s="45">
        <v>2.1</v>
      </c>
    </row>
    <row r="9" spans="1:32" ht="14" x14ac:dyDescent="0.3">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51"/>
      <c r="AD9" s="45"/>
      <c r="AE9" s="45" t="s">
        <v>77</v>
      </c>
      <c r="AF9" s="45">
        <v>5.9</v>
      </c>
    </row>
    <row r="10" spans="1:32" ht="14" x14ac:dyDescent="0.3">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51"/>
      <c r="AD10" s="45"/>
      <c r="AE10" s="45" t="s">
        <v>78</v>
      </c>
      <c r="AF10" s="45">
        <v>1.4</v>
      </c>
    </row>
    <row r="11" spans="1:32" ht="13" x14ac:dyDescent="0.3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12"/>
      <c r="AC11" s="12"/>
      <c r="AD11" s="12"/>
      <c r="AE11" s="12"/>
      <c r="AF11" s="12"/>
    </row>
    <row r="12" spans="1:32" ht="14" x14ac:dyDescent="0.3">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51"/>
      <c r="AD12" s="45"/>
      <c r="AE12" s="45"/>
      <c r="AF12" s="45"/>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11.824767400000001</v>
      </c>
      <c r="D18" s="43">
        <f>$D28</f>
        <v>11.824767400000001</v>
      </c>
      <c r="E18" s="43">
        <f>$D29</f>
        <v>11.824767400000001</v>
      </c>
      <c r="F18" s="43">
        <f>$D30</f>
        <v>11.824767400000001</v>
      </c>
      <c r="G18" s="43">
        <f>$D31</f>
        <v>11.824767400000001</v>
      </c>
      <c r="H18" s="43">
        <f>$D32</f>
        <v>11.824767400000001</v>
      </c>
      <c r="I18" s="43">
        <f>$D33</f>
        <v>11.824767400000001</v>
      </c>
      <c r="J18" s="43">
        <f>$D34</f>
        <v>11.824767400000001</v>
      </c>
      <c r="K18" s="43">
        <f>$D35</f>
        <v>11.824767400000001</v>
      </c>
      <c r="L18" s="43">
        <f>$D36</f>
        <v>11.824767400000001</v>
      </c>
      <c r="M18" s="43">
        <f>$D37</f>
        <v>11.824767400000001</v>
      </c>
      <c r="N18" s="43">
        <f>$D38</f>
        <v>11.824767400000001</v>
      </c>
      <c r="O18" s="43">
        <f>$D39</f>
        <v>11.824767400000001</v>
      </c>
      <c r="P18" s="43">
        <f>$D40</f>
        <v>11.824767400000001</v>
      </c>
      <c r="Q18" s="43">
        <f>$D41</f>
        <v>11.824767400000001</v>
      </c>
      <c r="R18" s="43">
        <f>$D42</f>
        <v>11.824767400000001</v>
      </c>
      <c r="S18" s="43">
        <f>$D43</f>
        <v>11.824767400000001</v>
      </c>
      <c r="T18" s="43">
        <f>$D44</f>
        <v>11.824767400000001</v>
      </c>
      <c r="U18" s="43">
        <f>$D45</f>
        <v>11.824767400000001</v>
      </c>
      <c r="V18" s="43">
        <f>$D46</f>
        <v>11.824767400000001</v>
      </c>
      <c r="AB18" s="53"/>
      <c r="AC18" s="53"/>
      <c r="AD18" s="53"/>
      <c r="AE18" s="53"/>
      <c r="AF18" s="53"/>
    </row>
    <row r="19" spans="1:32" s="31" customFormat="1" ht="15" customHeight="1" x14ac:dyDescent="0.35">
      <c r="A19" s="86" t="s">
        <v>86</v>
      </c>
      <c r="B19" s="86"/>
      <c r="C19" s="43">
        <f>C18-C17</f>
        <v>-52.775232599999995</v>
      </c>
      <c r="D19" s="43">
        <f t="shared" ref="D19:V19" si="1">D18-D17</f>
        <v>-52.775232599999995</v>
      </c>
      <c r="E19" s="43">
        <f t="shared" si="1"/>
        <v>-52.775232599999995</v>
      </c>
      <c r="F19" s="43">
        <f t="shared" si="1"/>
        <v>-52.775232599999995</v>
      </c>
      <c r="G19" s="43">
        <f t="shared" si="1"/>
        <v>-52.775232599999995</v>
      </c>
      <c r="H19" s="43">
        <f t="shared" si="1"/>
        <v>-52.775232599999995</v>
      </c>
      <c r="I19" s="43">
        <f t="shared" si="1"/>
        <v>-52.775232599999995</v>
      </c>
      <c r="J19" s="43">
        <f t="shared" si="1"/>
        <v>-52.775232599999995</v>
      </c>
      <c r="K19" s="43">
        <f t="shared" si="1"/>
        <v>-52.775232599999995</v>
      </c>
      <c r="L19" s="43">
        <f t="shared" si="1"/>
        <v>-52.775232599999995</v>
      </c>
      <c r="M19" s="43">
        <f t="shared" si="1"/>
        <v>-52.775232599999995</v>
      </c>
      <c r="N19" s="43">
        <f t="shared" si="1"/>
        <v>-52.775232599999995</v>
      </c>
      <c r="O19" s="43">
        <f t="shared" si="1"/>
        <v>-52.775232599999995</v>
      </c>
      <c r="P19" s="43">
        <f t="shared" si="1"/>
        <v>-52.775232599999995</v>
      </c>
      <c r="Q19" s="43">
        <f t="shared" si="1"/>
        <v>-52.775232599999995</v>
      </c>
      <c r="R19" s="43">
        <f t="shared" si="1"/>
        <v>-52.775232599999995</v>
      </c>
      <c r="S19" s="43">
        <f t="shared" si="1"/>
        <v>-52.775232599999995</v>
      </c>
      <c r="T19" s="43">
        <f t="shared" si="1"/>
        <v>-52.775232599999995</v>
      </c>
      <c r="U19" s="43">
        <f t="shared" si="1"/>
        <v>-52.775232599999995</v>
      </c>
      <c r="V19" s="43">
        <f t="shared" si="1"/>
        <v>-52.775232599999995</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DECREASE</v>
      </c>
      <c r="R20" s="44" t="str">
        <f>IF($B42="","",IF(R$19&gt;=0,"INCREASE","DECREASE"))</f>
        <v>DECREASE</v>
      </c>
      <c r="S20" s="44" t="str">
        <f>IF($B43="","",IF(S$19&gt;=0,"INCREASE","DECREASE"))</f>
        <v>DECREASE</v>
      </c>
      <c r="T20" s="44" t="str">
        <f>IF($B44="","",IF(T$19&gt;=0,"INCREASE","DECREASE"))</f>
        <v>DECREASE</v>
      </c>
      <c r="U20" s="44" t="str">
        <f>IF($B45="","",IF(U$19&gt;=0,"INCREASE","DECREASE"))</f>
        <v>DECREASE</v>
      </c>
      <c r="V20" s="44" t="str">
        <f>IF($B46="","",IF(V$19&gt;=0,"INCREASE","DECREASE"))</f>
        <v>DECREASE</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35">
      <c r="A24" s="19"/>
      <c r="B24" s="41">
        <v>2.62</v>
      </c>
      <c r="C24" s="40">
        <v>0.90900000000000003</v>
      </c>
      <c r="D24" s="40">
        <v>7.8799999999999995E-2</v>
      </c>
      <c r="E24" s="40">
        <v>4.36E-2</v>
      </c>
      <c r="F24" s="40">
        <v>647</v>
      </c>
      <c r="G24" s="40">
        <v>13.3</v>
      </c>
      <c r="H24" s="40">
        <v>137</v>
      </c>
      <c r="I24" s="40">
        <v>24.2</v>
      </c>
      <c r="J24" s="40">
        <v>0.36</v>
      </c>
      <c r="K24" s="1">
        <v>0.77</v>
      </c>
      <c r="L24" s="40">
        <v>5.0999999999999996</v>
      </c>
      <c r="M24" s="40">
        <v>11.5</v>
      </c>
      <c r="N24" s="40">
        <v>3330</v>
      </c>
      <c r="O24" s="40">
        <v>416000</v>
      </c>
      <c r="P24" s="40"/>
      <c r="Q24" s="40">
        <v>9080</v>
      </c>
      <c r="R24" s="40"/>
      <c r="S24" s="40">
        <v>33.6</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250</v>
      </c>
      <c r="C27" s="3">
        <f>IF(C$23="%w/w SAR",((C$24*10)*$B27),IF(C$23="%w/w DM",(((C$24*10)*($B$24/100))*$B27),IF(C$23="kg/t SAR",(C$24*$B27),IF(C$23="kg/t DM",((C$24*($B$24/100))*$B27),IF(C$23="mg/kg SAR",((C$24*0.001)*$B27),IF(C$23="mg/kg DM",(((C$24*0.001)*($B$24/100))*$B27),0))))))</f>
        <v>59.539500000000004</v>
      </c>
      <c r="D27" s="3">
        <f>(IF(D$23="%w/w SAR",((D$24*10)*$B27),IF(D$23="%w/w DM",(((D$24*10)*($B$24/100))*$B27),IF(D$23="kg/t SAR",(D$24*$B27),IF(D$23="kg/t DM",((D$24*($B$24/100))*$B27),IF(D$23="mg/kg SAR",((D$24*0.001)*$B27),IF(D$23="mg/kg DM",(((D$24*0.001)*($B$24/100))*$B27),"0")))))))*2.291</f>
        <v>11.824767400000001</v>
      </c>
      <c r="E27" s="3">
        <f>(IF(E$23="%w/w SAR",((E$24*10)*$B27),IF(E$23="%w/w DM",(((E$24*10)*($B$24/100))*$B27),IF(E$23="kg/t SAR",(E$24*$B27),IF(E$23="kg/t DM",((E$24*($B$24/100))*$B27),IF(E$23="mg/kg SAR",((E$24*0.001)*$B27),IF(E$23="mg/kg DM",(((E$24*0.001)*($B$24/100))*$B27),"0")))))))*1.205</f>
        <v>3.4412389999999999</v>
      </c>
      <c r="F27" s="3">
        <f>(IF(F$23="%w/w SAR",((F$24*10)*$B27),IF(F$23="%w/w DM",(((F$24*10)*($B$24/100))*$B27),IF(F$23="kg/t SAR",(F$24*$B27),IF(F$23="kg/t DM",((F$24*($B$24/100))*$B27),IF(F$23="mg/kg SAR",((F$24*0.001)*$B27),IF(F$23="mg/kg DM",(((F$24*0.001)*($B$24/100))*$B27),"0")))))))*1.658</f>
        <v>7.0263553000000005</v>
      </c>
      <c r="G27" s="3">
        <f t="shared" ref="G27:P42" si="2">IF(G$23="%w/w SAR",((G$24*10)*$B27),IF(G$23="%w/w DM",(((G$24*10)*($B$24/100))*$B27),IF(G$23="kg/t SAR",(G$24*$B27),IF(G$23="kg/t DM",((G$24*($B$24/100))*$B27),IF(G$23="mg/kg SAR",((G$24*0.001)*$B27),IF(G$23="mg/kg DM",(((G$24*0.001)*($B$24/100))*$B27),0))))))</f>
        <v>8.7115000000000012E-2</v>
      </c>
      <c r="H27" s="3">
        <f t="shared" si="2"/>
        <v>0.89735000000000009</v>
      </c>
      <c r="I27" s="3">
        <f t="shared" si="2"/>
        <v>0.15851000000000001</v>
      </c>
      <c r="J27" s="3">
        <f t="shared" si="2"/>
        <v>2.3579999999999999E-3</v>
      </c>
      <c r="K27" s="3">
        <f t="shared" si="2"/>
        <v>5.0435000000000011E-3</v>
      </c>
      <c r="L27" s="3">
        <f t="shared" si="2"/>
        <v>3.3404999999999997E-2</v>
      </c>
      <c r="M27" s="3">
        <f t="shared" si="2"/>
        <v>7.5325000000000003E-2</v>
      </c>
      <c r="N27" s="3">
        <f t="shared" si="2"/>
        <v>21.811500000000002</v>
      </c>
      <c r="O27" s="3">
        <f t="shared" si="2"/>
        <v>2724.8</v>
      </c>
      <c r="P27" s="3">
        <f t="shared" si="2"/>
        <v>0</v>
      </c>
      <c r="Q27" s="3">
        <f>(IF(Q$23="%w/w SAR",((Q$24*10)*$B27),IF(Q$23="%w/w DM",(((Q$24*10)*($B$24/100))*$B27),IF(Q$23="kg/t SAR",(Q$24*$B27),IF(Q$23="kg/t DM",((Q$24*($B$24/100))*$B27),IF(Q$23="mg/kg SAR",((Q$24*0.001)*$B27),IF(Q$23="mg/kg DM",(((Q$24*0.001)*($B$24/100))*$B27),0)))))))*2.5</f>
        <v>148.685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0.22008000000000005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16</v>
      </c>
      <c r="B28" s="39">
        <v>250</v>
      </c>
      <c r="C28" s="3">
        <f t="shared" ref="C28:C46" si="3">IF(C$23="%w/w SAR",((C$24*10)*$B28),IF(C$23="%w/w DM",(((C$24*10)*($B$24/100))*$B28),IF(C$23="kg/t SAR",(C$24*$B28),IF(C$23="kg/t DM",((C$24*($B$24/100))*$B28),IF(C$23="mg/kg SAR",((C$24*0.001)*$B28),IF(C$23="mg/kg DM",(((C$24*0.001)*($B$24/100))*$B28),0))))))</f>
        <v>59.539500000000004</v>
      </c>
      <c r="D28" s="3">
        <f t="shared" ref="D28:D46" si="4">(IF(D$23="%w/w SAR",((D$24*10)*$B28),IF(D$23="%w/w DM",(((D$24*10)*($B$24/100))*$B28),IF(D$23="kg/t SAR",(D$24*$B28),IF(D$23="kg/t DM",((D$24*($B$24/100))*$B28),IF(D$23="mg/kg SAR",((D$24*0.001)*$B28),IF(D$23="mg/kg DM",(((D$24*0.001)*($B$24/100))*$B28),"0")))))))*2.291</f>
        <v>11.824767400000001</v>
      </c>
      <c r="E28" s="3">
        <f t="shared" ref="E28:E46" si="5">(IF(E$23="%w/w SAR",((E$24*10)*$B28),IF(E$23="%w/w DM",(((E$24*10)*($B$24/100))*$B28),IF(E$23="kg/t SAR",(E$24*$B28),IF(E$23="kg/t DM",((E$24*($B$24/100))*$B28),IF(E$23="mg/kg SAR",((E$24*0.001)*$B28),IF(E$23="mg/kg DM",(((E$24*0.001)*($B$24/100))*$B28),"0")))))))*1.205</f>
        <v>3.4412389999999999</v>
      </c>
      <c r="F28" s="3">
        <f t="shared" ref="F28:F46" si="6">(IF(F$23="%w/w SAR",((F$24*10)*$B28),IF(F$23="%w/w DM",(((F$24*10)*($B$24/100))*$B28),IF(F$23="kg/t SAR",(F$24*$B28),IF(F$23="kg/t DM",((F$24*($B$24/100))*$B28),IF(F$23="mg/kg SAR",((F$24*0.001)*$B28),IF(F$23="mg/kg DM",(((F$24*0.001)*($B$24/100))*$B28),"0")))))))*1.658</f>
        <v>7.0263553000000005</v>
      </c>
      <c r="G28" s="3">
        <f t="shared" si="2"/>
        <v>8.7115000000000012E-2</v>
      </c>
      <c r="H28" s="3">
        <f t="shared" si="2"/>
        <v>0.89735000000000009</v>
      </c>
      <c r="I28" s="3">
        <f t="shared" si="2"/>
        <v>0.15851000000000001</v>
      </c>
      <c r="J28" s="3">
        <f t="shared" si="2"/>
        <v>2.3579999999999999E-3</v>
      </c>
      <c r="K28" s="3">
        <f t="shared" si="2"/>
        <v>5.0435000000000011E-3</v>
      </c>
      <c r="L28" s="3">
        <f t="shared" si="2"/>
        <v>3.3404999999999997E-2</v>
      </c>
      <c r="M28" s="3">
        <f t="shared" si="2"/>
        <v>7.5325000000000003E-2</v>
      </c>
      <c r="N28" s="3">
        <f t="shared" si="2"/>
        <v>21.811500000000002</v>
      </c>
      <c r="O28" s="3">
        <f t="shared" si="2"/>
        <v>2724.8</v>
      </c>
      <c r="P28" s="3">
        <f t="shared" si="2"/>
        <v>0</v>
      </c>
      <c r="Q28" s="3">
        <f t="shared" ref="Q28:Q46" si="7">(IF(Q$23="%w/w SAR",((Q$24*10)*$B28),IF(Q$23="%w/w DM",(((Q$24*10)*($B$24/100))*$B28),IF(Q$23="kg/t SAR",(Q$24*$B28),IF(Q$23="kg/t DM",((Q$24*($B$24/100))*$B28),IF(Q$23="mg/kg SAR",((Q$24*0.001)*$B28),IF(Q$23="mg/kg DM",(((Q$24*0.001)*($B$24/100))*$B28),0)))))))*2.5</f>
        <v>148.685</v>
      </c>
      <c r="R28" s="3">
        <f t="shared" ref="R28:U46" si="8">IF(R$23="%w/w SAR",((R$24*10)*$B28),IF(R$23="%w/w DM",(((R$24*10)*($B$24/100))*$B28),IF(R$23="kg/t SAR",(R$24*$B28),IF(R$23="kg/t DM",((R$24*($B$24/100))*$B28),IF(R$23="mg/kg SAR",((R$24*0.001)*$B28),IF(R$23="mg/kg DM",(((R$24*0.001)*($B$24/100))*$B28),0))))))</f>
        <v>0</v>
      </c>
      <c r="S28" s="3">
        <f t="shared" si="8"/>
        <v>0.22008000000000005</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18</v>
      </c>
      <c r="B29" s="39">
        <v>250</v>
      </c>
      <c r="C29" s="3">
        <f t="shared" si="3"/>
        <v>59.539500000000004</v>
      </c>
      <c r="D29" s="3">
        <f t="shared" si="4"/>
        <v>11.824767400000001</v>
      </c>
      <c r="E29" s="3">
        <f t="shared" si="5"/>
        <v>3.4412389999999999</v>
      </c>
      <c r="F29" s="3">
        <f t="shared" si="6"/>
        <v>7.0263553000000005</v>
      </c>
      <c r="G29" s="3">
        <f t="shared" si="2"/>
        <v>8.7115000000000012E-2</v>
      </c>
      <c r="H29" s="3">
        <f t="shared" si="2"/>
        <v>0.89735000000000009</v>
      </c>
      <c r="I29" s="3">
        <f t="shared" si="2"/>
        <v>0.15851000000000001</v>
      </c>
      <c r="J29" s="3">
        <f t="shared" si="2"/>
        <v>2.3579999999999999E-3</v>
      </c>
      <c r="K29" s="3">
        <f t="shared" si="2"/>
        <v>5.0435000000000011E-3</v>
      </c>
      <c r="L29" s="3">
        <f t="shared" si="2"/>
        <v>3.3404999999999997E-2</v>
      </c>
      <c r="M29" s="3">
        <f t="shared" si="2"/>
        <v>7.5325000000000003E-2</v>
      </c>
      <c r="N29" s="3">
        <f t="shared" si="2"/>
        <v>21.811500000000002</v>
      </c>
      <c r="O29" s="3">
        <f t="shared" si="2"/>
        <v>2724.8</v>
      </c>
      <c r="P29" s="3">
        <f t="shared" si="2"/>
        <v>0</v>
      </c>
      <c r="Q29" s="3">
        <f t="shared" si="7"/>
        <v>148.685</v>
      </c>
      <c r="R29" s="3">
        <f t="shared" si="8"/>
        <v>0</v>
      </c>
      <c r="S29" s="3">
        <f t="shared" si="8"/>
        <v>0.22008000000000005</v>
      </c>
      <c r="T29" s="3">
        <f t="shared" si="8"/>
        <v>0</v>
      </c>
      <c r="U29" s="3">
        <f t="shared" si="8"/>
        <v>0</v>
      </c>
      <c r="V29" s="3">
        <f t="shared" si="9"/>
        <v>0</v>
      </c>
      <c r="W29" s="3">
        <f t="shared" si="10"/>
        <v>0</v>
      </c>
      <c r="AB29" s="16"/>
      <c r="AC29" s="16"/>
      <c r="AD29" s="16"/>
      <c r="AE29" s="16"/>
      <c r="AF29" s="16"/>
    </row>
    <row r="30" spans="1:32" s="20" customFormat="1" ht="13" x14ac:dyDescent="0.35">
      <c r="A30" s="33">
        <f>F8</f>
        <v>19</v>
      </c>
      <c r="B30" s="39">
        <v>250</v>
      </c>
      <c r="C30" s="3">
        <f t="shared" si="3"/>
        <v>59.539500000000004</v>
      </c>
      <c r="D30" s="3">
        <f t="shared" si="4"/>
        <v>11.824767400000001</v>
      </c>
      <c r="E30" s="3">
        <f t="shared" si="5"/>
        <v>3.4412389999999999</v>
      </c>
      <c r="F30" s="3">
        <f t="shared" si="6"/>
        <v>7.0263553000000005</v>
      </c>
      <c r="G30" s="3">
        <f t="shared" si="2"/>
        <v>8.7115000000000012E-2</v>
      </c>
      <c r="H30" s="3">
        <f t="shared" si="2"/>
        <v>0.89735000000000009</v>
      </c>
      <c r="I30" s="3">
        <f t="shared" si="2"/>
        <v>0.15851000000000001</v>
      </c>
      <c r="J30" s="3">
        <f t="shared" si="2"/>
        <v>2.3579999999999999E-3</v>
      </c>
      <c r="K30" s="3">
        <f t="shared" si="2"/>
        <v>5.0435000000000011E-3</v>
      </c>
      <c r="L30" s="3">
        <f t="shared" si="2"/>
        <v>3.3404999999999997E-2</v>
      </c>
      <c r="M30" s="3">
        <f t="shared" si="2"/>
        <v>7.5325000000000003E-2</v>
      </c>
      <c r="N30" s="3">
        <f t="shared" si="2"/>
        <v>21.811500000000002</v>
      </c>
      <c r="O30" s="3">
        <f t="shared" si="2"/>
        <v>2724.8</v>
      </c>
      <c r="P30" s="3">
        <f t="shared" si="2"/>
        <v>0</v>
      </c>
      <c r="Q30" s="3">
        <f t="shared" si="7"/>
        <v>148.685</v>
      </c>
      <c r="R30" s="3">
        <f t="shared" si="8"/>
        <v>0</v>
      </c>
      <c r="S30" s="3">
        <f t="shared" si="8"/>
        <v>0.22008000000000005</v>
      </c>
      <c r="T30" s="3">
        <f t="shared" si="8"/>
        <v>0</v>
      </c>
      <c r="U30" s="3">
        <f t="shared" si="8"/>
        <v>0</v>
      </c>
      <c r="V30" s="3">
        <f t="shared" si="9"/>
        <v>0</v>
      </c>
      <c r="W30" s="3">
        <f t="shared" si="10"/>
        <v>0</v>
      </c>
      <c r="AB30" s="16"/>
      <c r="AC30" s="16"/>
      <c r="AD30" s="16"/>
      <c r="AE30" s="16"/>
      <c r="AF30" s="16"/>
    </row>
    <row r="31" spans="1:32" s="20" customFormat="1" ht="13" x14ac:dyDescent="0.35">
      <c r="A31" s="33">
        <f>G8</f>
        <v>20</v>
      </c>
      <c r="B31" s="39">
        <v>250</v>
      </c>
      <c r="C31" s="3">
        <f t="shared" si="3"/>
        <v>59.539500000000004</v>
      </c>
      <c r="D31" s="3">
        <f t="shared" si="4"/>
        <v>11.824767400000001</v>
      </c>
      <c r="E31" s="3">
        <f t="shared" si="5"/>
        <v>3.4412389999999999</v>
      </c>
      <c r="F31" s="3">
        <f t="shared" si="6"/>
        <v>7.0263553000000005</v>
      </c>
      <c r="G31" s="3">
        <f t="shared" si="2"/>
        <v>8.7115000000000012E-2</v>
      </c>
      <c r="H31" s="3">
        <f t="shared" si="2"/>
        <v>0.89735000000000009</v>
      </c>
      <c r="I31" s="3">
        <f t="shared" si="2"/>
        <v>0.15851000000000001</v>
      </c>
      <c r="J31" s="3">
        <f t="shared" si="2"/>
        <v>2.3579999999999999E-3</v>
      </c>
      <c r="K31" s="3">
        <f t="shared" si="2"/>
        <v>5.0435000000000011E-3</v>
      </c>
      <c r="L31" s="3">
        <f t="shared" si="2"/>
        <v>3.3404999999999997E-2</v>
      </c>
      <c r="M31" s="3">
        <f t="shared" si="2"/>
        <v>7.5325000000000003E-2</v>
      </c>
      <c r="N31" s="3">
        <f t="shared" si="2"/>
        <v>21.811500000000002</v>
      </c>
      <c r="O31" s="3">
        <f t="shared" si="2"/>
        <v>2724.8</v>
      </c>
      <c r="P31" s="3">
        <f t="shared" si="2"/>
        <v>0</v>
      </c>
      <c r="Q31" s="3">
        <f t="shared" si="7"/>
        <v>148.685</v>
      </c>
      <c r="R31" s="3">
        <f t="shared" si="8"/>
        <v>0</v>
      </c>
      <c r="S31" s="3">
        <f t="shared" si="8"/>
        <v>0.22008000000000005</v>
      </c>
      <c r="T31" s="3">
        <f t="shared" si="8"/>
        <v>0</v>
      </c>
      <c r="U31" s="3">
        <f t="shared" si="8"/>
        <v>0</v>
      </c>
      <c r="V31" s="3">
        <f t="shared" si="9"/>
        <v>0</v>
      </c>
      <c r="W31" s="3">
        <f t="shared" si="10"/>
        <v>0</v>
      </c>
      <c r="AB31" s="16"/>
      <c r="AC31" s="16"/>
      <c r="AD31" s="16"/>
      <c r="AE31" s="16"/>
      <c r="AF31" s="16"/>
    </row>
    <row r="32" spans="1:32" s="20" customFormat="1" ht="13" x14ac:dyDescent="0.35">
      <c r="A32" s="33">
        <f>H8</f>
        <v>21</v>
      </c>
      <c r="B32" s="39">
        <v>250</v>
      </c>
      <c r="C32" s="3">
        <f t="shared" si="3"/>
        <v>59.539500000000004</v>
      </c>
      <c r="D32" s="3">
        <f t="shared" si="4"/>
        <v>11.824767400000001</v>
      </c>
      <c r="E32" s="3">
        <f t="shared" si="5"/>
        <v>3.4412389999999999</v>
      </c>
      <c r="F32" s="3">
        <f t="shared" si="6"/>
        <v>7.0263553000000005</v>
      </c>
      <c r="G32" s="3">
        <f t="shared" si="2"/>
        <v>8.7115000000000012E-2</v>
      </c>
      <c r="H32" s="3">
        <f t="shared" si="2"/>
        <v>0.89735000000000009</v>
      </c>
      <c r="I32" s="3">
        <f t="shared" si="2"/>
        <v>0.15851000000000001</v>
      </c>
      <c r="J32" s="3">
        <f t="shared" si="2"/>
        <v>2.3579999999999999E-3</v>
      </c>
      <c r="K32" s="3">
        <f t="shared" si="2"/>
        <v>5.0435000000000011E-3</v>
      </c>
      <c r="L32" s="3">
        <f t="shared" si="2"/>
        <v>3.3404999999999997E-2</v>
      </c>
      <c r="M32" s="3">
        <f t="shared" si="2"/>
        <v>7.5325000000000003E-2</v>
      </c>
      <c r="N32" s="3">
        <f t="shared" si="2"/>
        <v>21.811500000000002</v>
      </c>
      <c r="O32" s="3">
        <f t="shared" si="2"/>
        <v>2724.8</v>
      </c>
      <c r="P32" s="3">
        <f t="shared" si="2"/>
        <v>0</v>
      </c>
      <c r="Q32" s="3">
        <f t="shared" si="7"/>
        <v>148.685</v>
      </c>
      <c r="R32" s="3">
        <f t="shared" si="8"/>
        <v>0</v>
      </c>
      <c r="S32" s="3">
        <f t="shared" si="8"/>
        <v>0.22008000000000005</v>
      </c>
      <c r="T32" s="3">
        <f t="shared" si="8"/>
        <v>0</v>
      </c>
      <c r="U32" s="3">
        <f t="shared" si="8"/>
        <v>0</v>
      </c>
      <c r="V32" s="3">
        <f t="shared" si="9"/>
        <v>0</v>
      </c>
      <c r="W32" s="3">
        <f t="shared" si="10"/>
        <v>0</v>
      </c>
      <c r="AB32" s="16"/>
      <c r="AC32" s="16"/>
      <c r="AD32" s="16"/>
      <c r="AE32" s="16"/>
      <c r="AF32" s="16"/>
    </row>
    <row r="33" spans="1:32" s="20" customFormat="1" ht="13" x14ac:dyDescent="0.35">
      <c r="A33" s="33">
        <f>I8</f>
        <v>23</v>
      </c>
      <c r="B33" s="39">
        <v>250</v>
      </c>
      <c r="C33" s="3">
        <f t="shared" si="3"/>
        <v>59.539500000000004</v>
      </c>
      <c r="D33" s="3">
        <f t="shared" si="4"/>
        <v>11.824767400000001</v>
      </c>
      <c r="E33" s="3">
        <f t="shared" si="5"/>
        <v>3.4412389999999999</v>
      </c>
      <c r="F33" s="3">
        <f t="shared" si="6"/>
        <v>7.0263553000000005</v>
      </c>
      <c r="G33" s="3">
        <f t="shared" si="2"/>
        <v>8.7115000000000012E-2</v>
      </c>
      <c r="H33" s="3">
        <f t="shared" si="2"/>
        <v>0.89735000000000009</v>
      </c>
      <c r="I33" s="3">
        <f t="shared" si="2"/>
        <v>0.15851000000000001</v>
      </c>
      <c r="J33" s="3">
        <f t="shared" si="2"/>
        <v>2.3579999999999999E-3</v>
      </c>
      <c r="K33" s="3">
        <f t="shared" si="2"/>
        <v>5.0435000000000011E-3</v>
      </c>
      <c r="L33" s="3">
        <f t="shared" si="2"/>
        <v>3.3404999999999997E-2</v>
      </c>
      <c r="M33" s="3">
        <f t="shared" si="2"/>
        <v>7.5325000000000003E-2</v>
      </c>
      <c r="N33" s="3">
        <f t="shared" si="2"/>
        <v>21.811500000000002</v>
      </c>
      <c r="O33" s="3">
        <f t="shared" si="2"/>
        <v>2724.8</v>
      </c>
      <c r="P33" s="3">
        <f t="shared" si="2"/>
        <v>0</v>
      </c>
      <c r="Q33" s="3">
        <f t="shared" si="7"/>
        <v>148.685</v>
      </c>
      <c r="R33" s="3">
        <f t="shared" si="8"/>
        <v>0</v>
      </c>
      <c r="S33" s="3">
        <f t="shared" si="8"/>
        <v>0.22008000000000005</v>
      </c>
      <c r="T33" s="3">
        <f t="shared" si="8"/>
        <v>0</v>
      </c>
      <c r="U33" s="3">
        <f t="shared" si="8"/>
        <v>0</v>
      </c>
      <c r="V33" s="3">
        <f t="shared" si="9"/>
        <v>0</v>
      </c>
      <c r="W33" s="3">
        <f t="shared" si="10"/>
        <v>0</v>
      </c>
      <c r="AB33" s="16"/>
      <c r="AC33" s="16"/>
      <c r="AD33" s="16"/>
      <c r="AE33" s="16"/>
      <c r="AF33" s="16"/>
    </row>
    <row r="34" spans="1:32" s="20" customFormat="1" ht="13" x14ac:dyDescent="0.35">
      <c r="A34" s="33">
        <f>J8</f>
        <v>34</v>
      </c>
      <c r="B34" s="39">
        <v>250</v>
      </c>
      <c r="C34" s="3">
        <f t="shared" si="3"/>
        <v>59.539500000000004</v>
      </c>
      <c r="D34" s="3">
        <f t="shared" si="4"/>
        <v>11.824767400000001</v>
      </c>
      <c r="E34" s="3">
        <f t="shared" si="5"/>
        <v>3.4412389999999999</v>
      </c>
      <c r="F34" s="3">
        <f t="shared" si="6"/>
        <v>7.0263553000000005</v>
      </c>
      <c r="G34" s="3">
        <f t="shared" si="2"/>
        <v>8.7115000000000012E-2</v>
      </c>
      <c r="H34" s="3">
        <f t="shared" si="2"/>
        <v>0.89735000000000009</v>
      </c>
      <c r="I34" s="3">
        <f t="shared" si="2"/>
        <v>0.15851000000000001</v>
      </c>
      <c r="J34" s="3">
        <f t="shared" si="2"/>
        <v>2.3579999999999999E-3</v>
      </c>
      <c r="K34" s="3">
        <f t="shared" si="2"/>
        <v>5.0435000000000011E-3</v>
      </c>
      <c r="L34" s="3">
        <f t="shared" si="2"/>
        <v>3.3404999999999997E-2</v>
      </c>
      <c r="M34" s="3">
        <f t="shared" si="2"/>
        <v>7.5325000000000003E-2</v>
      </c>
      <c r="N34" s="3">
        <f t="shared" si="2"/>
        <v>21.811500000000002</v>
      </c>
      <c r="O34" s="3">
        <f t="shared" si="2"/>
        <v>2724.8</v>
      </c>
      <c r="P34" s="3">
        <f t="shared" si="2"/>
        <v>0</v>
      </c>
      <c r="Q34" s="3">
        <f t="shared" si="7"/>
        <v>148.685</v>
      </c>
      <c r="R34" s="3">
        <f t="shared" si="8"/>
        <v>0</v>
      </c>
      <c r="S34" s="3">
        <f t="shared" si="8"/>
        <v>0.22008000000000005</v>
      </c>
      <c r="T34" s="3">
        <f t="shared" si="8"/>
        <v>0</v>
      </c>
      <c r="U34" s="3">
        <f t="shared" si="8"/>
        <v>0</v>
      </c>
      <c r="V34" s="3">
        <f t="shared" si="9"/>
        <v>0</v>
      </c>
      <c r="W34" s="3">
        <f t="shared" si="10"/>
        <v>0</v>
      </c>
      <c r="AB34" s="16"/>
      <c r="AC34" s="16"/>
      <c r="AD34" s="16"/>
      <c r="AE34" s="16"/>
      <c r="AF34" s="16"/>
    </row>
    <row r="35" spans="1:32" s="20" customFormat="1" ht="13" x14ac:dyDescent="0.35">
      <c r="A35" s="33">
        <f>K8</f>
        <v>35</v>
      </c>
      <c r="B35" s="39">
        <v>250</v>
      </c>
      <c r="C35" s="3">
        <f t="shared" si="3"/>
        <v>59.539500000000004</v>
      </c>
      <c r="D35" s="3">
        <f t="shared" si="4"/>
        <v>11.824767400000001</v>
      </c>
      <c r="E35" s="3">
        <f t="shared" si="5"/>
        <v>3.4412389999999999</v>
      </c>
      <c r="F35" s="3">
        <f t="shared" si="6"/>
        <v>7.0263553000000005</v>
      </c>
      <c r="G35" s="3">
        <f t="shared" si="2"/>
        <v>8.7115000000000012E-2</v>
      </c>
      <c r="H35" s="3">
        <f t="shared" si="2"/>
        <v>0.89735000000000009</v>
      </c>
      <c r="I35" s="3">
        <f t="shared" si="2"/>
        <v>0.15851000000000001</v>
      </c>
      <c r="J35" s="3">
        <f t="shared" si="2"/>
        <v>2.3579999999999999E-3</v>
      </c>
      <c r="K35" s="3">
        <f t="shared" si="2"/>
        <v>5.0435000000000011E-3</v>
      </c>
      <c r="L35" s="3">
        <f t="shared" si="2"/>
        <v>3.3404999999999997E-2</v>
      </c>
      <c r="M35" s="3">
        <f t="shared" si="2"/>
        <v>7.5325000000000003E-2</v>
      </c>
      <c r="N35" s="3">
        <f t="shared" si="2"/>
        <v>21.811500000000002</v>
      </c>
      <c r="O35" s="3">
        <f t="shared" si="2"/>
        <v>2724.8</v>
      </c>
      <c r="P35" s="3">
        <f t="shared" si="2"/>
        <v>0</v>
      </c>
      <c r="Q35" s="3">
        <f t="shared" si="7"/>
        <v>148.685</v>
      </c>
      <c r="R35" s="3">
        <f t="shared" si="8"/>
        <v>0</v>
      </c>
      <c r="S35" s="3">
        <f t="shared" si="8"/>
        <v>0.22008000000000005</v>
      </c>
      <c r="T35" s="3">
        <f t="shared" si="8"/>
        <v>0</v>
      </c>
      <c r="U35" s="3">
        <f t="shared" si="8"/>
        <v>0</v>
      </c>
      <c r="V35" s="3">
        <f t="shared" si="9"/>
        <v>0</v>
      </c>
      <c r="W35" s="3">
        <f t="shared" si="10"/>
        <v>0</v>
      </c>
      <c r="AB35" s="16"/>
      <c r="AC35" s="16"/>
      <c r="AD35" s="16"/>
      <c r="AE35" s="16"/>
      <c r="AF35" s="16"/>
    </row>
    <row r="36" spans="1:32" s="20" customFormat="1" ht="13" x14ac:dyDescent="0.35">
      <c r="A36" s="33">
        <f>L8</f>
        <v>36</v>
      </c>
      <c r="B36" s="39">
        <v>250</v>
      </c>
      <c r="C36" s="3">
        <f t="shared" si="3"/>
        <v>59.539500000000004</v>
      </c>
      <c r="D36" s="3">
        <f t="shared" si="4"/>
        <v>11.824767400000001</v>
      </c>
      <c r="E36" s="3">
        <f t="shared" si="5"/>
        <v>3.4412389999999999</v>
      </c>
      <c r="F36" s="3">
        <f t="shared" si="6"/>
        <v>7.0263553000000005</v>
      </c>
      <c r="G36" s="3">
        <f t="shared" si="2"/>
        <v>8.7115000000000012E-2</v>
      </c>
      <c r="H36" s="3">
        <f t="shared" si="2"/>
        <v>0.89735000000000009</v>
      </c>
      <c r="I36" s="3">
        <f t="shared" si="2"/>
        <v>0.15851000000000001</v>
      </c>
      <c r="J36" s="3">
        <f t="shared" si="2"/>
        <v>2.3579999999999999E-3</v>
      </c>
      <c r="K36" s="3">
        <f t="shared" si="2"/>
        <v>5.0435000000000011E-3</v>
      </c>
      <c r="L36" s="3">
        <f t="shared" si="2"/>
        <v>3.3404999999999997E-2</v>
      </c>
      <c r="M36" s="3">
        <f t="shared" si="2"/>
        <v>7.5325000000000003E-2</v>
      </c>
      <c r="N36" s="3">
        <f t="shared" si="2"/>
        <v>21.811500000000002</v>
      </c>
      <c r="O36" s="3">
        <f t="shared" si="2"/>
        <v>2724.8</v>
      </c>
      <c r="P36" s="3">
        <f t="shared" si="2"/>
        <v>0</v>
      </c>
      <c r="Q36" s="3">
        <f t="shared" si="7"/>
        <v>148.685</v>
      </c>
      <c r="R36" s="3">
        <f t="shared" si="8"/>
        <v>0</v>
      </c>
      <c r="S36" s="3">
        <f t="shared" si="8"/>
        <v>0.22008000000000005</v>
      </c>
      <c r="T36" s="3">
        <f t="shared" si="8"/>
        <v>0</v>
      </c>
      <c r="U36" s="3">
        <f t="shared" si="8"/>
        <v>0</v>
      </c>
      <c r="V36" s="3">
        <f t="shared" si="9"/>
        <v>0</v>
      </c>
      <c r="W36" s="3">
        <f t="shared" si="10"/>
        <v>0</v>
      </c>
      <c r="AB36" s="16"/>
      <c r="AC36" s="16"/>
      <c r="AD36" s="16"/>
      <c r="AE36" s="16"/>
      <c r="AF36" s="16"/>
    </row>
    <row r="37" spans="1:32" s="20" customFormat="1" ht="13" x14ac:dyDescent="0.35">
      <c r="A37" s="33">
        <f>M8</f>
        <v>37</v>
      </c>
      <c r="B37" s="39">
        <v>250</v>
      </c>
      <c r="C37" s="3">
        <f t="shared" si="3"/>
        <v>59.539500000000004</v>
      </c>
      <c r="D37" s="3">
        <f t="shared" si="4"/>
        <v>11.824767400000001</v>
      </c>
      <c r="E37" s="3">
        <f t="shared" si="5"/>
        <v>3.4412389999999999</v>
      </c>
      <c r="F37" s="3">
        <f t="shared" si="6"/>
        <v>7.0263553000000005</v>
      </c>
      <c r="G37" s="3">
        <f t="shared" si="2"/>
        <v>8.7115000000000012E-2</v>
      </c>
      <c r="H37" s="3">
        <f t="shared" si="2"/>
        <v>0.89735000000000009</v>
      </c>
      <c r="I37" s="3">
        <f t="shared" si="2"/>
        <v>0.15851000000000001</v>
      </c>
      <c r="J37" s="3">
        <f t="shared" si="2"/>
        <v>2.3579999999999999E-3</v>
      </c>
      <c r="K37" s="3">
        <f t="shared" si="2"/>
        <v>5.0435000000000011E-3</v>
      </c>
      <c r="L37" s="3">
        <f t="shared" si="2"/>
        <v>3.3404999999999997E-2</v>
      </c>
      <c r="M37" s="3">
        <f t="shared" si="2"/>
        <v>7.5325000000000003E-2</v>
      </c>
      <c r="N37" s="3">
        <f t="shared" si="2"/>
        <v>21.811500000000002</v>
      </c>
      <c r="O37" s="3">
        <f t="shared" si="2"/>
        <v>2724.8</v>
      </c>
      <c r="P37" s="3">
        <f t="shared" si="2"/>
        <v>0</v>
      </c>
      <c r="Q37" s="3">
        <f t="shared" si="7"/>
        <v>148.685</v>
      </c>
      <c r="R37" s="3">
        <f t="shared" si="8"/>
        <v>0</v>
      </c>
      <c r="S37" s="3">
        <f t="shared" si="8"/>
        <v>0.22008000000000005</v>
      </c>
      <c r="T37" s="3">
        <f t="shared" si="8"/>
        <v>0</v>
      </c>
      <c r="U37" s="3">
        <f t="shared" si="8"/>
        <v>0</v>
      </c>
      <c r="V37" s="3">
        <f t="shared" si="9"/>
        <v>0</v>
      </c>
      <c r="W37" s="3">
        <f t="shared" si="10"/>
        <v>0</v>
      </c>
      <c r="AB37" s="16"/>
      <c r="AC37" s="16"/>
      <c r="AD37" s="16"/>
      <c r="AE37" s="16"/>
      <c r="AF37" s="16"/>
    </row>
    <row r="38" spans="1:32" s="20" customFormat="1" ht="13" x14ac:dyDescent="0.35">
      <c r="A38" s="33">
        <f>N8</f>
        <v>39</v>
      </c>
      <c r="B38" s="39">
        <v>250</v>
      </c>
      <c r="C38" s="3">
        <f t="shared" si="3"/>
        <v>59.539500000000004</v>
      </c>
      <c r="D38" s="3">
        <f t="shared" si="4"/>
        <v>11.824767400000001</v>
      </c>
      <c r="E38" s="3">
        <f t="shared" si="5"/>
        <v>3.4412389999999999</v>
      </c>
      <c r="F38" s="3">
        <f t="shared" si="6"/>
        <v>7.0263553000000005</v>
      </c>
      <c r="G38" s="3">
        <f t="shared" si="2"/>
        <v>8.7115000000000012E-2</v>
      </c>
      <c r="H38" s="3">
        <f t="shared" si="2"/>
        <v>0.89735000000000009</v>
      </c>
      <c r="I38" s="3">
        <f t="shared" si="2"/>
        <v>0.15851000000000001</v>
      </c>
      <c r="J38" s="3">
        <f t="shared" si="2"/>
        <v>2.3579999999999999E-3</v>
      </c>
      <c r="K38" s="3">
        <f t="shared" si="2"/>
        <v>5.0435000000000011E-3</v>
      </c>
      <c r="L38" s="3">
        <f t="shared" si="2"/>
        <v>3.3404999999999997E-2</v>
      </c>
      <c r="M38" s="3">
        <f t="shared" si="2"/>
        <v>7.5325000000000003E-2</v>
      </c>
      <c r="N38" s="3">
        <f t="shared" si="2"/>
        <v>21.811500000000002</v>
      </c>
      <c r="O38" s="3">
        <f t="shared" si="2"/>
        <v>2724.8</v>
      </c>
      <c r="P38" s="3">
        <f t="shared" si="2"/>
        <v>0</v>
      </c>
      <c r="Q38" s="3">
        <f t="shared" si="7"/>
        <v>148.685</v>
      </c>
      <c r="R38" s="3">
        <f t="shared" si="8"/>
        <v>0</v>
      </c>
      <c r="S38" s="3">
        <f t="shared" si="8"/>
        <v>0.22008000000000005</v>
      </c>
      <c r="T38" s="3">
        <f t="shared" si="8"/>
        <v>0</v>
      </c>
      <c r="U38" s="3">
        <f t="shared" si="8"/>
        <v>0</v>
      </c>
      <c r="V38" s="3">
        <f t="shared" si="9"/>
        <v>0</v>
      </c>
      <c r="W38" s="3">
        <f t="shared" si="10"/>
        <v>0</v>
      </c>
      <c r="AB38" s="16"/>
      <c r="AC38" s="16"/>
      <c r="AD38" s="16"/>
      <c r="AE38" s="16"/>
      <c r="AF38" s="16"/>
    </row>
    <row r="39" spans="1:32" s="20" customFormat="1" ht="13" x14ac:dyDescent="0.35">
      <c r="A39" s="33">
        <f>O8</f>
        <v>40</v>
      </c>
      <c r="B39" s="39">
        <v>250</v>
      </c>
      <c r="C39" s="3">
        <f t="shared" si="3"/>
        <v>59.539500000000004</v>
      </c>
      <c r="D39" s="3">
        <f t="shared" si="4"/>
        <v>11.824767400000001</v>
      </c>
      <c r="E39" s="3">
        <f t="shared" si="5"/>
        <v>3.4412389999999999</v>
      </c>
      <c r="F39" s="3">
        <f t="shared" si="6"/>
        <v>7.0263553000000005</v>
      </c>
      <c r="G39" s="3">
        <f t="shared" si="2"/>
        <v>8.7115000000000012E-2</v>
      </c>
      <c r="H39" s="3">
        <f t="shared" si="2"/>
        <v>0.89735000000000009</v>
      </c>
      <c r="I39" s="3">
        <f t="shared" si="2"/>
        <v>0.15851000000000001</v>
      </c>
      <c r="J39" s="3">
        <f t="shared" si="2"/>
        <v>2.3579999999999999E-3</v>
      </c>
      <c r="K39" s="3">
        <f t="shared" si="2"/>
        <v>5.0435000000000011E-3</v>
      </c>
      <c r="L39" s="3">
        <f t="shared" si="2"/>
        <v>3.3404999999999997E-2</v>
      </c>
      <c r="M39" s="3">
        <f t="shared" si="2"/>
        <v>7.5325000000000003E-2</v>
      </c>
      <c r="N39" s="3">
        <f t="shared" si="2"/>
        <v>21.811500000000002</v>
      </c>
      <c r="O39" s="3">
        <f t="shared" si="2"/>
        <v>2724.8</v>
      </c>
      <c r="P39" s="3">
        <f t="shared" si="2"/>
        <v>0</v>
      </c>
      <c r="Q39" s="3">
        <f t="shared" si="7"/>
        <v>148.685</v>
      </c>
      <c r="R39" s="3">
        <f t="shared" si="8"/>
        <v>0</v>
      </c>
      <c r="S39" s="3">
        <f t="shared" si="8"/>
        <v>0.22008000000000005</v>
      </c>
      <c r="T39" s="3">
        <f t="shared" si="8"/>
        <v>0</v>
      </c>
      <c r="U39" s="3">
        <f t="shared" si="8"/>
        <v>0</v>
      </c>
      <c r="V39" s="3">
        <f t="shared" si="9"/>
        <v>0</v>
      </c>
      <c r="W39" s="3">
        <f t="shared" si="10"/>
        <v>0</v>
      </c>
      <c r="AB39" s="16"/>
      <c r="AC39" s="16"/>
      <c r="AD39" s="16"/>
      <c r="AE39" s="16"/>
      <c r="AF39" s="16"/>
    </row>
    <row r="40" spans="1:32" s="20" customFormat="1" ht="13" x14ac:dyDescent="0.35">
      <c r="A40" s="33">
        <f>P8</f>
        <v>4040</v>
      </c>
      <c r="B40" s="39">
        <v>250</v>
      </c>
      <c r="C40" s="3">
        <f t="shared" si="3"/>
        <v>59.539500000000004</v>
      </c>
      <c r="D40" s="3">
        <f t="shared" si="4"/>
        <v>11.824767400000001</v>
      </c>
      <c r="E40" s="3">
        <f t="shared" si="5"/>
        <v>3.4412389999999999</v>
      </c>
      <c r="F40" s="3">
        <f t="shared" si="6"/>
        <v>7.0263553000000005</v>
      </c>
      <c r="G40" s="3">
        <f t="shared" si="2"/>
        <v>8.7115000000000012E-2</v>
      </c>
      <c r="H40" s="3">
        <f t="shared" si="2"/>
        <v>0.89735000000000009</v>
      </c>
      <c r="I40" s="3">
        <f t="shared" si="2"/>
        <v>0.15851000000000001</v>
      </c>
      <c r="J40" s="3">
        <f t="shared" si="2"/>
        <v>2.3579999999999999E-3</v>
      </c>
      <c r="K40" s="3">
        <f t="shared" si="2"/>
        <v>5.0435000000000011E-3</v>
      </c>
      <c r="L40" s="3">
        <f t="shared" si="2"/>
        <v>3.3404999999999997E-2</v>
      </c>
      <c r="M40" s="3">
        <f t="shared" si="2"/>
        <v>7.5325000000000003E-2</v>
      </c>
      <c r="N40" s="3">
        <f t="shared" si="2"/>
        <v>21.811500000000002</v>
      </c>
      <c r="O40" s="3">
        <f t="shared" si="2"/>
        <v>2724.8</v>
      </c>
      <c r="P40" s="3">
        <f t="shared" si="2"/>
        <v>0</v>
      </c>
      <c r="Q40" s="3">
        <f t="shared" si="7"/>
        <v>148.685</v>
      </c>
      <c r="R40" s="3">
        <f t="shared" si="8"/>
        <v>0</v>
      </c>
      <c r="S40" s="3">
        <f t="shared" si="8"/>
        <v>0.22008000000000005</v>
      </c>
      <c r="T40" s="3">
        <f t="shared" si="8"/>
        <v>0</v>
      </c>
      <c r="U40" s="3">
        <f t="shared" si="8"/>
        <v>0</v>
      </c>
      <c r="V40" s="3">
        <f t="shared" si="9"/>
        <v>0</v>
      </c>
      <c r="W40" s="3">
        <f t="shared" si="10"/>
        <v>0</v>
      </c>
      <c r="AB40" s="16"/>
      <c r="AC40" s="16"/>
      <c r="AD40" s="16"/>
      <c r="AE40" s="16"/>
      <c r="AF40" s="16"/>
    </row>
    <row r="41" spans="1:32" s="20" customFormat="1" ht="13" x14ac:dyDescent="0.35">
      <c r="A41" s="33">
        <f>Q8</f>
        <v>3724</v>
      </c>
      <c r="B41" s="39">
        <v>250</v>
      </c>
      <c r="C41" s="3">
        <f t="shared" si="3"/>
        <v>59.539500000000004</v>
      </c>
      <c r="D41" s="3">
        <f t="shared" si="4"/>
        <v>11.824767400000001</v>
      </c>
      <c r="E41" s="3">
        <f t="shared" si="5"/>
        <v>3.4412389999999999</v>
      </c>
      <c r="F41" s="3">
        <f t="shared" si="6"/>
        <v>7.0263553000000005</v>
      </c>
      <c r="G41" s="3">
        <f t="shared" si="2"/>
        <v>8.7115000000000012E-2</v>
      </c>
      <c r="H41" s="3">
        <f t="shared" si="2"/>
        <v>0.89735000000000009</v>
      </c>
      <c r="I41" s="3">
        <f t="shared" si="2"/>
        <v>0.15851000000000001</v>
      </c>
      <c r="J41" s="3">
        <f t="shared" si="2"/>
        <v>2.3579999999999999E-3</v>
      </c>
      <c r="K41" s="3">
        <f t="shared" si="2"/>
        <v>5.0435000000000011E-3</v>
      </c>
      <c r="L41" s="3">
        <f t="shared" si="2"/>
        <v>3.3404999999999997E-2</v>
      </c>
      <c r="M41" s="3">
        <f t="shared" si="2"/>
        <v>7.5325000000000003E-2</v>
      </c>
      <c r="N41" s="3">
        <f t="shared" si="2"/>
        <v>21.811500000000002</v>
      </c>
      <c r="O41" s="3">
        <f t="shared" si="2"/>
        <v>2724.8</v>
      </c>
      <c r="P41" s="3">
        <f t="shared" si="2"/>
        <v>0</v>
      </c>
      <c r="Q41" s="3">
        <f t="shared" si="7"/>
        <v>148.685</v>
      </c>
      <c r="R41" s="3">
        <f t="shared" si="8"/>
        <v>0</v>
      </c>
      <c r="S41" s="3">
        <f t="shared" si="8"/>
        <v>0.22008000000000005</v>
      </c>
      <c r="T41" s="3">
        <f t="shared" si="8"/>
        <v>0</v>
      </c>
      <c r="U41" s="3">
        <f t="shared" si="8"/>
        <v>0</v>
      </c>
      <c r="V41" s="3">
        <f t="shared" si="9"/>
        <v>0</v>
      </c>
      <c r="W41" s="3">
        <f t="shared" si="10"/>
        <v>0</v>
      </c>
      <c r="AB41" s="16"/>
      <c r="AC41" s="16"/>
      <c r="AD41" s="16"/>
      <c r="AE41" s="16"/>
      <c r="AF41" s="16"/>
    </row>
    <row r="42" spans="1:32" s="20" customFormat="1" ht="13" x14ac:dyDescent="0.35">
      <c r="A42" s="33">
        <f>R8</f>
        <v>9927</v>
      </c>
      <c r="B42" s="39">
        <v>250</v>
      </c>
      <c r="C42" s="3">
        <f t="shared" si="3"/>
        <v>59.539500000000004</v>
      </c>
      <c r="D42" s="3">
        <f t="shared" si="4"/>
        <v>11.824767400000001</v>
      </c>
      <c r="E42" s="3">
        <f t="shared" si="5"/>
        <v>3.4412389999999999</v>
      </c>
      <c r="F42" s="3">
        <f t="shared" si="6"/>
        <v>7.0263553000000005</v>
      </c>
      <c r="G42" s="3">
        <f t="shared" si="2"/>
        <v>8.7115000000000012E-2</v>
      </c>
      <c r="H42" s="3">
        <f t="shared" si="2"/>
        <v>0.89735000000000009</v>
      </c>
      <c r="I42" s="3">
        <f t="shared" si="2"/>
        <v>0.15851000000000001</v>
      </c>
      <c r="J42" s="3">
        <f t="shared" si="2"/>
        <v>2.3579999999999999E-3</v>
      </c>
      <c r="K42" s="3">
        <f t="shared" si="2"/>
        <v>5.0435000000000011E-3</v>
      </c>
      <c r="L42" s="3">
        <f t="shared" si="2"/>
        <v>3.3404999999999997E-2</v>
      </c>
      <c r="M42" s="3">
        <f t="shared" si="2"/>
        <v>7.5325000000000003E-2</v>
      </c>
      <c r="N42" s="3">
        <f t="shared" si="2"/>
        <v>21.811500000000002</v>
      </c>
      <c r="O42" s="3">
        <f t="shared" si="2"/>
        <v>2724.8</v>
      </c>
      <c r="P42" s="3">
        <f t="shared" si="2"/>
        <v>0</v>
      </c>
      <c r="Q42" s="3">
        <f t="shared" si="7"/>
        <v>148.685</v>
      </c>
      <c r="R42" s="3">
        <f t="shared" si="8"/>
        <v>0</v>
      </c>
      <c r="S42" s="3">
        <f t="shared" si="8"/>
        <v>0.22008000000000005</v>
      </c>
      <c r="T42" s="3">
        <f t="shared" si="8"/>
        <v>0</v>
      </c>
      <c r="U42" s="3">
        <f t="shared" si="8"/>
        <v>0</v>
      </c>
      <c r="V42" s="3">
        <f t="shared" si="9"/>
        <v>0</v>
      </c>
      <c r="W42" s="3">
        <f t="shared" si="10"/>
        <v>0</v>
      </c>
      <c r="AB42" s="16"/>
      <c r="AC42" s="16"/>
      <c r="AD42" s="16"/>
      <c r="AE42" s="16"/>
      <c r="AF42" s="16"/>
    </row>
    <row r="43" spans="1:32" s="20" customFormat="1" ht="13" x14ac:dyDescent="0.35">
      <c r="A43" s="33">
        <f>S8</f>
        <v>8638</v>
      </c>
      <c r="B43" s="39">
        <v>250</v>
      </c>
      <c r="C43" s="3">
        <f t="shared" si="3"/>
        <v>59.539500000000004</v>
      </c>
      <c r="D43" s="3">
        <f t="shared" si="4"/>
        <v>11.824767400000001</v>
      </c>
      <c r="E43" s="3">
        <f t="shared" si="5"/>
        <v>3.4412389999999999</v>
      </c>
      <c r="F43" s="3">
        <f t="shared" si="6"/>
        <v>7.0263553000000005</v>
      </c>
      <c r="G43" s="3">
        <f t="shared" ref="G43:P46" si="11">IF(G$23="%w/w SAR",((G$24*10)*$B43),IF(G$23="%w/w DM",(((G$24*10)*($B$24/100))*$B43),IF(G$23="kg/t SAR",(G$24*$B43),IF(G$23="kg/t DM",((G$24*($B$24/100))*$B43),IF(G$23="mg/kg SAR",((G$24*0.001)*$B43),IF(G$23="mg/kg DM",(((G$24*0.001)*($B$24/100))*$B43),0))))))</f>
        <v>8.7115000000000012E-2</v>
      </c>
      <c r="H43" s="3">
        <f t="shared" si="11"/>
        <v>0.89735000000000009</v>
      </c>
      <c r="I43" s="3">
        <f t="shared" si="11"/>
        <v>0.15851000000000001</v>
      </c>
      <c r="J43" s="3">
        <f t="shared" si="11"/>
        <v>2.3579999999999999E-3</v>
      </c>
      <c r="K43" s="3">
        <f t="shared" si="11"/>
        <v>5.0435000000000011E-3</v>
      </c>
      <c r="L43" s="3">
        <f t="shared" si="11"/>
        <v>3.3404999999999997E-2</v>
      </c>
      <c r="M43" s="3">
        <f t="shared" si="11"/>
        <v>7.5325000000000003E-2</v>
      </c>
      <c r="N43" s="3">
        <f t="shared" si="11"/>
        <v>21.811500000000002</v>
      </c>
      <c r="O43" s="3">
        <f t="shared" si="11"/>
        <v>2724.8</v>
      </c>
      <c r="P43" s="3">
        <f t="shared" si="11"/>
        <v>0</v>
      </c>
      <c r="Q43" s="3">
        <f t="shared" si="7"/>
        <v>148.685</v>
      </c>
      <c r="R43" s="3">
        <f t="shared" si="8"/>
        <v>0</v>
      </c>
      <c r="S43" s="3">
        <f t="shared" si="8"/>
        <v>0.22008000000000005</v>
      </c>
      <c r="T43" s="3">
        <f t="shared" si="8"/>
        <v>0</v>
      </c>
      <c r="U43" s="3">
        <f t="shared" si="8"/>
        <v>0</v>
      </c>
      <c r="V43" s="3">
        <f t="shared" si="9"/>
        <v>0</v>
      </c>
      <c r="W43" s="3">
        <f t="shared" si="10"/>
        <v>0</v>
      </c>
      <c r="AB43" s="16"/>
      <c r="AC43" s="16"/>
      <c r="AD43" s="16"/>
      <c r="AE43" s="16"/>
      <c r="AF43" s="16"/>
    </row>
    <row r="44" spans="1:32" s="20" customFormat="1" ht="13" x14ac:dyDescent="0.35">
      <c r="A44" s="33">
        <f>T8</f>
        <v>6133</v>
      </c>
      <c r="B44" s="39">
        <v>250</v>
      </c>
      <c r="C44" s="3">
        <f t="shared" si="3"/>
        <v>59.539500000000004</v>
      </c>
      <c r="D44" s="3">
        <f t="shared" si="4"/>
        <v>11.824767400000001</v>
      </c>
      <c r="E44" s="3">
        <f t="shared" si="5"/>
        <v>3.4412389999999999</v>
      </c>
      <c r="F44" s="3">
        <f t="shared" si="6"/>
        <v>7.0263553000000005</v>
      </c>
      <c r="G44" s="3">
        <f t="shared" si="11"/>
        <v>8.7115000000000012E-2</v>
      </c>
      <c r="H44" s="3">
        <f t="shared" si="11"/>
        <v>0.89735000000000009</v>
      </c>
      <c r="I44" s="3">
        <f t="shared" si="11"/>
        <v>0.15851000000000001</v>
      </c>
      <c r="J44" s="3">
        <f t="shared" si="11"/>
        <v>2.3579999999999999E-3</v>
      </c>
      <c r="K44" s="3">
        <f t="shared" si="11"/>
        <v>5.0435000000000011E-3</v>
      </c>
      <c r="L44" s="3">
        <f t="shared" si="11"/>
        <v>3.3404999999999997E-2</v>
      </c>
      <c r="M44" s="3">
        <f t="shared" si="11"/>
        <v>7.5325000000000003E-2</v>
      </c>
      <c r="N44" s="3">
        <f t="shared" si="11"/>
        <v>21.811500000000002</v>
      </c>
      <c r="O44" s="3">
        <f t="shared" si="11"/>
        <v>2724.8</v>
      </c>
      <c r="P44" s="3">
        <f t="shared" si="11"/>
        <v>0</v>
      </c>
      <c r="Q44" s="3">
        <f t="shared" si="7"/>
        <v>148.685</v>
      </c>
      <c r="R44" s="3">
        <f t="shared" si="8"/>
        <v>0</v>
      </c>
      <c r="S44" s="3">
        <f t="shared" si="8"/>
        <v>0.22008000000000005</v>
      </c>
      <c r="T44" s="3">
        <f t="shared" si="8"/>
        <v>0</v>
      </c>
      <c r="U44" s="3">
        <f t="shared" si="8"/>
        <v>0</v>
      </c>
      <c r="V44" s="3">
        <f t="shared" si="9"/>
        <v>0</v>
      </c>
      <c r="W44" s="3">
        <f t="shared" si="10"/>
        <v>0</v>
      </c>
      <c r="AB44" s="16"/>
      <c r="AC44" s="16"/>
      <c r="AD44" s="16"/>
      <c r="AE44" s="16"/>
      <c r="AF44" s="16"/>
    </row>
    <row r="45" spans="1:32" s="20" customFormat="1" ht="13" x14ac:dyDescent="0.35">
      <c r="A45" s="33">
        <f>U8</f>
        <v>7829</v>
      </c>
      <c r="B45" s="39">
        <v>250</v>
      </c>
      <c r="C45" s="3">
        <f t="shared" si="3"/>
        <v>59.539500000000004</v>
      </c>
      <c r="D45" s="3">
        <f t="shared" si="4"/>
        <v>11.824767400000001</v>
      </c>
      <c r="E45" s="3">
        <f t="shared" si="5"/>
        <v>3.4412389999999999</v>
      </c>
      <c r="F45" s="3">
        <f t="shared" si="6"/>
        <v>7.0263553000000005</v>
      </c>
      <c r="G45" s="3">
        <f t="shared" si="11"/>
        <v>8.7115000000000012E-2</v>
      </c>
      <c r="H45" s="3">
        <f t="shared" si="11"/>
        <v>0.89735000000000009</v>
      </c>
      <c r="I45" s="3">
        <f t="shared" si="11"/>
        <v>0.15851000000000001</v>
      </c>
      <c r="J45" s="3">
        <f t="shared" si="11"/>
        <v>2.3579999999999999E-3</v>
      </c>
      <c r="K45" s="3">
        <f t="shared" si="11"/>
        <v>5.0435000000000011E-3</v>
      </c>
      <c r="L45" s="3">
        <f t="shared" si="11"/>
        <v>3.3404999999999997E-2</v>
      </c>
      <c r="M45" s="3">
        <f t="shared" si="11"/>
        <v>7.5325000000000003E-2</v>
      </c>
      <c r="N45" s="3">
        <f t="shared" si="11"/>
        <v>21.811500000000002</v>
      </c>
      <c r="O45" s="3">
        <f t="shared" si="11"/>
        <v>2724.8</v>
      </c>
      <c r="P45" s="3">
        <f t="shared" si="11"/>
        <v>0</v>
      </c>
      <c r="Q45" s="3">
        <f t="shared" si="7"/>
        <v>148.685</v>
      </c>
      <c r="R45" s="3">
        <f t="shared" si="8"/>
        <v>0</v>
      </c>
      <c r="S45" s="3">
        <f t="shared" si="8"/>
        <v>0.22008000000000005</v>
      </c>
      <c r="T45" s="3">
        <f t="shared" si="8"/>
        <v>0</v>
      </c>
      <c r="U45" s="3">
        <f t="shared" si="8"/>
        <v>0</v>
      </c>
      <c r="V45" s="3">
        <f t="shared" si="9"/>
        <v>0</v>
      </c>
      <c r="W45" s="3">
        <f t="shared" si="10"/>
        <v>0</v>
      </c>
      <c r="AB45" s="16"/>
      <c r="AC45" s="16"/>
      <c r="AD45" s="16"/>
      <c r="AE45" s="16"/>
      <c r="AF45" s="16"/>
    </row>
    <row r="46" spans="1:32" s="20" customFormat="1" ht="13.5" thickBot="1" x14ac:dyDescent="0.4">
      <c r="A46" s="34">
        <f>V8</f>
        <v>4848</v>
      </c>
      <c r="B46" s="21">
        <v>250</v>
      </c>
      <c r="C46" s="4">
        <f t="shared" si="3"/>
        <v>59.539500000000004</v>
      </c>
      <c r="D46" s="4">
        <f t="shared" si="4"/>
        <v>11.824767400000001</v>
      </c>
      <c r="E46" s="4">
        <f t="shared" si="5"/>
        <v>3.4412389999999999</v>
      </c>
      <c r="F46" s="4">
        <f t="shared" si="6"/>
        <v>7.0263553000000005</v>
      </c>
      <c r="G46" s="4">
        <f t="shared" si="11"/>
        <v>8.7115000000000012E-2</v>
      </c>
      <c r="H46" s="4">
        <f t="shared" si="11"/>
        <v>0.89735000000000009</v>
      </c>
      <c r="I46" s="4">
        <f t="shared" si="11"/>
        <v>0.15851000000000001</v>
      </c>
      <c r="J46" s="4">
        <f t="shared" si="11"/>
        <v>2.3579999999999999E-3</v>
      </c>
      <c r="K46" s="4">
        <f t="shared" si="11"/>
        <v>5.0435000000000011E-3</v>
      </c>
      <c r="L46" s="4">
        <f t="shared" si="11"/>
        <v>3.3404999999999997E-2</v>
      </c>
      <c r="M46" s="4">
        <f t="shared" si="11"/>
        <v>7.5325000000000003E-2</v>
      </c>
      <c r="N46" s="4">
        <f t="shared" si="11"/>
        <v>21.811500000000002</v>
      </c>
      <c r="O46" s="4">
        <f t="shared" si="11"/>
        <v>2724.8</v>
      </c>
      <c r="P46" s="4">
        <f t="shared" si="11"/>
        <v>0</v>
      </c>
      <c r="Q46" s="4">
        <f t="shared" si="7"/>
        <v>148.685</v>
      </c>
      <c r="R46" s="4">
        <f t="shared" si="8"/>
        <v>0</v>
      </c>
      <c r="S46" s="4">
        <f t="shared" si="8"/>
        <v>0.22008000000000005</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topLeftCell="F1" zoomScale="90" zoomScaleNormal="90" workbookViewId="0">
      <selection activeCell="H2" sqref="H2:J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Bolton Hill'!C1:E1</f>
        <v>PAN-010170</v>
      </c>
      <c r="D1" s="98"/>
      <c r="E1" s="98"/>
      <c r="F1" s="85" t="s">
        <v>47</v>
      </c>
      <c r="G1" s="85"/>
      <c r="H1" s="99" t="str">
        <f>'DCWW Bolton Hill'!H1:J1</f>
        <v>43.5 ha</v>
      </c>
      <c r="I1" s="99"/>
      <c r="J1" s="99"/>
      <c r="AB1" s="45"/>
      <c r="AC1" s="45"/>
      <c r="AD1" s="45"/>
      <c r="AE1" s="45" t="s">
        <v>91</v>
      </c>
      <c r="AF1" s="45" t="s">
        <v>92</v>
      </c>
    </row>
    <row r="2" spans="1:32" ht="14" x14ac:dyDescent="0.3">
      <c r="A2" s="85" t="s">
        <v>106</v>
      </c>
      <c r="B2" s="85"/>
      <c r="C2" s="100" t="str">
        <f>'DCWW Bolton Hill'!C2:E2</f>
        <v>EPR-GP3792SK</v>
      </c>
      <c r="D2" s="98"/>
      <c r="E2" s="98"/>
      <c r="F2" s="85" t="s">
        <v>52</v>
      </c>
      <c r="G2" s="85"/>
      <c r="H2" s="88" t="s">
        <v>116</v>
      </c>
      <c r="I2" s="88"/>
      <c r="J2" s="88"/>
      <c r="AB2" s="46" t="s">
        <v>61</v>
      </c>
      <c r="AC2" s="46" t="s">
        <v>80</v>
      </c>
      <c r="AD2" s="45" t="s">
        <v>88</v>
      </c>
      <c r="AE2" s="45" t="s">
        <v>73</v>
      </c>
      <c r="AF2" s="45">
        <v>8.4</v>
      </c>
    </row>
    <row r="3" spans="1:32" ht="14" x14ac:dyDescent="0.3">
      <c r="A3" s="96" t="s">
        <v>44</v>
      </c>
      <c r="B3" s="97"/>
      <c r="C3" s="99" t="str">
        <f>'DCWW Bolton Hill'!C3:E3</f>
        <v>ByProduct Recovery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'DCWW Bolton Hill'!C4:E4</f>
        <v>Bailea, Heol Senni, Brecon, Powys, LD3 8ST</v>
      </c>
      <c r="D4" s="99"/>
      <c r="E4" s="99"/>
      <c r="F4" s="87" t="s">
        <v>1</v>
      </c>
      <c r="G4" s="87"/>
      <c r="H4" s="88" t="s">
        <v>133</v>
      </c>
      <c r="I4" s="88"/>
      <c r="J4" s="88"/>
      <c r="AB4" s="46" t="s">
        <v>57</v>
      </c>
      <c r="AC4" s="47" t="s">
        <v>82</v>
      </c>
      <c r="AD4" s="45" t="s">
        <v>90</v>
      </c>
      <c r="AE4" s="45" t="s">
        <v>75</v>
      </c>
      <c r="AF4" s="45">
        <v>8.8000000000000007</v>
      </c>
    </row>
    <row r="5" spans="1:32" ht="14" x14ac:dyDescent="0.3">
      <c r="A5" s="85" t="s">
        <v>51</v>
      </c>
      <c r="B5" s="85"/>
      <c r="C5" s="99" t="str">
        <f>'DCWW Bolton Hill'!C5:E5</f>
        <v>Rhiannon Smith</v>
      </c>
      <c r="D5" s="99"/>
      <c r="E5" s="99"/>
      <c r="F5" s="85" t="s">
        <v>45</v>
      </c>
      <c r="G5" s="85"/>
      <c r="H5" s="88">
        <v>6.7</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51"/>
      <c r="AD8" s="45"/>
      <c r="AE8" s="45" t="s">
        <v>98</v>
      </c>
      <c r="AF8" s="45">
        <v>2.1</v>
      </c>
    </row>
    <row r="9" spans="1:32" ht="14" x14ac:dyDescent="0.3">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51"/>
      <c r="AD9" s="45"/>
      <c r="AE9" s="45" t="s">
        <v>77</v>
      </c>
      <c r="AF9" s="45">
        <v>5.9</v>
      </c>
    </row>
    <row r="10" spans="1:32" ht="14" x14ac:dyDescent="0.3">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51"/>
      <c r="AD10" s="45"/>
      <c r="AE10" s="45" t="s">
        <v>78</v>
      </c>
      <c r="AF10" s="45">
        <v>1.4</v>
      </c>
    </row>
    <row r="11" spans="1:32" ht="13" x14ac:dyDescent="0.3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12"/>
      <c r="AC11" s="12"/>
      <c r="AD11" s="12"/>
      <c r="AE11" s="12"/>
      <c r="AF11" s="12"/>
    </row>
    <row r="12" spans="1:32" ht="14" x14ac:dyDescent="0.3">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51"/>
      <c r="AD12" s="45"/>
      <c r="AE12" s="45"/>
      <c r="AF12" s="45"/>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6.5980800000000004</v>
      </c>
      <c r="D18" s="43">
        <f>$D28</f>
        <v>6.5980800000000004</v>
      </c>
      <c r="E18" s="43">
        <f>$D29</f>
        <v>6.5980800000000004</v>
      </c>
      <c r="F18" s="43">
        <f>$D30</f>
        <v>6.5980800000000004</v>
      </c>
      <c r="G18" s="43">
        <f>$D31</f>
        <v>6.5980800000000004</v>
      </c>
      <c r="H18" s="43">
        <f>$D32</f>
        <v>6.5980800000000004</v>
      </c>
      <c r="I18" s="43">
        <f>$D33</f>
        <v>6.5980800000000004</v>
      </c>
      <c r="J18" s="43">
        <f>$D34</f>
        <v>6.5980800000000004</v>
      </c>
      <c r="K18" s="43">
        <f>$D35</f>
        <v>6.5980800000000004</v>
      </c>
      <c r="L18" s="43">
        <f>$D36</f>
        <v>6.5980800000000004</v>
      </c>
      <c r="M18" s="43">
        <f>$D37</f>
        <v>6.5980800000000004</v>
      </c>
      <c r="N18" s="43">
        <f>$D38</f>
        <v>6.5980800000000004</v>
      </c>
      <c r="O18" s="43">
        <f>$D39</f>
        <v>6.5980800000000004</v>
      </c>
      <c r="P18" s="43">
        <f>$D40</f>
        <v>6.5980800000000004</v>
      </c>
      <c r="Q18" s="43">
        <f>$D41</f>
        <v>6.5980800000000004</v>
      </c>
      <c r="R18" s="43">
        <f>$D42</f>
        <v>6.5980800000000004</v>
      </c>
      <c r="S18" s="43">
        <f>$D43</f>
        <v>6.5980800000000004</v>
      </c>
      <c r="T18" s="43">
        <f>$D44</f>
        <v>6.5980800000000004</v>
      </c>
      <c r="U18" s="43">
        <f>$D45</f>
        <v>6.5980800000000004</v>
      </c>
      <c r="V18" s="43">
        <f>$D46</f>
        <v>6.5980800000000004</v>
      </c>
      <c r="AB18" s="53"/>
      <c r="AC18" s="53"/>
      <c r="AD18" s="53"/>
      <c r="AE18" s="53"/>
      <c r="AF18" s="53"/>
    </row>
    <row r="19" spans="1:32" s="31" customFormat="1" ht="15" customHeight="1" x14ac:dyDescent="0.35">
      <c r="A19" s="86" t="s">
        <v>86</v>
      </c>
      <c r="B19" s="86"/>
      <c r="C19" s="43">
        <f>C18-C17</f>
        <v>-58.001919999999991</v>
      </c>
      <c r="D19" s="43">
        <f t="shared" ref="D19:V19" si="1">D18-D17</f>
        <v>-58.001919999999991</v>
      </c>
      <c r="E19" s="43">
        <f t="shared" si="1"/>
        <v>-58.001919999999991</v>
      </c>
      <c r="F19" s="43">
        <f t="shared" si="1"/>
        <v>-58.001919999999991</v>
      </c>
      <c r="G19" s="43">
        <f t="shared" si="1"/>
        <v>-58.001919999999991</v>
      </c>
      <c r="H19" s="43">
        <f t="shared" si="1"/>
        <v>-58.001919999999991</v>
      </c>
      <c r="I19" s="43">
        <f t="shared" si="1"/>
        <v>-58.001919999999991</v>
      </c>
      <c r="J19" s="43">
        <f t="shared" si="1"/>
        <v>-58.001919999999991</v>
      </c>
      <c r="K19" s="43">
        <f t="shared" si="1"/>
        <v>-58.001919999999991</v>
      </c>
      <c r="L19" s="43">
        <f t="shared" si="1"/>
        <v>-58.001919999999991</v>
      </c>
      <c r="M19" s="43">
        <f t="shared" si="1"/>
        <v>-58.001919999999991</v>
      </c>
      <c r="N19" s="43">
        <f t="shared" si="1"/>
        <v>-58.001919999999991</v>
      </c>
      <c r="O19" s="43">
        <f t="shared" si="1"/>
        <v>-58.001919999999991</v>
      </c>
      <c r="P19" s="43">
        <f t="shared" si="1"/>
        <v>-58.001919999999991</v>
      </c>
      <c r="Q19" s="43">
        <f t="shared" si="1"/>
        <v>-58.001919999999991</v>
      </c>
      <c r="R19" s="43">
        <f t="shared" si="1"/>
        <v>-58.001919999999991</v>
      </c>
      <c r="S19" s="43">
        <f t="shared" si="1"/>
        <v>-58.001919999999991</v>
      </c>
      <c r="T19" s="43">
        <f t="shared" si="1"/>
        <v>-58.001919999999991</v>
      </c>
      <c r="U19" s="43">
        <f t="shared" si="1"/>
        <v>-58.001919999999991</v>
      </c>
      <c r="V19" s="43">
        <f t="shared" si="1"/>
        <v>-58.001919999999991</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DECREASE</v>
      </c>
      <c r="R20" s="44" t="str">
        <f>IF($B42="","",IF(R$19&gt;=0,"INCREASE","DECREASE"))</f>
        <v>DECREASE</v>
      </c>
      <c r="S20" s="44" t="str">
        <f>IF($B43="","",IF(S$19&gt;=0,"INCREASE","DECREASE"))</f>
        <v>DECREASE</v>
      </c>
      <c r="T20" s="44" t="str">
        <f>IF($B44="","",IF(T$19&gt;=0,"INCREASE","DECREASE"))</f>
        <v>DECREASE</v>
      </c>
      <c r="U20" s="44" t="str">
        <f>IF($B45="","",IF(U$19&gt;=0,"INCREASE","DECREASE"))</f>
        <v>DECREASE</v>
      </c>
      <c r="V20" s="44" t="str">
        <f>IF($B46="","",IF(V$19&gt;=0,"INCREASE","DECREASE"))</f>
        <v>DECREASE</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35">
      <c r="A24" s="19"/>
      <c r="B24" s="41">
        <v>2.88</v>
      </c>
      <c r="C24" s="40">
        <v>1.23</v>
      </c>
      <c r="D24" s="40">
        <v>0.04</v>
      </c>
      <c r="E24" s="40">
        <v>0.01</v>
      </c>
      <c r="F24" s="40">
        <v>296</v>
      </c>
      <c r="G24" s="40">
        <v>31.5</v>
      </c>
      <c r="H24" s="40">
        <v>131</v>
      </c>
      <c r="I24" s="40">
        <v>18.3</v>
      </c>
      <c r="J24" s="40">
        <v>0.67</v>
      </c>
      <c r="K24" s="1">
        <v>0.69</v>
      </c>
      <c r="L24" s="40">
        <v>11.6</v>
      </c>
      <c r="M24" s="40">
        <v>2.63</v>
      </c>
      <c r="N24" s="40">
        <v>2610</v>
      </c>
      <c r="O24" s="40">
        <v>371000</v>
      </c>
      <c r="P24" s="40"/>
      <c r="Q24" s="40">
        <v>7880</v>
      </c>
      <c r="R24" s="40"/>
      <c r="S24" s="40">
        <v>76.599999999999994</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250</v>
      </c>
      <c r="C27" s="3">
        <f>IF(C$23="%w/w SAR",((C$24*10)*$B27),IF(C$23="%w/w DM",(((C$24*10)*($B$24/100))*$B27),IF(C$23="kg/t SAR",(C$24*$B27),IF(C$23="kg/t DM",((C$24*($B$24/100))*$B27),IF(C$23="mg/kg SAR",((C$24*0.001)*$B27),IF(C$23="mg/kg DM",(((C$24*0.001)*($B$24/100))*$B27),0))))))</f>
        <v>88.56</v>
      </c>
      <c r="D27" s="3">
        <f>(IF(D$23="%w/w SAR",((D$24*10)*$B27),IF(D$23="%w/w DM",(((D$24*10)*($B$24/100))*$B27),IF(D$23="kg/t SAR",(D$24*$B27),IF(D$23="kg/t DM",((D$24*($B$24/100))*$B27),IF(D$23="mg/kg SAR",((D$24*0.001)*$B27),IF(D$23="mg/kg DM",(((D$24*0.001)*($B$24/100))*$B27),"0")))))))*2.291</f>
        <v>6.5980800000000004</v>
      </c>
      <c r="E27" s="3">
        <f>(IF(E$23="%w/w SAR",((E$24*10)*$B27),IF(E$23="%w/w DM",(((E$24*10)*($B$24/100))*$B27),IF(E$23="kg/t SAR",(E$24*$B27),IF(E$23="kg/t DM",((E$24*($B$24/100))*$B27),IF(E$23="mg/kg SAR",((E$24*0.001)*$B27),IF(E$23="mg/kg DM",(((E$24*0.001)*($B$24/100))*$B27),"0")))))))*1.205</f>
        <v>0.86760000000000015</v>
      </c>
      <c r="F27" s="3">
        <f>(IF(F$23="%w/w SAR",((F$24*10)*$B27),IF(F$23="%w/w DM",(((F$24*10)*($B$24/100))*$B27),IF(F$23="kg/t SAR",(F$24*$B27),IF(F$23="kg/t DM",((F$24*($B$24/100))*$B27),IF(F$23="mg/kg SAR",((F$24*0.001)*$B27),IF(F$23="mg/kg DM",(((F$24*0.001)*($B$24/100))*$B27),"0")))))))*1.658</f>
        <v>3.5335295999999996</v>
      </c>
      <c r="G27" s="3">
        <f t="shared" ref="G27:P42" si="2">IF(G$23="%w/w SAR",((G$24*10)*$B27),IF(G$23="%w/w DM",(((G$24*10)*($B$24/100))*$B27),IF(G$23="kg/t SAR",(G$24*$B27),IF(G$23="kg/t DM",((G$24*($B$24/100))*$B27),IF(G$23="mg/kg SAR",((G$24*0.001)*$B27),IF(G$23="mg/kg DM",(((G$24*0.001)*($B$24/100))*$B27),0))))))</f>
        <v>0.22679999999999997</v>
      </c>
      <c r="H27" s="3">
        <f t="shared" si="2"/>
        <v>0.94320000000000004</v>
      </c>
      <c r="I27" s="3">
        <f t="shared" si="2"/>
        <v>0.13175999999999999</v>
      </c>
      <c r="J27" s="3">
        <f t="shared" si="2"/>
        <v>4.8240000000000002E-3</v>
      </c>
      <c r="K27" s="3">
        <f t="shared" si="2"/>
        <v>4.9679999999999993E-3</v>
      </c>
      <c r="L27" s="3">
        <f t="shared" si="2"/>
        <v>8.3519999999999983E-2</v>
      </c>
      <c r="M27" s="3">
        <f t="shared" si="2"/>
        <v>1.8935999999999998E-2</v>
      </c>
      <c r="N27" s="3">
        <f t="shared" si="2"/>
        <v>18.791999999999998</v>
      </c>
      <c r="O27" s="3">
        <f t="shared" si="2"/>
        <v>2671.2</v>
      </c>
      <c r="P27" s="3">
        <f t="shared" si="2"/>
        <v>0</v>
      </c>
      <c r="Q27" s="3">
        <f>(IF(Q$23="%w/w SAR",((Q$24*10)*$B27),IF(Q$23="%w/w DM",(((Q$24*10)*($B$24/100))*$B27),IF(Q$23="kg/t SAR",(Q$24*$B27),IF(Q$23="kg/t DM",((Q$24*($B$24/100))*$B27),IF(Q$23="mg/kg SAR",((Q$24*0.001)*$B27),IF(Q$23="mg/kg DM",(((Q$24*0.001)*($B$24/100))*$B27),0)))))))*2.5</f>
        <v>141.84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0.55152000000000001</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16</v>
      </c>
      <c r="B28" s="39">
        <v>250</v>
      </c>
      <c r="C28" s="3">
        <f t="shared" ref="C28:C46" si="3">IF(C$23="%w/w SAR",((C$24*10)*$B28),IF(C$23="%w/w DM",(((C$24*10)*($B$24/100))*$B28),IF(C$23="kg/t SAR",(C$24*$B28),IF(C$23="kg/t DM",((C$24*($B$24/100))*$B28),IF(C$23="mg/kg SAR",((C$24*0.001)*$B28),IF(C$23="mg/kg DM",(((C$24*0.001)*($B$24/100))*$B28),0))))))</f>
        <v>88.56</v>
      </c>
      <c r="D28" s="3">
        <f t="shared" ref="D28:D46" si="4">(IF(D$23="%w/w SAR",((D$24*10)*$B28),IF(D$23="%w/w DM",(((D$24*10)*($B$24/100))*$B28),IF(D$23="kg/t SAR",(D$24*$B28),IF(D$23="kg/t DM",((D$24*($B$24/100))*$B28),IF(D$23="mg/kg SAR",((D$24*0.001)*$B28),IF(D$23="mg/kg DM",(((D$24*0.001)*($B$24/100))*$B28),"0")))))))*2.291</f>
        <v>6.5980800000000004</v>
      </c>
      <c r="E28" s="3">
        <f t="shared" ref="E28:E46" si="5">(IF(E$23="%w/w SAR",((E$24*10)*$B28),IF(E$23="%w/w DM",(((E$24*10)*($B$24/100))*$B28),IF(E$23="kg/t SAR",(E$24*$B28),IF(E$23="kg/t DM",((E$24*($B$24/100))*$B28),IF(E$23="mg/kg SAR",((E$24*0.001)*$B28),IF(E$23="mg/kg DM",(((E$24*0.001)*($B$24/100))*$B28),"0")))))))*1.205</f>
        <v>0.86760000000000015</v>
      </c>
      <c r="F28" s="3">
        <f t="shared" ref="F28:F46" si="6">(IF(F$23="%w/w SAR",((F$24*10)*$B28),IF(F$23="%w/w DM",(((F$24*10)*($B$24/100))*$B28),IF(F$23="kg/t SAR",(F$24*$B28),IF(F$23="kg/t DM",((F$24*($B$24/100))*$B28),IF(F$23="mg/kg SAR",((F$24*0.001)*$B28),IF(F$23="mg/kg DM",(((F$24*0.001)*($B$24/100))*$B28),"0")))))))*1.658</f>
        <v>3.5335295999999996</v>
      </c>
      <c r="G28" s="3">
        <f t="shared" si="2"/>
        <v>0.22679999999999997</v>
      </c>
      <c r="H28" s="3">
        <f t="shared" si="2"/>
        <v>0.94320000000000004</v>
      </c>
      <c r="I28" s="3">
        <f t="shared" si="2"/>
        <v>0.13175999999999999</v>
      </c>
      <c r="J28" s="3">
        <f t="shared" si="2"/>
        <v>4.8240000000000002E-3</v>
      </c>
      <c r="K28" s="3">
        <f t="shared" si="2"/>
        <v>4.9679999999999993E-3</v>
      </c>
      <c r="L28" s="3">
        <f t="shared" si="2"/>
        <v>8.3519999999999983E-2</v>
      </c>
      <c r="M28" s="3">
        <f t="shared" si="2"/>
        <v>1.8935999999999998E-2</v>
      </c>
      <c r="N28" s="3">
        <f t="shared" si="2"/>
        <v>18.791999999999998</v>
      </c>
      <c r="O28" s="3">
        <f t="shared" si="2"/>
        <v>2671.2</v>
      </c>
      <c r="P28" s="3">
        <f t="shared" si="2"/>
        <v>0</v>
      </c>
      <c r="Q28" s="3">
        <f t="shared" ref="Q28:Q46" si="7">(IF(Q$23="%w/w SAR",((Q$24*10)*$B28),IF(Q$23="%w/w DM",(((Q$24*10)*($B$24/100))*$B28),IF(Q$23="kg/t SAR",(Q$24*$B28),IF(Q$23="kg/t DM",((Q$24*($B$24/100))*$B28),IF(Q$23="mg/kg SAR",((Q$24*0.001)*$B28),IF(Q$23="mg/kg DM",(((Q$24*0.001)*($B$24/100))*$B28),0)))))))*2.5</f>
        <v>141.84</v>
      </c>
      <c r="R28" s="3">
        <f t="shared" ref="R28:U46" si="8">IF(R$23="%w/w SAR",((R$24*10)*$B28),IF(R$23="%w/w DM",(((R$24*10)*($B$24/100))*$B28),IF(R$23="kg/t SAR",(R$24*$B28),IF(R$23="kg/t DM",((R$24*($B$24/100))*$B28),IF(R$23="mg/kg SAR",((R$24*0.001)*$B28),IF(R$23="mg/kg DM",(((R$24*0.001)*($B$24/100))*$B28),0))))))</f>
        <v>0</v>
      </c>
      <c r="S28" s="3">
        <f t="shared" si="8"/>
        <v>0.55152000000000001</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18</v>
      </c>
      <c r="B29" s="39">
        <v>250</v>
      </c>
      <c r="C29" s="3">
        <f t="shared" si="3"/>
        <v>88.56</v>
      </c>
      <c r="D29" s="3">
        <f t="shared" si="4"/>
        <v>6.5980800000000004</v>
      </c>
      <c r="E29" s="3">
        <f t="shared" si="5"/>
        <v>0.86760000000000015</v>
      </c>
      <c r="F29" s="3">
        <f t="shared" si="6"/>
        <v>3.5335295999999996</v>
      </c>
      <c r="G29" s="3">
        <f t="shared" si="2"/>
        <v>0.22679999999999997</v>
      </c>
      <c r="H29" s="3">
        <f t="shared" si="2"/>
        <v>0.94320000000000004</v>
      </c>
      <c r="I29" s="3">
        <f t="shared" si="2"/>
        <v>0.13175999999999999</v>
      </c>
      <c r="J29" s="3">
        <f t="shared" si="2"/>
        <v>4.8240000000000002E-3</v>
      </c>
      <c r="K29" s="3">
        <f t="shared" si="2"/>
        <v>4.9679999999999993E-3</v>
      </c>
      <c r="L29" s="3">
        <f t="shared" si="2"/>
        <v>8.3519999999999983E-2</v>
      </c>
      <c r="M29" s="3">
        <f t="shared" si="2"/>
        <v>1.8935999999999998E-2</v>
      </c>
      <c r="N29" s="3">
        <f t="shared" si="2"/>
        <v>18.791999999999998</v>
      </c>
      <c r="O29" s="3">
        <f t="shared" si="2"/>
        <v>2671.2</v>
      </c>
      <c r="P29" s="3">
        <f t="shared" si="2"/>
        <v>0</v>
      </c>
      <c r="Q29" s="3">
        <f t="shared" si="7"/>
        <v>141.84</v>
      </c>
      <c r="R29" s="3">
        <f t="shared" si="8"/>
        <v>0</v>
      </c>
      <c r="S29" s="3">
        <f t="shared" si="8"/>
        <v>0.55152000000000001</v>
      </c>
      <c r="T29" s="3">
        <f t="shared" si="8"/>
        <v>0</v>
      </c>
      <c r="U29" s="3">
        <f t="shared" si="8"/>
        <v>0</v>
      </c>
      <c r="V29" s="3">
        <f t="shared" si="9"/>
        <v>0</v>
      </c>
      <c r="W29" s="3">
        <f t="shared" si="10"/>
        <v>0</v>
      </c>
      <c r="AB29" s="16"/>
      <c r="AC29" s="16"/>
      <c r="AD29" s="16"/>
      <c r="AE29" s="16"/>
      <c r="AF29" s="16"/>
    </row>
    <row r="30" spans="1:32" s="20" customFormat="1" ht="13" x14ac:dyDescent="0.35">
      <c r="A30" s="33">
        <f>F8</f>
        <v>19</v>
      </c>
      <c r="B30" s="39">
        <v>250</v>
      </c>
      <c r="C30" s="3">
        <f t="shared" si="3"/>
        <v>88.56</v>
      </c>
      <c r="D30" s="3">
        <f t="shared" si="4"/>
        <v>6.5980800000000004</v>
      </c>
      <c r="E30" s="3">
        <f t="shared" si="5"/>
        <v>0.86760000000000015</v>
      </c>
      <c r="F30" s="3">
        <f t="shared" si="6"/>
        <v>3.5335295999999996</v>
      </c>
      <c r="G30" s="3">
        <f t="shared" si="2"/>
        <v>0.22679999999999997</v>
      </c>
      <c r="H30" s="3">
        <f t="shared" si="2"/>
        <v>0.94320000000000004</v>
      </c>
      <c r="I30" s="3">
        <f t="shared" si="2"/>
        <v>0.13175999999999999</v>
      </c>
      <c r="J30" s="3">
        <f t="shared" si="2"/>
        <v>4.8240000000000002E-3</v>
      </c>
      <c r="K30" s="3">
        <f t="shared" si="2"/>
        <v>4.9679999999999993E-3</v>
      </c>
      <c r="L30" s="3">
        <f t="shared" si="2"/>
        <v>8.3519999999999983E-2</v>
      </c>
      <c r="M30" s="3">
        <f t="shared" si="2"/>
        <v>1.8935999999999998E-2</v>
      </c>
      <c r="N30" s="3">
        <f t="shared" si="2"/>
        <v>18.791999999999998</v>
      </c>
      <c r="O30" s="3">
        <f t="shared" si="2"/>
        <v>2671.2</v>
      </c>
      <c r="P30" s="3">
        <f t="shared" si="2"/>
        <v>0</v>
      </c>
      <c r="Q30" s="3">
        <f t="shared" si="7"/>
        <v>141.84</v>
      </c>
      <c r="R30" s="3">
        <f t="shared" si="8"/>
        <v>0</v>
      </c>
      <c r="S30" s="3">
        <f t="shared" si="8"/>
        <v>0.55152000000000001</v>
      </c>
      <c r="T30" s="3">
        <f t="shared" si="8"/>
        <v>0</v>
      </c>
      <c r="U30" s="3">
        <f t="shared" si="8"/>
        <v>0</v>
      </c>
      <c r="V30" s="3">
        <f t="shared" si="9"/>
        <v>0</v>
      </c>
      <c r="W30" s="3">
        <f t="shared" si="10"/>
        <v>0</v>
      </c>
      <c r="AB30" s="16"/>
      <c r="AC30" s="16"/>
      <c r="AD30" s="16"/>
      <c r="AE30" s="16"/>
      <c r="AF30" s="16"/>
    </row>
    <row r="31" spans="1:32" s="20" customFormat="1" ht="13" x14ac:dyDescent="0.35">
      <c r="A31" s="33">
        <f>G8</f>
        <v>20</v>
      </c>
      <c r="B31" s="39">
        <v>250</v>
      </c>
      <c r="C31" s="3">
        <f t="shared" si="3"/>
        <v>88.56</v>
      </c>
      <c r="D31" s="3">
        <f t="shared" si="4"/>
        <v>6.5980800000000004</v>
      </c>
      <c r="E31" s="3">
        <f t="shared" si="5"/>
        <v>0.86760000000000015</v>
      </c>
      <c r="F31" s="3">
        <f t="shared" si="6"/>
        <v>3.5335295999999996</v>
      </c>
      <c r="G31" s="3">
        <f t="shared" si="2"/>
        <v>0.22679999999999997</v>
      </c>
      <c r="H31" s="3">
        <f t="shared" si="2"/>
        <v>0.94320000000000004</v>
      </c>
      <c r="I31" s="3">
        <f t="shared" si="2"/>
        <v>0.13175999999999999</v>
      </c>
      <c r="J31" s="3">
        <f t="shared" si="2"/>
        <v>4.8240000000000002E-3</v>
      </c>
      <c r="K31" s="3">
        <f t="shared" si="2"/>
        <v>4.9679999999999993E-3</v>
      </c>
      <c r="L31" s="3">
        <f t="shared" si="2"/>
        <v>8.3519999999999983E-2</v>
      </c>
      <c r="M31" s="3">
        <f t="shared" si="2"/>
        <v>1.8935999999999998E-2</v>
      </c>
      <c r="N31" s="3">
        <f t="shared" si="2"/>
        <v>18.791999999999998</v>
      </c>
      <c r="O31" s="3">
        <f t="shared" si="2"/>
        <v>2671.2</v>
      </c>
      <c r="P31" s="3">
        <f t="shared" si="2"/>
        <v>0</v>
      </c>
      <c r="Q31" s="3">
        <f t="shared" si="7"/>
        <v>141.84</v>
      </c>
      <c r="R31" s="3">
        <f t="shared" si="8"/>
        <v>0</v>
      </c>
      <c r="S31" s="3">
        <f t="shared" si="8"/>
        <v>0.55152000000000001</v>
      </c>
      <c r="T31" s="3">
        <f t="shared" si="8"/>
        <v>0</v>
      </c>
      <c r="U31" s="3">
        <f t="shared" si="8"/>
        <v>0</v>
      </c>
      <c r="V31" s="3">
        <f t="shared" si="9"/>
        <v>0</v>
      </c>
      <c r="W31" s="3">
        <f t="shared" si="10"/>
        <v>0</v>
      </c>
      <c r="AB31" s="16"/>
      <c r="AC31" s="16"/>
      <c r="AD31" s="16"/>
      <c r="AE31" s="16"/>
      <c r="AF31" s="16"/>
    </row>
    <row r="32" spans="1:32" s="20" customFormat="1" ht="13" x14ac:dyDescent="0.35">
      <c r="A32" s="33">
        <f>H8</f>
        <v>21</v>
      </c>
      <c r="B32" s="39">
        <v>250</v>
      </c>
      <c r="C32" s="3">
        <f t="shared" si="3"/>
        <v>88.56</v>
      </c>
      <c r="D32" s="3">
        <f t="shared" si="4"/>
        <v>6.5980800000000004</v>
      </c>
      <c r="E32" s="3">
        <f t="shared" si="5"/>
        <v>0.86760000000000015</v>
      </c>
      <c r="F32" s="3">
        <f t="shared" si="6"/>
        <v>3.5335295999999996</v>
      </c>
      <c r="G32" s="3">
        <f t="shared" si="2"/>
        <v>0.22679999999999997</v>
      </c>
      <c r="H32" s="3">
        <f t="shared" si="2"/>
        <v>0.94320000000000004</v>
      </c>
      <c r="I32" s="3">
        <f t="shared" si="2"/>
        <v>0.13175999999999999</v>
      </c>
      <c r="J32" s="3">
        <f t="shared" si="2"/>
        <v>4.8240000000000002E-3</v>
      </c>
      <c r="K32" s="3">
        <f t="shared" si="2"/>
        <v>4.9679999999999993E-3</v>
      </c>
      <c r="L32" s="3">
        <f t="shared" si="2"/>
        <v>8.3519999999999983E-2</v>
      </c>
      <c r="M32" s="3">
        <f t="shared" si="2"/>
        <v>1.8935999999999998E-2</v>
      </c>
      <c r="N32" s="3">
        <f t="shared" si="2"/>
        <v>18.791999999999998</v>
      </c>
      <c r="O32" s="3">
        <f t="shared" si="2"/>
        <v>2671.2</v>
      </c>
      <c r="P32" s="3">
        <f t="shared" si="2"/>
        <v>0</v>
      </c>
      <c r="Q32" s="3">
        <f t="shared" si="7"/>
        <v>141.84</v>
      </c>
      <c r="R32" s="3">
        <f t="shared" si="8"/>
        <v>0</v>
      </c>
      <c r="S32" s="3">
        <f t="shared" si="8"/>
        <v>0.55152000000000001</v>
      </c>
      <c r="T32" s="3">
        <f t="shared" si="8"/>
        <v>0</v>
      </c>
      <c r="U32" s="3">
        <f t="shared" si="8"/>
        <v>0</v>
      </c>
      <c r="V32" s="3">
        <f t="shared" si="9"/>
        <v>0</v>
      </c>
      <c r="W32" s="3">
        <f t="shared" si="10"/>
        <v>0</v>
      </c>
      <c r="AB32" s="16"/>
      <c r="AC32" s="16"/>
      <c r="AD32" s="16"/>
      <c r="AE32" s="16"/>
      <c r="AF32" s="16"/>
    </row>
    <row r="33" spans="1:32" s="20" customFormat="1" ht="13" x14ac:dyDescent="0.35">
      <c r="A33" s="33">
        <f>I8</f>
        <v>23</v>
      </c>
      <c r="B33" s="39">
        <v>250</v>
      </c>
      <c r="C33" s="3">
        <f t="shared" si="3"/>
        <v>88.56</v>
      </c>
      <c r="D33" s="3">
        <f t="shared" si="4"/>
        <v>6.5980800000000004</v>
      </c>
      <c r="E33" s="3">
        <f t="shared" si="5"/>
        <v>0.86760000000000015</v>
      </c>
      <c r="F33" s="3">
        <f t="shared" si="6"/>
        <v>3.5335295999999996</v>
      </c>
      <c r="G33" s="3">
        <f t="shared" si="2"/>
        <v>0.22679999999999997</v>
      </c>
      <c r="H33" s="3">
        <f t="shared" si="2"/>
        <v>0.94320000000000004</v>
      </c>
      <c r="I33" s="3">
        <f t="shared" si="2"/>
        <v>0.13175999999999999</v>
      </c>
      <c r="J33" s="3">
        <f t="shared" si="2"/>
        <v>4.8240000000000002E-3</v>
      </c>
      <c r="K33" s="3">
        <f t="shared" si="2"/>
        <v>4.9679999999999993E-3</v>
      </c>
      <c r="L33" s="3">
        <f t="shared" si="2"/>
        <v>8.3519999999999983E-2</v>
      </c>
      <c r="M33" s="3">
        <f t="shared" si="2"/>
        <v>1.8935999999999998E-2</v>
      </c>
      <c r="N33" s="3">
        <f t="shared" si="2"/>
        <v>18.791999999999998</v>
      </c>
      <c r="O33" s="3">
        <f t="shared" si="2"/>
        <v>2671.2</v>
      </c>
      <c r="P33" s="3">
        <f t="shared" si="2"/>
        <v>0</v>
      </c>
      <c r="Q33" s="3">
        <f t="shared" si="7"/>
        <v>141.84</v>
      </c>
      <c r="R33" s="3">
        <f t="shared" si="8"/>
        <v>0</v>
      </c>
      <c r="S33" s="3">
        <f t="shared" si="8"/>
        <v>0.55152000000000001</v>
      </c>
      <c r="T33" s="3">
        <f t="shared" si="8"/>
        <v>0</v>
      </c>
      <c r="U33" s="3">
        <f t="shared" si="8"/>
        <v>0</v>
      </c>
      <c r="V33" s="3">
        <f t="shared" si="9"/>
        <v>0</v>
      </c>
      <c r="W33" s="3">
        <f t="shared" si="10"/>
        <v>0</v>
      </c>
      <c r="AB33" s="16"/>
      <c r="AC33" s="16"/>
      <c r="AD33" s="16"/>
      <c r="AE33" s="16"/>
      <c r="AF33" s="16"/>
    </row>
    <row r="34" spans="1:32" s="20" customFormat="1" ht="13" x14ac:dyDescent="0.35">
      <c r="A34" s="33">
        <f>J8</f>
        <v>34</v>
      </c>
      <c r="B34" s="39">
        <v>250</v>
      </c>
      <c r="C34" s="3">
        <f t="shared" si="3"/>
        <v>88.56</v>
      </c>
      <c r="D34" s="3">
        <f t="shared" si="4"/>
        <v>6.5980800000000004</v>
      </c>
      <c r="E34" s="3">
        <f t="shared" si="5"/>
        <v>0.86760000000000015</v>
      </c>
      <c r="F34" s="3">
        <f t="shared" si="6"/>
        <v>3.5335295999999996</v>
      </c>
      <c r="G34" s="3">
        <f t="shared" si="2"/>
        <v>0.22679999999999997</v>
      </c>
      <c r="H34" s="3">
        <f t="shared" si="2"/>
        <v>0.94320000000000004</v>
      </c>
      <c r="I34" s="3">
        <f t="shared" si="2"/>
        <v>0.13175999999999999</v>
      </c>
      <c r="J34" s="3">
        <f t="shared" si="2"/>
        <v>4.8240000000000002E-3</v>
      </c>
      <c r="K34" s="3">
        <f t="shared" si="2"/>
        <v>4.9679999999999993E-3</v>
      </c>
      <c r="L34" s="3">
        <f t="shared" si="2"/>
        <v>8.3519999999999983E-2</v>
      </c>
      <c r="M34" s="3">
        <f t="shared" si="2"/>
        <v>1.8935999999999998E-2</v>
      </c>
      <c r="N34" s="3">
        <f t="shared" si="2"/>
        <v>18.791999999999998</v>
      </c>
      <c r="O34" s="3">
        <f t="shared" si="2"/>
        <v>2671.2</v>
      </c>
      <c r="P34" s="3">
        <f t="shared" si="2"/>
        <v>0</v>
      </c>
      <c r="Q34" s="3">
        <f t="shared" si="7"/>
        <v>141.84</v>
      </c>
      <c r="R34" s="3">
        <f t="shared" si="8"/>
        <v>0</v>
      </c>
      <c r="S34" s="3">
        <f t="shared" si="8"/>
        <v>0.55152000000000001</v>
      </c>
      <c r="T34" s="3">
        <f t="shared" si="8"/>
        <v>0</v>
      </c>
      <c r="U34" s="3">
        <f t="shared" si="8"/>
        <v>0</v>
      </c>
      <c r="V34" s="3">
        <f t="shared" si="9"/>
        <v>0</v>
      </c>
      <c r="W34" s="3">
        <f t="shared" si="10"/>
        <v>0</v>
      </c>
      <c r="AB34" s="16"/>
      <c r="AC34" s="16"/>
      <c r="AD34" s="16"/>
      <c r="AE34" s="16"/>
      <c r="AF34" s="16"/>
    </row>
    <row r="35" spans="1:32" s="20" customFormat="1" ht="13" x14ac:dyDescent="0.35">
      <c r="A35" s="33">
        <f>K8</f>
        <v>35</v>
      </c>
      <c r="B35" s="39">
        <v>250</v>
      </c>
      <c r="C35" s="3">
        <f t="shared" si="3"/>
        <v>88.56</v>
      </c>
      <c r="D35" s="3">
        <f t="shared" si="4"/>
        <v>6.5980800000000004</v>
      </c>
      <c r="E35" s="3">
        <f t="shared" si="5"/>
        <v>0.86760000000000015</v>
      </c>
      <c r="F35" s="3">
        <f t="shared" si="6"/>
        <v>3.5335295999999996</v>
      </c>
      <c r="G35" s="3">
        <f t="shared" si="2"/>
        <v>0.22679999999999997</v>
      </c>
      <c r="H35" s="3">
        <f t="shared" si="2"/>
        <v>0.94320000000000004</v>
      </c>
      <c r="I35" s="3">
        <f t="shared" si="2"/>
        <v>0.13175999999999999</v>
      </c>
      <c r="J35" s="3">
        <f t="shared" si="2"/>
        <v>4.8240000000000002E-3</v>
      </c>
      <c r="K35" s="3">
        <f t="shared" si="2"/>
        <v>4.9679999999999993E-3</v>
      </c>
      <c r="L35" s="3">
        <f t="shared" si="2"/>
        <v>8.3519999999999983E-2</v>
      </c>
      <c r="M35" s="3">
        <f t="shared" si="2"/>
        <v>1.8935999999999998E-2</v>
      </c>
      <c r="N35" s="3">
        <f t="shared" si="2"/>
        <v>18.791999999999998</v>
      </c>
      <c r="O35" s="3">
        <f t="shared" si="2"/>
        <v>2671.2</v>
      </c>
      <c r="P35" s="3">
        <f t="shared" si="2"/>
        <v>0</v>
      </c>
      <c r="Q35" s="3">
        <f t="shared" si="7"/>
        <v>141.84</v>
      </c>
      <c r="R35" s="3">
        <f t="shared" si="8"/>
        <v>0</v>
      </c>
      <c r="S35" s="3">
        <f t="shared" si="8"/>
        <v>0.55152000000000001</v>
      </c>
      <c r="T35" s="3">
        <f t="shared" si="8"/>
        <v>0</v>
      </c>
      <c r="U35" s="3">
        <f t="shared" si="8"/>
        <v>0</v>
      </c>
      <c r="V35" s="3">
        <f t="shared" si="9"/>
        <v>0</v>
      </c>
      <c r="W35" s="3">
        <f t="shared" si="10"/>
        <v>0</v>
      </c>
      <c r="AB35" s="16"/>
      <c r="AC35" s="16"/>
      <c r="AD35" s="16"/>
      <c r="AE35" s="16"/>
      <c r="AF35" s="16"/>
    </row>
    <row r="36" spans="1:32" s="20" customFormat="1" ht="13" x14ac:dyDescent="0.35">
      <c r="A36" s="33">
        <f>L8</f>
        <v>36</v>
      </c>
      <c r="B36" s="39">
        <v>250</v>
      </c>
      <c r="C36" s="3">
        <f t="shared" si="3"/>
        <v>88.56</v>
      </c>
      <c r="D36" s="3">
        <f t="shared" si="4"/>
        <v>6.5980800000000004</v>
      </c>
      <c r="E36" s="3">
        <f t="shared" si="5"/>
        <v>0.86760000000000015</v>
      </c>
      <c r="F36" s="3">
        <f t="shared" si="6"/>
        <v>3.5335295999999996</v>
      </c>
      <c r="G36" s="3">
        <f t="shared" si="2"/>
        <v>0.22679999999999997</v>
      </c>
      <c r="H36" s="3">
        <f t="shared" si="2"/>
        <v>0.94320000000000004</v>
      </c>
      <c r="I36" s="3">
        <f t="shared" si="2"/>
        <v>0.13175999999999999</v>
      </c>
      <c r="J36" s="3">
        <f t="shared" si="2"/>
        <v>4.8240000000000002E-3</v>
      </c>
      <c r="K36" s="3">
        <f t="shared" si="2"/>
        <v>4.9679999999999993E-3</v>
      </c>
      <c r="L36" s="3">
        <f t="shared" si="2"/>
        <v>8.3519999999999983E-2</v>
      </c>
      <c r="M36" s="3">
        <f t="shared" si="2"/>
        <v>1.8935999999999998E-2</v>
      </c>
      <c r="N36" s="3">
        <f t="shared" si="2"/>
        <v>18.791999999999998</v>
      </c>
      <c r="O36" s="3">
        <f t="shared" si="2"/>
        <v>2671.2</v>
      </c>
      <c r="P36" s="3">
        <f t="shared" si="2"/>
        <v>0</v>
      </c>
      <c r="Q36" s="3">
        <f t="shared" si="7"/>
        <v>141.84</v>
      </c>
      <c r="R36" s="3">
        <f t="shared" si="8"/>
        <v>0</v>
      </c>
      <c r="S36" s="3">
        <f t="shared" si="8"/>
        <v>0.55152000000000001</v>
      </c>
      <c r="T36" s="3">
        <f t="shared" si="8"/>
        <v>0</v>
      </c>
      <c r="U36" s="3">
        <f t="shared" si="8"/>
        <v>0</v>
      </c>
      <c r="V36" s="3">
        <f t="shared" si="9"/>
        <v>0</v>
      </c>
      <c r="W36" s="3">
        <f t="shared" si="10"/>
        <v>0</v>
      </c>
      <c r="AB36" s="16"/>
      <c r="AC36" s="16"/>
      <c r="AD36" s="16"/>
      <c r="AE36" s="16"/>
      <c r="AF36" s="16"/>
    </row>
    <row r="37" spans="1:32" s="20" customFormat="1" ht="13" x14ac:dyDescent="0.35">
      <c r="A37" s="33">
        <f>M8</f>
        <v>37</v>
      </c>
      <c r="B37" s="39">
        <v>250</v>
      </c>
      <c r="C37" s="3">
        <f t="shared" si="3"/>
        <v>88.56</v>
      </c>
      <c r="D37" s="3">
        <f t="shared" si="4"/>
        <v>6.5980800000000004</v>
      </c>
      <c r="E37" s="3">
        <f t="shared" si="5"/>
        <v>0.86760000000000015</v>
      </c>
      <c r="F37" s="3">
        <f t="shared" si="6"/>
        <v>3.5335295999999996</v>
      </c>
      <c r="G37" s="3">
        <f t="shared" si="2"/>
        <v>0.22679999999999997</v>
      </c>
      <c r="H37" s="3">
        <f t="shared" si="2"/>
        <v>0.94320000000000004</v>
      </c>
      <c r="I37" s="3">
        <f t="shared" si="2"/>
        <v>0.13175999999999999</v>
      </c>
      <c r="J37" s="3">
        <f t="shared" si="2"/>
        <v>4.8240000000000002E-3</v>
      </c>
      <c r="K37" s="3">
        <f t="shared" si="2"/>
        <v>4.9679999999999993E-3</v>
      </c>
      <c r="L37" s="3">
        <f t="shared" si="2"/>
        <v>8.3519999999999983E-2</v>
      </c>
      <c r="M37" s="3">
        <f t="shared" si="2"/>
        <v>1.8935999999999998E-2</v>
      </c>
      <c r="N37" s="3">
        <f t="shared" si="2"/>
        <v>18.791999999999998</v>
      </c>
      <c r="O37" s="3">
        <f t="shared" si="2"/>
        <v>2671.2</v>
      </c>
      <c r="P37" s="3">
        <f t="shared" si="2"/>
        <v>0</v>
      </c>
      <c r="Q37" s="3">
        <f t="shared" si="7"/>
        <v>141.84</v>
      </c>
      <c r="R37" s="3">
        <f t="shared" si="8"/>
        <v>0</v>
      </c>
      <c r="S37" s="3">
        <f t="shared" si="8"/>
        <v>0.55152000000000001</v>
      </c>
      <c r="T37" s="3">
        <f t="shared" si="8"/>
        <v>0</v>
      </c>
      <c r="U37" s="3">
        <f t="shared" si="8"/>
        <v>0</v>
      </c>
      <c r="V37" s="3">
        <f t="shared" si="9"/>
        <v>0</v>
      </c>
      <c r="W37" s="3">
        <f t="shared" si="10"/>
        <v>0</v>
      </c>
      <c r="AB37" s="16"/>
      <c r="AC37" s="16"/>
      <c r="AD37" s="16"/>
      <c r="AE37" s="16"/>
      <c r="AF37" s="16"/>
    </row>
    <row r="38" spans="1:32" s="20" customFormat="1" ht="13" x14ac:dyDescent="0.35">
      <c r="A38" s="33">
        <f>N8</f>
        <v>39</v>
      </c>
      <c r="B38" s="39">
        <v>250</v>
      </c>
      <c r="C38" s="3">
        <f t="shared" si="3"/>
        <v>88.56</v>
      </c>
      <c r="D38" s="3">
        <f t="shared" si="4"/>
        <v>6.5980800000000004</v>
      </c>
      <c r="E38" s="3">
        <f t="shared" si="5"/>
        <v>0.86760000000000015</v>
      </c>
      <c r="F38" s="3">
        <f t="shared" si="6"/>
        <v>3.5335295999999996</v>
      </c>
      <c r="G38" s="3">
        <f t="shared" si="2"/>
        <v>0.22679999999999997</v>
      </c>
      <c r="H38" s="3">
        <f t="shared" si="2"/>
        <v>0.94320000000000004</v>
      </c>
      <c r="I38" s="3">
        <f t="shared" si="2"/>
        <v>0.13175999999999999</v>
      </c>
      <c r="J38" s="3">
        <f t="shared" si="2"/>
        <v>4.8240000000000002E-3</v>
      </c>
      <c r="K38" s="3">
        <f t="shared" si="2"/>
        <v>4.9679999999999993E-3</v>
      </c>
      <c r="L38" s="3">
        <f t="shared" si="2"/>
        <v>8.3519999999999983E-2</v>
      </c>
      <c r="M38" s="3">
        <f t="shared" si="2"/>
        <v>1.8935999999999998E-2</v>
      </c>
      <c r="N38" s="3">
        <f t="shared" si="2"/>
        <v>18.791999999999998</v>
      </c>
      <c r="O38" s="3">
        <f t="shared" si="2"/>
        <v>2671.2</v>
      </c>
      <c r="P38" s="3">
        <f t="shared" si="2"/>
        <v>0</v>
      </c>
      <c r="Q38" s="3">
        <f t="shared" si="7"/>
        <v>141.84</v>
      </c>
      <c r="R38" s="3">
        <f t="shared" si="8"/>
        <v>0</v>
      </c>
      <c r="S38" s="3">
        <f t="shared" si="8"/>
        <v>0.55152000000000001</v>
      </c>
      <c r="T38" s="3">
        <f t="shared" si="8"/>
        <v>0</v>
      </c>
      <c r="U38" s="3">
        <f t="shared" si="8"/>
        <v>0</v>
      </c>
      <c r="V38" s="3">
        <f t="shared" si="9"/>
        <v>0</v>
      </c>
      <c r="W38" s="3">
        <f t="shared" si="10"/>
        <v>0</v>
      </c>
      <c r="AB38" s="16"/>
      <c r="AC38" s="16"/>
      <c r="AD38" s="16"/>
      <c r="AE38" s="16"/>
      <c r="AF38" s="16"/>
    </row>
    <row r="39" spans="1:32" s="20" customFormat="1" ht="13" x14ac:dyDescent="0.35">
      <c r="A39" s="33">
        <f>O8</f>
        <v>40</v>
      </c>
      <c r="B39" s="39">
        <v>250</v>
      </c>
      <c r="C39" s="3">
        <f t="shared" si="3"/>
        <v>88.56</v>
      </c>
      <c r="D39" s="3">
        <f t="shared" si="4"/>
        <v>6.5980800000000004</v>
      </c>
      <c r="E39" s="3">
        <f t="shared" si="5"/>
        <v>0.86760000000000015</v>
      </c>
      <c r="F39" s="3">
        <f t="shared" si="6"/>
        <v>3.5335295999999996</v>
      </c>
      <c r="G39" s="3">
        <f t="shared" si="2"/>
        <v>0.22679999999999997</v>
      </c>
      <c r="H39" s="3">
        <f t="shared" si="2"/>
        <v>0.94320000000000004</v>
      </c>
      <c r="I39" s="3">
        <f t="shared" si="2"/>
        <v>0.13175999999999999</v>
      </c>
      <c r="J39" s="3">
        <f t="shared" si="2"/>
        <v>4.8240000000000002E-3</v>
      </c>
      <c r="K39" s="3">
        <f t="shared" si="2"/>
        <v>4.9679999999999993E-3</v>
      </c>
      <c r="L39" s="3">
        <f t="shared" si="2"/>
        <v>8.3519999999999983E-2</v>
      </c>
      <c r="M39" s="3">
        <f t="shared" si="2"/>
        <v>1.8935999999999998E-2</v>
      </c>
      <c r="N39" s="3">
        <f t="shared" si="2"/>
        <v>18.791999999999998</v>
      </c>
      <c r="O39" s="3">
        <f t="shared" si="2"/>
        <v>2671.2</v>
      </c>
      <c r="P39" s="3">
        <f t="shared" si="2"/>
        <v>0</v>
      </c>
      <c r="Q39" s="3">
        <f t="shared" si="7"/>
        <v>141.84</v>
      </c>
      <c r="R39" s="3">
        <f t="shared" si="8"/>
        <v>0</v>
      </c>
      <c r="S39" s="3">
        <f t="shared" si="8"/>
        <v>0.55152000000000001</v>
      </c>
      <c r="T39" s="3">
        <f t="shared" si="8"/>
        <v>0</v>
      </c>
      <c r="U39" s="3">
        <f t="shared" si="8"/>
        <v>0</v>
      </c>
      <c r="V39" s="3">
        <f t="shared" si="9"/>
        <v>0</v>
      </c>
      <c r="W39" s="3">
        <f t="shared" si="10"/>
        <v>0</v>
      </c>
      <c r="AB39" s="16"/>
      <c r="AC39" s="16"/>
      <c r="AD39" s="16"/>
      <c r="AE39" s="16"/>
      <c r="AF39" s="16"/>
    </row>
    <row r="40" spans="1:32" s="20" customFormat="1" ht="13" x14ac:dyDescent="0.35">
      <c r="A40" s="33">
        <f>P8</f>
        <v>4040</v>
      </c>
      <c r="B40" s="39">
        <v>250</v>
      </c>
      <c r="C40" s="3">
        <f t="shared" si="3"/>
        <v>88.56</v>
      </c>
      <c r="D40" s="3">
        <f t="shared" si="4"/>
        <v>6.5980800000000004</v>
      </c>
      <c r="E40" s="3">
        <f t="shared" si="5"/>
        <v>0.86760000000000015</v>
      </c>
      <c r="F40" s="3">
        <f t="shared" si="6"/>
        <v>3.5335295999999996</v>
      </c>
      <c r="G40" s="3">
        <f t="shared" si="2"/>
        <v>0.22679999999999997</v>
      </c>
      <c r="H40" s="3">
        <f t="shared" si="2"/>
        <v>0.94320000000000004</v>
      </c>
      <c r="I40" s="3">
        <f t="shared" si="2"/>
        <v>0.13175999999999999</v>
      </c>
      <c r="J40" s="3">
        <f t="shared" si="2"/>
        <v>4.8240000000000002E-3</v>
      </c>
      <c r="K40" s="3">
        <f t="shared" si="2"/>
        <v>4.9679999999999993E-3</v>
      </c>
      <c r="L40" s="3">
        <f t="shared" si="2"/>
        <v>8.3519999999999983E-2</v>
      </c>
      <c r="M40" s="3">
        <f t="shared" si="2"/>
        <v>1.8935999999999998E-2</v>
      </c>
      <c r="N40" s="3">
        <f t="shared" si="2"/>
        <v>18.791999999999998</v>
      </c>
      <c r="O40" s="3">
        <f t="shared" si="2"/>
        <v>2671.2</v>
      </c>
      <c r="P40" s="3">
        <f t="shared" si="2"/>
        <v>0</v>
      </c>
      <c r="Q40" s="3">
        <f t="shared" si="7"/>
        <v>141.84</v>
      </c>
      <c r="R40" s="3">
        <f t="shared" si="8"/>
        <v>0</v>
      </c>
      <c r="S40" s="3">
        <f t="shared" si="8"/>
        <v>0.55152000000000001</v>
      </c>
      <c r="T40" s="3">
        <f t="shared" si="8"/>
        <v>0</v>
      </c>
      <c r="U40" s="3">
        <f t="shared" si="8"/>
        <v>0</v>
      </c>
      <c r="V40" s="3">
        <f t="shared" si="9"/>
        <v>0</v>
      </c>
      <c r="W40" s="3">
        <f t="shared" si="10"/>
        <v>0</v>
      </c>
      <c r="AB40" s="16"/>
      <c r="AC40" s="16"/>
      <c r="AD40" s="16"/>
      <c r="AE40" s="16"/>
      <c r="AF40" s="16"/>
    </row>
    <row r="41" spans="1:32" s="20" customFormat="1" ht="13" x14ac:dyDescent="0.35">
      <c r="A41" s="33">
        <f>Q8</f>
        <v>3724</v>
      </c>
      <c r="B41" s="39">
        <v>250</v>
      </c>
      <c r="C41" s="3">
        <f t="shared" si="3"/>
        <v>88.56</v>
      </c>
      <c r="D41" s="3">
        <f t="shared" si="4"/>
        <v>6.5980800000000004</v>
      </c>
      <c r="E41" s="3">
        <f t="shared" si="5"/>
        <v>0.86760000000000015</v>
      </c>
      <c r="F41" s="3">
        <f t="shared" si="6"/>
        <v>3.5335295999999996</v>
      </c>
      <c r="G41" s="3">
        <f t="shared" si="2"/>
        <v>0.22679999999999997</v>
      </c>
      <c r="H41" s="3">
        <f t="shared" si="2"/>
        <v>0.94320000000000004</v>
      </c>
      <c r="I41" s="3">
        <f t="shared" si="2"/>
        <v>0.13175999999999999</v>
      </c>
      <c r="J41" s="3">
        <f t="shared" si="2"/>
        <v>4.8240000000000002E-3</v>
      </c>
      <c r="K41" s="3">
        <f t="shared" si="2"/>
        <v>4.9679999999999993E-3</v>
      </c>
      <c r="L41" s="3">
        <f t="shared" si="2"/>
        <v>8.3519999999999983E-2</v>
      </c>
      <c r="M41" s="3">
        <f t="shared" si="2"/>
        <v>1.8935999999999998E-2</v>
      </c>
      <c r="N41" s="3">
        <f t="shared" si="2"/>
        <v>18.791999999999998</v>
      </c>
      <c r="O41" s="3">
        <f t="shared" si="2"/>
        <v>2671.2</v>
      </c>
      <c r="P41" s="3">
        <f t="shared" si="2"/>
        <v>0</v>
      </c>
      <c r="Q41" s="3">
        <f t="shared" si="7"/>
        <v>141.84</v>
      </c>
      <c r="R41" s="3">
        <f t="shared" si="8"/>
        <v>0</v>
      </c>
      <c r="S41" s="3">
        <f t="shared" si="8"/>
        <v>0.55152000000000001</v>
      </c>
      <c r="T41" s="3">
        <f t="shared" si="8"/>
        <v>0</v>
      </c>
      <c r="U41" s="3">
        <f t="shared" si="8"/>
        <v>0</v>
      </c>
      <c r="V41" s="3">
        <f t="shared" si="9"/>
        <v>0</v>
      </c>
      <c r="W41" s="3">
        <f t="shared" si="10"/>
        <v>0</v>
      </c>
      <c r="AB41" s="16"/>
      <c r="AC41" s="16"/>
      <c r="AD41" s="16"/>
      <c r="AE41" s="16"/>
      <c r="AF41" s="16"/>
    </row>
    <row r="42" spans="1:32" s="20" customFormat="1" ht="13" x14ac:dyDescent="0.35">
      <c r="A42" s="33">
        <f>R8</f>
        <v>9927</v>
      </c>
      <c r="B42" s="39">
        <v>250</v>
      </c>
      <c r="C42" s="3">
        <f t="shared" si="3"/>
        <v>88.56</v>
      </c>
      <c r="D42" s="3">
        <f t="shared" si="4"/>
        <v>6.5980800000000004</v>
      </c>
      <c r="E42" s="3">
        <f t="shared" si="5"/>
        <v>0.86760000000000015</v>
      </c>
      <c r="F42" s="3">
        <f t="shared" si="6"/>
        <v>3.5335295999999996</v>
      </c>
      <c r="G42" s="3">
        <f t="shared" si="2"/>
        <v>0.22679999999999997</v>
      </c>
      <c r="H42" s="3">
        <f t="shared" si="2"/>
        <v>0.94320000000000004</v>
      </c>
      <c r="I42" s="3">
        <f t="shared" si="2"/>
        <v>0.13175999999999999</v>
      </c>
      <c r="J42" s="3">
        <f t="shared" si="2"/>
        <v>4.8240000000000002E-3</v>
      </c>
      <c r="K42" s="3">
        <f t="shared" si="2"/>
        <v>4.9679999999999993E-3</v>
      </c>
      <c r="L42" s="3">
        <f t="shared" si="2"/>
        <v>8.3519999999999983E-2</v>
      </c>
      <c r="M42" s="3">
        <f t="shared" si="2"/>
        <v>1.8935999999999998E-2</v>
      </c>
      <c r="N42" s="3">
        <f t="shared" si="2"/>
        <v>18.791999999999998</v>
      </c>
      <c r="O42" s="3">
        <f t="shared" si="2"/>
        <v>2671.2</v>
      </c>
      <c r="P42" s="3">
        <f t="shared" si="2"/>
        <v>0</v>
      </c>
      <c r="Q42" s="3">
        <f t="shared" si="7"/>
        <v>141.84</v>
      </c>
      <c r="R42" s="3">
        <f t="shared" si="8"/>
        <v>0</v>
      </c>
      <c r="S42" s="3">
        <f t="shared" si="8"/>
        <v>0.55152000000000001</v>
      </c>
      <c r="T42" s="3">
        <f t="shared" si="8"/>
        <v>0</v>
      </c>
      <c r="U42" s="3">
        <f t="shared" si="8"/>
        <v>0</v>
      </c>
      <c r="V42" s="3">
        <f t="shared" si="9"/>
        <v>0</v>
      </c>
      <c r="W42" s="3">
        <f t="shared" si="10"/>
        <v>0</v>
      </c>
      <c r="AB42" s="16"/>
      <c r="AC42" s="16"/>
      <c r="AD42" s="16"/>
      <c r="AE42" s="16"/>
      <c r="AF42" s="16"/>
    </row>
    <row r="43" spans="1:32" s="20" customFormat="1" ht="13" x14ac:dyDescent="0.35">
      <c r="A43" s="33">
        <f>S8</f>
        <v>8638</v>
      </c>
      <c r="B43" s="39">
        <v>250</v>
      </c>
      <c r="C43" s="3">
        <f t="shared" si="3"/>
        <v>88.56</v>
      </c>
      <c r="D43" s="3">
        <f t="shared" si="4"/>
        <v>6.5980800000000004</v>
      </c>
      <c r="E43" s="3">
        <f t="shared" si="5"/>
        <v>0.86760000000000015</v>
      </c>
      <c r="F43" s="3">
        <f t="shared" si="6"/>
        <v>3.5335295999999996</v>
      </c>
      <c r="G43" s="3">
        <f t="shared" ref="G43:P46" si="11">IF(G$23="%w/w SAR",((G$24*10)*$B43),IF(G$23="%w/w DM",(((G$24*10)*($B$24/100))*$B43),IF(G$23="kg/t SAR",(G$24*$B43),IF(G$23="kg/t DM",((G$24*($B$24/100))*$B43),IF(G$23="mg/kg SAR",((G$24*0.001)*$B43),IF(G$23="mg/kg DM",(((G$24*0.001)*($B$24/100))*$B43),0))))))</f>
        <v>0.22679999999999997</v>
      </c>
      <c r="H43" s="3">
        <f t="shared" si="11"/>
        <v>0.94320000000000004</v>
      </c>
      <c r="I43" s="3">
        <f t="shared" si="11"/>
        <v>0.13175999999999999</v>
      </c>
      <c r="J43" s="3">
        <f t="shared" si="11"/>
        <v>4.8240000000000002E-3</v>
      </c>
      <c r="K43" s="3">
        <f t="shared" si="11"/>
        <v>4.9679999999999993E-3</v>
      </c>
      <c r="L43" s="3">
        <f t="shared" si="11"/>
        <v>8.3519999999999983E-2</v>
      </c>
      <c r="M43" s="3">
        <f t="shared" si="11"/>
        <v>1.8935999999999998E-2</v>
      </c>
      <c r="N43" s="3">
        <f t="shared" si="11"/>
        <v>18.791999999999998</v>
      </c>
      <c r="O43" s="3">
        <f t="shared" si="11"/>
        <v>2671.2</v>
      </c>
      <c r="P43" s="3">
        <f t="shared" si="11"/>
        <v>0</v>
      </c>
      <c r="Q43" s="3">
        <f t="shared" si="7"/>
        <v>141.84</v>
      </c>
      <c r="R43" s="3">
        <f t="shared" si="8"/>
        <v>0</v>
      </c>
      <c r="S43" s="3">
        <f t="shared" si="8"/>
        <v>0.55152000000000001</v>
      </c>
      <c r="T43" s="3">
        <f t="shared" si="8"/>
        <v>0</v>
      </c>
      <c r="U43" s="3">
        <f t="shared" si="8"/>
        <v>0</v>
      </c>
      <c r="V43" s="3">
        <f t="shared" si="9"/>
        <v>0</v>
      </c>
      <c r="W43" s="3">
        <f t="shared" si="10"/>
        <v>0</v>
      </c>
      <c r="AB43" s="16"/>
      <c r="AC43" s="16"/>
      <c r="AD43" s="16"/>
      <c r="AE43" s="16"/>
      <c r="AF43" s="16"/>
    </row>
    <row r="44" spans="1:32" s="20" customFormat="1" ht="13" x14ac:dyDescent="0.35">
      <c r="A44" s="33">
        <f>T8</f>
        <v>6133</v>
      </c>
      <c r="B44" s="39">
        <v>250</v>
      </c>
      <c r="C44" s="3">
        <f t="shared" si="3"/>
        <v>88.56</v>
      </c>
      <c r="D44" s="3">
        <f t="shared" si="4"/>
        <v>6.5980800000000004</v>
      </c>
      <c r="E44" s="3">
        <f t="shared" si="5"/>
        <v>0.86760000000000015</v>
      </c>
      <c r="F44" s="3">
        <f t="shared" si="6"/>
        <v>3.5335295999999996</v>
      </c>
      <c r="G44" s="3">
        <f t="shared" si="11"/>
        <v>0.22679999999999997</v>
      </c>
      <c r="H44" s="3">
        <f t="shared" si="11"/>
        <v>0.94320000000000004</v>
      </c>
      <c r="I44" s="3">
        <f t="shared" si="11"/>
        <v>0.13175999999999999</v>
      </c>
      <c r="J44" s="3">
        <f t="shared" si="11"/>
        <v>4.8240000000000002E-3</v>
      </c>
      <c r="K44" s="3">
        <f t="shared" si="11"/>
        <v>4.9679999999999993E-3</v>
      </c>
      <c r="L44" s="3">
        <f t="shared" si="11"/>
        <v>8.3519999999999983E-2</v>
      </c>
      <c r="M44" s="3">
        <f t="shared" si="11"/>
        <v>1.8935999999999998E-2</v>
      </c>
      <c r="N44" s="3">
        <f t="shared" si="11"/>
        <v>18.791999999999998</v>
      </c>
      <c r="O44" s="3">
        <f t="shared" si="11"/>
        <v>2671.2</v>
      </c>
      <c r="P44" s="3">
        <f t="shared" si="11"/>
        <v>0</v>
      </c>
      <c r="Q44" s="3">
        <f t="shared" si="7"/>
        <v>141.84</v>
      </c>
      <c r="R44" s="3">
        <f t="shared" si="8"/>
        <v>0</v>
      </c>
      <c r="S44" s="3">
        <f t="shared" si="8"/>
        <v>0.55152000000000001</v>
      </c>
      <c r="T44" s="3">
        <f t="shared" si="8"/>
        <v>0</v>
      </c>
      <c r="U44" s="3">
        <f t="shared" si="8"/>
        <v>0</v>
      </c>
      <c r="V44" s="3">
        <f t="shared" si="9"/>
        <v>0</v>
      </c>
      <c r="W44" s="3">
        <f t="shared" si="10"/>
        <v>0</v>
      </c>
      <c r="AB44" s="16"/>
      <c r="AC44" s="16"/>
      <c r="AD44" s="16"/>
      <c r="AE44" s="16"/>
      <c r="AF44" s="16"/>
    </row>
    <row r="45" spans="1:32" s="20" customFormat="1" ht="13" x14ac:dyDescent="0.35">
      <c r="A45" s="33">
        <f>U8</f>
        <v>7829</v>
      </c>
      <c r="B45" s="39">
        <v>250</v>
      </c>
      <c r="C45" s="3">
        <f t="shared" si="3"/>
        <v>88.56</v>
      </c>
      <c r="D45" s="3">
        <f t="shared" si="4"/>
        <v>6.5980800000000004</v>
      </c>
      <c r="E45" s="3">
        <f t="shared" si="5"/>
        <v>0.86760000000000015</v>
      </c>
      <c r="F45" s="3">
        <f t="shared" si="6"/>
        <v>3.5335295999999996</v>
      </c>
      <c r="G45" s="3">
        <f t="shared" si="11"/>
        <v>0.22679999999999997</v>
      </c>
      <c r="H45" s="3">
        <f t="shared" si="11"/>
        <v>0.94320000000000004</v>
      </c>
      <c r="I45" s="3">
        <f t="shared" si="11"/>
        <v>0.13175999999999999</v>
      </c>
      <c r="J45" s="3">
        <f t="shared" si="11"/>
        <v>4.8240000000000002E-3</v>
      </c>
      <c r="K45" s="3">
        <f t="shared" si="11"/>
        <v>4.9679999999999993E-3</v>
      </c>
      <c r="L45" s="3">
        <f t="shared" si="11"/>
        <v>8.3519999999999983E-2</v>
      </c>
      <c r="M45" s="3">
        <f t="shared" si="11"/>
        <v>1.8935999999999998E-2</v>
      </c>
      <c r="N45" s="3">
        <f t="shared" si="11"/>
        <v>18.791999999999998</v>
      </c>
      <c r="O45" s="3">
        <f t="shared" si="11"/>
        <v>2671.2</v>
      </c>
      <c r="P45" s="3">
        <f t="shared" si="11"/>
        <v>0</v>
      </c>
      <c r="Q45" s="3">
        <f t="shared" si="7"/>
        <v>141.84</v>
      </c>
      <c r="R45" s="3">
        <f t="shared" si="8"/>
        <v>0</v>
      </c>
      <c r="S45" s="3">
        <f t="shared" si="8"/>
        <v>0.55152000000000001</v>
      </c>
      <c r="T45" s="3">
        <f t="shared" si="8"/>
        <v>0</v>
      </c>
      <c r="U45" s="3">
        <f t="shared" si="8"/>
        <v>0</v>
      </c>
      <c r="V45" s="3">
        <f t="shared" si="9"/>
        <v>0</v>
      </c>
      <c r="W45" s="3">
        <f t="shared" si="10"/>
        <v>0</v>
      </c>
      <c r="AB45" s="16"/>
      <c r="AC45" s="16"/>
      <c r="AD45" s="16"/>
      <c r="AE45" s="16"/>
      <c r="AF45" s="16"/>
    </row>
    <row r="46" spans="1:32" s="20" customFormat="1" ht="13.5" thickBot="1" x14ac:dyDescent="0.4">
      <c r="A46" s="34">
        <f>V8</f>
        <v>4848</v>
      </c>
      <c r="B46" s="21">
        <v>250</v>
      </c>
      <c r="C46" s="4">
        <f t="shared" si="3"/>
        <v>88.56</v>
      </c>
      <c r="D46" s="4">
        <f t="shared" si="4"/>
        <v>6.5980800000000004</v>
      </c>
      <c r="E46" s="4">
        <f t="shared" si="5"/>
        <v>0.86760000000000015</v>
      </c>
      <c r="F46" s="4">
        <f t="shared" si="6"/>
        <v>3.5335295999999996</v>
      </c>
      <c r="G46" s="4">
        <f t="shared" si="11"/>
        <v>0.22679999999999997</v>
      </c>
      <c r="H46" s="4">
        <f t="shared" si="11"/>
        <v>0.94320000000000004</v>
      </c>
      <c r="I46" s="4">
        <f t="shared" si="11"/>
        <v>0.13175999999999999</v>
      </c>
      <c r="J46" s="4">
        <f t="shared" si="11"/>
        <v>4.8240000000000002E-3</v>
      </c>
      <c r="K46" s="4">
        <f t="shared" si="11"/>
        <v>4.9679999999999993E-3</v>
      </c>
      <c r="L46" s="4">
        <f t="shared" si="11"/>
        <v>8.3519999999999983E-2</v>
      </c>
      <c r="M46" s="4">
        <f t="shared" si="11"/>
        <v>1.8935999999999998E-2</v>
      </c>
      <c r="N46" s="4">
        <f t="shared" si="11"/>
        <v>18.791999999999998</v>
      </c>
      <c r="O46" s="4">
        <f t="shared" si="11"/>
        <v>2671.2</v>
      </c>
      <c r="P46" s="4">
        <f t="shared" si="11"/>
        <v>0</v>
      </c>
      <c r="Q46" s="4">
        <f t="shared" si="7"/>
        <v>141.84</v>
      </c>
      <c r="R46" s="4">
        <f t="shared" si="8"/>
        <v>0</v>
      </c>
      <c r="S46" s="4">
        <f t="shared" si="8"/>
        <v>0.55152000000000001</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H2" sqref="H2:J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Bolton Hill'!C1:E1</f>
        <v>PAN-010170</v>
      </c>
      <c r="D1" s="98"/>
      <c r="E1" s="98"/>
      <c r="F1" s="85" t="s">
        <v>47</v>
      </c>
      <c r="G1" s="85"/>
      <c r="H1" s="99" t="str">
        <f>'DCWW Bolton Hill'!H1:J1</f>
        <v>43.5 ha</v>
      </c>
      <c r="I1" s="99"/>
      <c r="J1" s="99"/>
      <c r="AB1" s="45"/>
      <c r="AC1" s="45"/>
      <c r="AD1" s="45"/>
      <c r="AE1" s="45" t="s">
        <v>91</v>
      </c>
      <c r="AF1" s="45" t="s">
        <v>92</v>
      </c>
    </row>
    <row r="2" spans="1:32" ht="14" x14ac:dyDescent="0.3">
      <c r="A2" s="85" t="s">
        <v>106</v>
      </c>
      <c r="B2" s="85"/>
      <c r="C2" s="100" t="str">
        <f>'DCWW Bolton Hill'!C2:E2</f>
        <v>EPR-GP3792SK</v>
      </c>
      <c r="D2" s="98"/>
      <c r="E2" s="98"/>
      <c r="F2" s="85" t="s">
        <v>52</v>
      </c>
      <c r="G2" s="85"/>
      <c r="H2" s="88" t="s">
        <v>116</v>
      </c>
      <c r="I2" s="88"/>
      <c r="J2" s="88"/>
      <c r="AB2" s="46" t="s">
        <v>61</v>
      </c>
      <c r="AC2" s="46" t="s">
        <v>80</v>
      </c>
      <c r="AD2" s="45" t="s">
        <v>88</v>
      </c>
      <c r="AE2" s="45" t="s">
        <v>73</v>
      </c>
      <c r="AF2" s="45">
        <v>8.4</v>
      </c>
    </row>
    <row r="3" spans="1:32" ht="14" x14ac:dyDescent="0.3">
      <c r="A3" s="96" t="s">
        <v>44</v>
      </c>
      <c r="B3" s="97"/>
      <c r="C3" s="99" t="str">
        <f>'DCWW Bolton Hill'!C3:E3</f>
        <v>ByProduct Recovery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'DCWW Bolton Hill'!C4:E4</f>
        <v>Bailea, Heol Senni, Brecon, Powys, LD3 8ST</v>
      </c>
      <c r="D4" s="99"/>
      <c r="E4" s="99"/>
      <c r="F4" s="87" t="s">
        <v>1</v>
      </c>
      <c r="G4" s="87"/>
      <c r="H4" s="88" t="s">
        <v>134</v>
      </c>
      <c r="I4" s="88"/>
      <c r="J4" s="88"/>
      <c r="AB4" s="46" t="s">
        <v>57</v>
      </c>
      <c r="AC4" s="47" t="s">
        <v>82</v>
      </c>
      <c r="AD4" s="45" t="s">
        <v>90</v>
      </c>
      <c r="AE4" s="45" t="s">
        <v>75</v>
      </c>
      <c r="AF4" s="45">
        <v>8.8000000000000007</v>
      </c>
    </row>
    <row r="5" spans="1:32" ht="14" x14ac:dyDescent="0.3">
      <c r="A5" s="85" t="s">
        <v>51</v>
      </c>
      <c r="B5" s="85"/>
      <c r="C5" s="99" t="str">
        <f>'DCWW Bolton Hill'!C5:E5</f>
        <v>Rhiannon Smith</v>
      </c>
      <c r="D5" s="99"/>
      <c r="E5" s="99"/>
      <c r="F5" s="85" t="s">
        <v>45</v>
      </c>
      <c r="G5" s="85"/>
      <c r="H5" s="88">
        <v>6.7</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51"/>
      <c r="AD8" s="45"/>
      <c r="AE8" s="45" t="s">
        <v>98</v>
      </c>
      <c r="AF8" s="45">
        <v>2.1</v>
      </c>
    </row>
    <row r="9" spans="1:32" ht="14" x14ac:dyDescent="0.3">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51"/>
      <c r="AD9" s="45"/>
      <c r="AE9" s="45" t="s">
        <v>77</v>
      </c>
      <c r="AF9" s="45">
        <v>5.9</v>
      </c>
    </row>
    <row r="10" spans="1:32" ht="14" x14ac:dyDescent="0.3">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51"/>
      <c r="AD10" s="45"/>
      <c r="AE10" s="45" t="s">
        <v>78</v>
      </c>
      <c r="AF10" s="45">
        <v>1.4</v>
      </c>
    </row>
    <row r="11" spans="1:32" ht="13" x14ac:dyDescent="0.3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12"/>
      <c r="AC11" s="12"/>
      <c r="AD11" s="12"/>
      <c r="AE11" s="12"/>
      <c r="AF11" s="12"/>
    </row>
    <row r="12" spans="1:32" ht="14" x14ac:dyDescent="0.3">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51"/>
      <c r="AD12" s="45"/>
      <c r="AE12" s="45"/>
      <c r="AF12" s="45"/>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21.810320000000001</v>
      </c>
      <c r="D18" s="43">
        <f>$D28</f>
        <v>21.810320000000001</v>
      </c>
      <c r="E18" s="43">
        <f>$D29</f>
        <v>21.810320000000001</v>
      </c>
      <c r="F18" s="43">
        <f>$D30</f>
        <v>21.810320000000001</v>
      </c>
      <c r="G18" s="43">
        <f>$D31</f>
        <v>21.810320000000001</v>
      </c>
      <c r="H18" s="43">
        <f>$D32</f>
        <v>21.810320000000001</v>
      </c>
      <c r="I18" s="43">
        <f>$D33</f>
        <v>0</v>
      </c>
      <c r="J18" s="43">
        <f>$D34</f>
        <v>0</v>
      </c>
      <c r="K18" s="43">
        <f>$D35</f>
        <v>0</v>
      </c>
      <c r="L18" s="43">
        <f>$D36</f>
        <v>0</v>
      </c>
      <c r="M18" s="43">
        <f>$D37</f>
        <v>0</v>
      </c>
      <c r="N18" s="43">
        <f>$D38</f>
        <v>0</v>
      </c>
      <c r="O18" s="43">
        <f>$D39</f>
        <v>0</v>
      </c>
      <c r="P18" s="43">
        <f>$D40</f>
        <v>0</v>
      </c>
      <c r="Q18" s="43">
        <f>$D41</f>
        <v>0</v>
      </c>
      <c r="R18" s="43">
        <f>$D42</f>
        <v>0</v>
      </c>
      <c r="S18" s="43">
        <f>$D43</f>
        <v>21.810320000000001</v>
      </c>
      <c r="T18" s="43">
        <f>$D44</f>
        <v>0</v>
      </c>
      <c r="U18" s="43">
        <f>$D45</f>
        <v>0</v>
      </c>
      <c r="V18" s="43">
        <f>$D46</f>
        <v>0</v>
      </c>
      <c r="AB18" s="53"/>
      <c r="AC18" s="53"/>
      <c r="AD18" s="53"/>
      <c r="AE18" s="53"/>
      <c r="AF18" s="53"/>
    </row>
    <row r="19" spans="1:32" s="31" customFormat="1" ht="15" customHeight="1" x14ac:dyDescent="0.35">
      <c r="A19" s="86" t="s">
        <v>86</v>
      </c>
      <c r="B19" s="86"/>
      <c r="C19" s="43">
        <f>C18-C17</f>
        <v>-42.78967999999999</v>
      </c>
      <c r="D19" s="43">
        <f t="shared" ref="D19:V19" si="1">D18-D17</f>
        <v>-42.78967999999999</v>
      </c>
      <c r="E19" s="43">
        <f t="shared" si="1"/>
        <v>-42.78967999999999</v>
      </c>
      <c r="F19" s="43">
        <f t="shared" si="1"/>
        <v>-42.78967999999999</v>
      </c>
      <c r="G19" s="43">
        <f t="shared" si="1"/>
        <v>-42.78967999999999</v>
      </c>
      <c r="H19" s="43">
        <f t="shared" si="1"/>
        <v>-42.78967999999999</v>
      </c>
      <c r="I19" s="43">
        <f t="shared" si="1"/>
        <v>-64.599999999999994</v>
      </c>
      <c r="J19" s="43">
        <f t="shared" si="1"/>
        <v>-64.599999999999994</v>
      </c>
      <c r="K19" s="43">
        <f t="shared" si="1"/>
        <v>-64.599999999999994</v>
      </c>
      <c r="L19" s="43">
        <f t="shared" si="1"/>
        <v>-64.599999999999994</v>
      </c>
      <c r="M19" s="43">
        <f t="shared" si="1"/>
        <v>-64.599999999999994</v>
      </c>
      <c r="N19" s="43">
        <f t="shared" si="1"/>
        <v>-64.599999999999994</v>
      </c>
      <c r="O19" s="43">
        <f t="shared" si="1"/>
        <v>-64.599999999999994</v>
      </c>
      <c r="P19" s="43">
        <f t="shared" si="1"/>
        <v>-64.599999999999994</v>
      </c>
      <c r="Q19" s="43">
        <f t="shared" si="1"/>
        <v>-64.599999999999994</v>
      </c>
      <c r="R19" s="43">
        <f t="shared" si="1"/>
        <v>-64.599999999999994</v>
      </c>
      <c r="S19" s="43">
        <f t="shared" si="1"/>
        <v>-42.78967999999999</v>
      </c>
      <c r="T19" s="43">
        <f t="shared" si="1"/>
        <v>-64.599999999999994</v>
      </c>
      <c r="U19" s="43">
        <f t="shared" si="1"/>
        <v>-64.599999999999994</v>
      </c>
      <c r="V19" s="43">
        <f t="shared" si="1"/>
        <v>-64.599999999999994</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DECREASE</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35">
      <c r="A24" s="19"/>
      <c r="B24" s="41">
        <v>11.9</v>
      </c>
      <c r="C24" s="40">
        <v>0.27</v>
      </c>
      <c r="D24" s="40">
        <v>3.2000000000000001E-2</v>
      </c>
      <c r="E24" s="40">
        <v>8.6999999999999994E-3</v>
      </c>
      <c r="F24" s="40">
        <v>50</v>
      </c>
      <c r="G24" s="40">
        <v>7.8</v>
      </c>
      <c r="H24" s="40">
        <v>81.7</v>
      </c>
      <c r="I24" s="40">
        <v>6.2</v>
      </c>
      <c r="J24" s="40">
        <v>0.11</v>
      </c>
      <c r="K24" s="1">
        <v>0.17</v>
      </c>
      <c r="L24" s="40">
        <v>5.0999999999999996</v>
      </c>
      <c r="M24" s="40">
        <v>4.3</v>
      </c>
      <c r="N24" s="40">
        <v>37900</v>
      </c>
      <c r="O24" s="40">
        <v>1250</v>
      </c>
      <c r="P24" s="40"/>
      <c r="Q24" s="40">
        <v>1580</v>
      </c>
      <c r="R24" s="40"/>
      <c r="S24" s="40">
        <v>9.5</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250</v>
      </c>
      <c r="C27" s="3">
        <f>IF(C$23="%w/w SAR",((C$24*10)*$B27),IF(C$23="%w/w DM",(((C$24*10)*($B$24/100))*$B27),IF(C$23="kg/t SAR",(C$24*$B27),IF(C$23="kg/t DM",((C$24*($B$24/100))*$B27),IF(C$23="mg/kg SAR",((C$24*0.001)*$B27),IF(C$23="mg/kg DM",(((C$24*0.001)*($B$24/100))*$B27),0))))))</f>
        <v>80.325000000000003</v>
      </c>
      <c r="D27" s="3">
        <f>(IF(D$23="%w/w SAR",((D$24*10)*$B27),IF(D$23="%w/w DM",(((D$24*10)*($B$24/100))*$B27),IF(D$23="kg/t SAR",(D$24*$B27),IF(D$23="kg/t DM",((D$24*($B$24/100))*$B27),IF(D$23="mg/kg SAR",((D$24*0.001)*$B27),IF(D$23="mg/kg DM",(((D$24*0.001)*($B$24/100))*$B27),"0")))))))*2.291</f>
        <v>21.810320000000001</v>
      </c>
      <c r="E27" s="3">
        <f>(IF(E$23="%w/w SAR",((E$24*10)*$B27),IF(E$23="%w/w DM",(((E$24*10)*($B$24/100))*$B27),IF(E$23="kg/t SAR",(E$24*$B27),IF(E$23="kg/t DM",((E$24*($B$24/100))*$B27),IF(E$23="mg/kg SAR",((E$24*0.001)*$B27),IF(E$23="mg/kg DM",(((E$24*0.001)*($B$24/100))*$B27),"0")))))))*1.205</f>
        <v>3.11884125</v>
      </c>
      <c r="F27" s="3">
        <f>(IF(F$23="%w/w SAR",((F$24*10)*$B27),IF(F$23="%w/w DM",(((F$24*10)*($B$24/100))*$B27),IF(F$23="kg/t SAR",(F$24*$B27),IF(F$23="kg/t DM",((F$24*($B$24/100))*$B27),IF(F$23="mg/kg SAR",((F$24*0.001)*$B27),IF(F$23="mg/kg DM",(((F$24*0.001)*($B$24/100))*$B27),"0")))))))*1.658</f>
        <v>2.466275</v>
      </c>
      <c r="G27" s="3">
        <f t="shared" ref="G27:P42" si="2">IF(G$23="%w/w SAR",((G$24*10)*$B27),IF(G$23="%w/w DM",(((G$24*10)*($B$24/100))*$B27),IF(G$23="kg/t SAR",(G$24*$B27),IF(G$23="kg/t DM",((G$24*($B$24/100))*$B27),IF(G$23="mg/kg SAR",((G$24*0.001)*$B27),IF(G$23="mg/kg DM",(((G$24*0.001)*($B$24/100))*$B27),0))))))</f>
        <v>0.23205000000000001</v>
      </c>
      <c r="H27" s="3">
        <f t="shared" si="2"/>
        <v>2.4305750000000002</v>
      </c>
      <c r="I27" s="3">
        <f t="shared" si="2"/>
        <v>0.18445000000000003</v>
      </c>
      <c r="J27" s="3">
        <f t="shared" si="2"/>
        <v>3.2725000000000002E-3</v>
      </c>
      <c r="K27" s="3">
        <f t="shared" si="2"/>
        <v>5.0575000000000012E-3</v>
      </c>
      <c r="L27" s="3">
        <f t="shared" si="2"/>
        <v>0.151725</v>
      </c>
      <c r="M27" s="3">
        <f t="shared" si="2"/>
        <v>0.12792500000000001</v>
      </c>
      <c r="N27" s="3">
        <f t="shared" si="2"/>
        <v>1127.5250000000001</v>
      </c>
      <c r="O27" s="3">
        <f t="shared" si="2"/>
        <v>37.187500000000007</v>
      </c>
      <c r="P27" s="3">
        <f t="shared" si="2"/>
        <v>0</v>
      </c>
      <c r="Q27" s="3">
        <f>(IF(Q$23="%w/w SAR",((Q$24*10)*$B27),IF(Q$23="%w/w DM",(((Q$24*10)*($B$24/100))*$B27),IF(Q$23="kg/t SAR",(Q$24*$B27),IF(Q$23="kg/t DM",((Q$24*($B$24/100))*$B27),IF(Q$23="mg/kg SAR",((Q$24*0.001)*$B27),IF(Q$23="mg/kg DM",(((Q$24*0.001)*($B$24/100))*$B27),0)))))))*2.5</f>
        <v>117.5125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0.28262500000000002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16</v>
      </c>
      <c r="B28" s="39">
        <v>250</v>
      </c>
      <c r="C28" s="3">
        <f t="shared" ref="C28:C46" si="3">IF(C$23="%w/w SAR",((C$24*10)*$B28),IF(C$23="%w/w DM",(((C$24*10)*($B$24/100))*$B28),IF(C$23="kg/t SAR",(C$24*$B28),IF(C$23="kg/t DM",((C$24*($B$24/100))*$B28),IF(C$23="mg/kg SAR",((C$24*0.001)*$B28),IF(C$23="mg/kg DM",(((C$24*0.001)*($B$24/100))*$B28),0))))))</f>
        <v>80.325000000000003</v>
      </c>
      <c r="D28" s="3">
        <f t="shared" ref="D28:D46" si="4">(IF(D$23="%w/w SAR",((D$24*10)*$B28),IF(D$23="%w/w DM",(((D$24*10)*($B$24/100))*$B28),IF(D$23="kg/t SAR",(D$24*$B28),IF(D$23="kg/t DM",((D$24*($B$24/100))*$B28),IF(D$23="mg/kg SAR",((D$24*0.001)*$B28),IF(D$23="mg/kg DM",(((D$24*0.001)*($B$24/100))*$B28),"0")))))))*2.291</f>
        <v>21.810320000000001</v>
      </c>
      <c r="E28" s="3">
        <f t="shared" ref="E28:E46" si="5">(IF(E$23="%w/w SAR",((E$24*10)*$B28),IF(E$23="%w/w DM",(((E$24*10)*($B$24/100))*$B28),IF(E$23="kg/t SAR",(E$24*$B28),IF(E$23="kg/t DM",((E$24*($B$24/100))*$B28),IF(E$23="mg/kg SAR",((E$24*0.001)*$B28),IF(E$23="mg/kg DM",(((E$24*0.001)*($B$24/100))*$B28),"0")))))))*1.205</f>
        <v>3.11884125</v>
      </c>
      <c r="F28" s="3">
        <f t="shared" ref="F28:F46" si="6">(IF(F$23="%w/w SAR",((F$24*10)*$B28),IF(F$23="%w/w DM",(((F$24*10)*($B$24/100))*$B28),IF(F$23="kg/t SAR",(F$24*$B28),IF(F$23="kg/t DM",((F$24*($B$24/100))*$B28),IF(F$23="mg/kg SAR",((F$24*0.001)*$B28),IF(F$23="mg/kg DM",(((F$24*0.001)*($B$24/100))*$B28),"0")))))))*1.658</f>
        <v>2.466275</v>
      </c>
      <c r="G28" s="3">
        <f t="shared" si="2"/>
        <v>0.23205000000000001</v>
      </c>
      <c r="H28" s="3">
        <f t="shared" si="2"/>
        <v>2.4305750000000002</v>
      </c>
      <c r="I28" s="3">
        <f t="shared" si="2"/>
        <v>0.18445000000000003</v>
      </c>
      <c r="J28" s="3">
        <f t="shared" si="2"/>
        <v>3.2725000000000002E-3</v>
      </c>
      <c r="K28" s="3">
        <f t="shared" si="2"/>
        <v>5.0575000000000012E-3</v>
      </c>
      <c r="L28" s="3">
        <f t="shared" si="2"/>
        <v>0.151725</v>
      </c>
      <c r="M28" s="3">
        <f t="shared" si="2"/>
        <v>0.12792500000000001</v>
      </c>
      <c r="N28" s="3">
        <f t="shared" si="2"/>
        <v>1127.5250000000001</v>
      </c>
      <c r="O28" s="3">
        <f t="shared" si="2"/>
        <v>37.187500000000007</v>
      </c>
      <c r="P28" s="3">
        <f t="shared" si="2"/>
        <v>0</v>
      </c>
      <c r="Q28" s="3">
        <f t="shared" ref="Q28:Q46" si="7">(IF(Q$23="%w/w SAR",((Q$24*10)*$B28),IF(Q$23="%w/w DM",(((Q$24*10)*($B$24/100))*$B28),IF(Q$23="kg/t SAR",(Q$24*$B28),IF(Q$23="kg/t DM",((Q$24*($B$24/100))*$B28),IF(Q$23="mg/kg SAR",((Q$24*0.001)*$B28),IF(Q$23="mg/kg DM",(((Q$24*0.001)*($B$24/100))*$B28),0)))))))*2.5</f>
        <v>117.5125</v>
      </c>
      <c r="R28" s="3">
        <f t="shared" ref="R28:U46" si="8">IF(R$23="%w/w SAR",((R$24*10)*$B28),IF(R$23="%w/w DM",(((R$24*10)*($B$24/100))*$B28),IF(R$23="kg/t SAR",(R$24*$B28),IF(R$23="kg/t DM",((R$24*($B$24/100))*$B28),IF(R$23="mg/kg SAR",((R$24*0.001)*$B28),IF(R$23="mg/kg DM",(((R$24*0.001)*($B$24/100))*$B28),0))))))</f>
        <v>0</v>
      </c>
      <c r="S28" s="3">
        <f t="shared" si="8"/>
        <v>0.28262500000000002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18</v>
      </c>
      <c r="B29" s="39">
        <v>250</v>
      </c>
      <c r="C29" s="3">
        <f t="shared" si="3"/>
        <v>80.325000000000003</v>
      </c>
      <c r="D29" s="3">
        <f t="shared" si="4"/>
        <v>21.810320000000001</v>
      </c>
      <c r="E29" s="3">
        <f t="shared" si="5"/>
        <v>3.11884125</v>
      </c>
      <c r="F29" s="3">
        <f t="shared" si="6"/>
        <v>2.466275</v>
      </c>
      <c r="G29" s="3">
        <f t="shared" si="2"/>
        <v>0.23205000000000001</v>
      </c>
      <c r="H29" s="3">
        <f t="shared" si="2"/>
        <v>2.4305750000000002</v>
      </c>
      <c r="I29" s="3">
        <f t="shared" si="2"/>
        <v>0.18445000000000003</v>
      </c>
      <c r="J29" s="3">
        <f t="shared" si="2"/>
        <v>3.2725000000000002E-3</v>
      </c>
      <c r="K29" s="3">
        <f t="shared" si="2"/>
        <v>5.0575000000000012E-3</v>
      </c>
      <c r="L29" s="3">
        <f t="shared" si="2"/>
        <v>0.151725</v>
      </c>
      <c r="M29" s="3">
        <f t="shared" si="2"/>
        <v>0.12792500000000001</v>
      </c>
      <c r="N29" s="3">
        <f t="shared" si="2"/>
        <v>1127.5250000000001</v>
      </c>
      <c r="O29" s="3">
        <f t="shared" si="2"/>
        <v>37.187500000000007</v>
      </c>
      <c r="P29" s="3">
        <f t="shared" si="2"/>
        <v>0</v>
      </c>
      <c r="Q29" s="3">
        <f t="shared" si="7"/>
        <v>117.5125</v>
      </c>
      <c r="R29" s="3">
        <f t="shared" si="8"/>
        <v>0</v>
      </c>
      <c r="S29" s="3">
        <f t="shared" si="8"/>
        <v>0.28262500000000002</v>
      </c>
      <c r="T29" s="3">
        <f t="shared" si="8"/>
        <v>0</v>
      </c>
      <c r="U29" s="3">
        <f t="shared" si="8"/>
        <v>0</v>
      </c>
      <c r="V29" s="3">
        <f t="shared" si="9"/>
        <v>0</v>
      </c>
      <c r="W29" s="3">
        <f t="shared" si="10"/>
        <v>0</v>
      </c>
      <c r="AB29" s="16"/>
      <c r="AC29" s="16"/>
      <c r="AD29" s="16"/>
      <c r="AE29" s="16"/>
      <c r="AF29" s="16"/>
    </row>
    <row r="30" spans="1:32" s="20" customFormat="1" ht="13" x14ac:dyDescent="0.35">
      <c r="A30" s="33">
        <f>F8</f>
        <v>19</v>
      </c>
      <c r="B30" s="39">
        <v>250</v>
      </c>
      <c r="C30" s="3">
        <f t="shared" si="3"/>
        <v>80.325000000000003</v>
      </c>
      <c r="D30" s="3">
        <f t="shared" si="4"/>
        <v>21.810320000000001</v>
      </c>
      <c r="E30" s="3">
        <f t="shared" si="5"/>
        <v>3.11884125</v>
      </c>
      <c r="F30" s="3">
        <f t="shared" si="6"/>
        <v>2.466275</v>
      </c>
      <c r="G30" s="3">
        <f t="shared" si="2"/>
        <v>0.23205000000000001</v>
      </c>
      <c r="H30" s="3">
        <f t="shared" si="2"/>
        <v>2.4305750000000002</v>
      </c>
      <c r="I30" s="3">
        <f t="shared" si="2"/>
        <v>0.18445000000000003</v>
      </c>
      <c r="J30" s="3">
        <f t="shared" si="2"/>
        <v>3.2725000000000002E-3</v>
      </c>
      <c r="K30" s="3">
        <f t="shared" si="2"/>
        <v>5.0575000000000012E-3</v>
      </c>
      <c r="L30" s="3">
        <f t="shared" si="2"/>
        <v>0.151725</v>
      </c>
      <c r="M30" s="3">
        <f t="shared" si="2"/>
        <v>0.12792500000000001</v>
      </c>
      <c r="N30" s="3">
        <f t="shared" si="2"/>
        <v>1127.5250000000001</v>
      </c>
      <c r="O30" s="3">
        <f t="shared" si="2"/>
        <v>37.187500000000007</v>
      </c>
      <c r="P30" s="3">
        <f t="shared" si="2"/>
        <v>0</v>
      </c>
      <c r="Q30" s="3">
        <f t="shared" si="7"/>
        <v>117.5125</v>
      </c>
      <c r="R30" s="3">
        <f t="shared" si="8"/>
        <v>0</v>
      </c>
      <c r="S30" s="3">
        <f t="shared" si="8"/>
        <v>0.28262500000000002</v>
      </c>
      <c r="T30" s="3">
        <f t="shared" si="8"/>
        <v>0</v>
      </c>
      <c r="U30" s="3">
        <f t="shared" si="8"/>
        <v>0</v>
      </c>
      <c r="V30" s="3">
        <f t="shared" si="9"/>
        <v>0</v>
      </c>
      <c r="W30" s="3">
        <f t="shared" si="10"/>
        <v>0</v>
      </c>
      <c r="AB30" s="16"/>
      <c r="AC30" s="16"/>
      <c r="AD30" s="16"/>
      <c r="AE30" s="16"/>
      <c r="AF30" s="16"/>
    </row>
    <row r="31" spans="1:32" s="20" customFormat="1" ht="13" x14ac:dyDescent="0.35">
      <c r="A31" s="33">
        <f>G8</f>
        <v>20</v>
      </c>
      <c r="B31" s="39">
        <v>250</v>
      </c>
      <c r="C31" s="3">
        <f t="shared" si="3"/>
        <v>80.325000000000003</v>
      </c>
      <c r="D31" s="3">
        <f t="shared" si="4"/>
        <v>21.810320000000001</v>
      </c>
      <c r="E31" s="3">
        <f t="shared" si="5"/>
        <v>3.11884125</v>
      </c>
      <c r="F31" s="3">
        <f t="shared" si="6"/>
        <v>2.466275</v>
      </c>
      <c r="G31" s="3">
        <f t="shared" si="2"/>
        <v>0.23205000000000001</v>
      </c>
      <c r="H31" s="3">
        <f t="shared" si="2"/>
        <v>2.4305750000000002</v>
      </c>
      <c r="I31" s="3">
        <f t="shared" si="2"/>
        <v>0.18445000000000003</v>
      </c>
      <c r="J31" s="3">
        <f t="shared" si="2"/>
        <v>3.2725000000000002E-3</v>
      </c>
      <c r="K31" s="3">
        <f t="shared" si="2"/>
        <v>5.0575000000000012E-3</v>
      </c>
      <c r="L31" s="3">
        <f t="shared" si="2"/>
        <v>0.151725</v>
      </c>
      <c r="M31" s="3">
        <f t="shared" si="2"/>
        <v>0.12792500000000001</v>
      </c>
      <c r="N31" s="3">
        <f t="shared" si="2"/>
        <v>1127.5250000000001</v>
      </c>
      <c r="O31" s="3">
        <f t="shared" si="2"/>
        <v>37.187500000000007</v>
      </c>
      <c r="P31" s="3">
        <f t="shared" si="2"/>
        <v>0</v>
      </c>
      <c r="Q31" s="3">
        <f t="shared" si="7"/>
        <v>117.5125</v>
      </c>
      <c r="R31" s="3">
        <f t="shared" si="8"/>
        <v>0</v>
      </c>
      <c r="S31" s="3">
        <f t="shared" si="8"/>
        <v>0.28262500000000002</v>
      </c>
      <c r="T31" s="3">
        <f t="shared" si="8"/>
        <v>0</v>
      </c>
      <c r="U31" s="3">
        <f t="shared" si="8"/>
        <v>0</v>
      </c>
      <c r="V31" s="3">
        <f t="shared" si="9"/>
        <v>0</v>
      </c>
      <c r="W31" s="3">
        <f t="shared" si="10"/>
        <v>0</v>
      </c>
      <c r="AB31" s="16"/>
      <c r="AC31" s="16"/>
      <c r="AD31" s="16"/>
      <c r="AE31" s="16"/>
      <c r="AF31" s="16"/>
    </row>
    <row r="32" spans="1:32" s="20" customFormat="1" ht="13" x14ac:dyDescent="0.35">
      <c r="A32" s="33">
        <f>H8</f>
        <v>21</v>
      </c>
      <c r="B32" s="39">
        <v>250</v>
      </c>
      <c r="C32" s="3">
        <f t="shared" si="3"/>
        <v>80.325000000000003</v>
      </c>
      <c r="D32" s="3">
        <f t="shared" si="4"/>
        <v>21.810320000000001</v>
      </c>
      <c r="E32" s="3">
        <f t="shared" si="5"/>
        <v>3.11884125</v>
      </c>
      <c r="F32" s="3">
        <f t="shared" si="6"/>
        <v>2.466275</v>
      </c>
      <c r="G32" s="3">
        <f t="shared" si="2"/>
        <v>0.23205000000000001</v>
      </c>
      <c r="H32" s="3">
        <f t="shared" si="2"/>
        <v>2.4305750000000002</v>
      </c>
      <c r="I32" s="3">
        <f t="shared" si="2"/>
        <v>0.18445000000000003</v>
      </c>
      <c r="J32" s="3">
        <f t="shared" si="2"/>
        <v>3.2725000000000002E-3</v>
      </c>
      <c r="K32" s="3">
        <f t="shared" si="2"/>
        <v>5.0575000000000012E-3</v>
      </c>
      <c r="L32" s="3">
        <f t="shared" si="2"/>
        <v>0.151725</v>
      </c>
      <c r="M32" s="3">
        <f t="shared" si="2"/>
        <v>0.12792500000000001</v>
      </c>
      <c r="N32" s="3">
        <f t="shared" si="2"/>
        <v>1127.5250000000001</v>
      </c>
      <c r="O32" s="3">
        <f t="shared" si="2"/>
        <v>37.187500000000007</v>
      </c>
      <c r="P32" s="3">
        <f t="shared" si="2"/>
        <v>0</v>
      </c>
      <c r="Q32" s="3">
        <f t="shared" si="7"/>
        <v>117.5125</v>
      </c>
      <c r="R32" s="3">
        <f t="shared" si="8"/>
        <v>0</v>
      </c>
      <c r="S32" s="3">
        <f t="shared" si="8"/>
        <v>0.28262500000000002</v>
      </c>
      <c r="T32" s="3">
        <f t="shared" si="8"/>
        <v>0</v>
      </c>
      <c r="U32" s="3">
        <f t="shared" si="8"/>
        <v>0</v>
      </c>
      <c r="V32" s="3">
        <f t="shared" si="9"/>
        <v>0</v>
      </c>
      <c r="W32" s="3">
        <f t="shared" si="10"/>
        <v>0</v>
      </c>
      <c r="AB32" s="16"/>
      <c r="AC32" s="16"/>
      <c r="AD32" s="16"/>
      <c r="AE32" s="16"/>
      <c r="AF32" s="16"/>
    </row>
    <row r="33" spans="1:32" s="20" customFormat="1" ht="13" x14ac:dyDescent="0.35">
      <c r="A33" s="33">
        <f>I8</f>
        <v>23</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34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35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36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37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39</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40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4040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3724</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9927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8638</v>
      </c>
      <c r="B43" s="39">
        <v>250</v>
      </c>
      <c r="C43" s="3">
        <f t="shared" si="3"/>
        <v>80.325000000000003</v>
      </c>
      <c r="D43" s="3">
        <f t="shared" si="4"/>
        <v>21.810320000000001</v>
      </c>
      <c r="E43" s="3">
        <f t="shared" si="5"/>
        <v>3.11884125</v>
      </c>
      <c r="F43" s="3">
        <f t="shared" si="6"/>
        <v>2.466275</v>
      </c>
      <c r="G43" s="3">
        <f t="shared" ref="G43:P46" si="11">IF(G$23="%w/w SAR",((G$24*10)*$B43),IF(G$23="%w/w DM",(((G$24*10)*($B$24/100))*$B43),IF(G$23="kg/t SAR",(G$24*$B43),IF(G$23="kg/t DM",((G$24*($B$24/100))*$B43),IF(G$23="mg/kg SAR",((G$24*0.001)*$B43),IF(G$23="mg/kg DM",(((G$24*0.001)*($B$24/100))*$B43),0))))))</f>
        <v>0.23205000000000001</v>
      </c>
      <c r="H43" s="3">
        <f t="shared" si="11"/>
        <v>2.4305750000000002</v>
      </c>
      <c r="I43" s="3">
        <f t="shared" si="11"/>
        <v>0.18445000000000003</v>
      </c>
      <c r="J43" s="3">
        <f t="shared" si="11"/>
        <v>3.2725000000000002E-3</v>
      </c>
      <c r="K43" s="3">
        <f t="shared" si="11"/>
        <v>5.0575000000000012E-3</v>
      </c>
      <c r="L43" s="3">
        <f t="shared" si="11"/>
        <v>0.151725</v>
      </c>
      <c r="M43" s="3">
        <f t="shared" si="11"/>
        <v>0.12792500000000001</v>
      </c>
      <c r="N43" s="3">
        <f t="shared" si="11"/>
        <v>1127.5250000000001</v>
      </c>
      <c r="O43" s="3">
        <f t="shared" si="11"/>
        <v>37.187500000000007</v>
      </c>
      <c r="P43" s="3">
        <f t="shared" si="11"/>
        <v>0</v>
      </c>
      <c r="Q43" s="3">
        <f t="shared" si="7"/>
        <v>117.5125</v>
      </c>
      <c r="R43" s="3">
        <f t="shared" si="8"/>
        <v>0</v>
      </c>
      <c r="S43" s="3">
        <f t="shared" si="8"/>
        <v>0.28262500000000002</v>
      </c>
      <c r="T43" s="3">
        <f t="shared" si="8"/>
        <v>0</v>
      </c>
      <c r="U43" s="3">
        <f t="shared" si="8"/>
        <v>0</v>
      </c>
      <c r="V43" s="3">
        <f t="shared" si="9"/>
        <v>0</v>
      </c>
      <c r="W43" s="3">
        <f t="shared" si="10"/>
        <v>0</v>
      </c>
      <c r="AB43" s="16"/>
      <c r="AC43" s="16"/>
      <c r="AD43" s="16"/>
      <c r="AE43" s="16"/>
      <c r="AF43" s="16"/>
    </row>
    <row r="44" spans="1:32" s="20" customFormat="1" ht="13" x14ac:dyDescent="0.35">
      <c r="A44" s="33">
        <f>T8</f>
        <v>6133</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7829</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4848</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topLeftCell="F1" zoomScale="90" zoomScaleNormal="90" workbookViewId="0">
      <selection activeCell="H2" sqref="H2:J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Bolton Hill'!C1:E1</f>
        <v>PAN-010170</v>
      </c>
      <c r="D1" s="98"/>
      <c r="E1" s="98"/>
      <c r="F1" s="85" t="s">
        <v>47</v>
      </c>
      <c r="G1" s="85"/>
      <c r="H1" s="99" t="str">
        <f>'DCWW Bolton Hill'!H1:J1</f>
        <v>43.5 ha</v>
      </c>
      <c r="I1" s="99"/>
      <c r="J1" s="99"/>
      <c r="AB1" s="45"/>
      <c r="AC1" s="45"/>
      <c r="AD1" s="45"/>
      <c r="AE1" s="45" t="s">
        <v>91</v>
      </c>
      <c r="AF1" s="45" t="s">
        <v>92</v>
      </c>
    </row>
    <row r="2" spans="1:32" ht="14" x14ac:dyDescent="0.3">
      <c r="A2" s="85" t="s">
        <v>106</v>
      </c>
      <c r="B2" s="85"/>
      <c r="C2" s="100" t="str">
        <f>'DCWW Bolton Hill'!C2:E2</f>
        <v>EPR-GP3792SK</v>
      </c>
      <c r="D2" s="98"/>
      <c r="E2" s="98"/>
      <c r="F2" s="85" t="s">
        <v>52</v>
      </c>
      <c r="G2" s="85"/>
      <c r="H2" s="88" t="s">
        <v>116</v>
      </c>
      <c r="I2" s="88"/>
      <c r="J2" s="88"/>
      <c r="AB2" s="46" t="s">
        <v>61</v>
      </c>
      <c r="AC2" s="46" t="s">
        <v>80</v>
      </c>
      <c r="AD2" s="45" t="s">
        <v>88</v>
      </c>
      <c r="AE2" s="45" t="s">
        <v>73</v>
      </c>
      <c r="AF2" s="45">
        <v>8.4</v>
      </c>
    </row>
    <row r="3" spans="1:32" ht="14" x14ac:dyDescent="0.3">
      <c r="A3" s="96" t="s">
        <v>44</v>
      </c>
      <c r="B3" s="97"/>
      <c r="C3" s="99" t="str">
        <f>'DCWW Bolton Hill'!C3:E3</f>
        <v>ByProduct Recovery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'DCWW Bolton Hill'!C4:E4</f>
        <v>Bailea, Heol Senni, Brecon, Powys, LD3 8ST</v>
      </c>
      <c r="D4" s="99"/>
      <c r="E4" s="99"/>
      <c r="F4" s="87" t="s">
        <v>1</v>
      </c>
      <c r="G4" s="87"/>
      <c r="H4" s="88" t="s">
        <v>135</v>
      </c>
      <c r="I4" s="88"/>
      <c r="J4" s="88"/>
      <c r="AB4" s="46" t="s">
        <v>57</v>
      </c>
      <c r="AC4" s="47" t="s">
        <v>82</v>
      </c>
      <c r="AD4" s="45" t="s">
        <v>90</v>
      </c>
      <c r="AE4" s="45" t="s">
        <v>75</v>
      </c>
      <c r="AF4" s="45">
        <v>8.8000000000000007</v>
      </c>
    </row>
    <row r="5" spans="1:32" ht="14" x14ac:dyDescent="0.3">
      <c r="A5" s="85" t="s">
        <v>51</v>
      </c>
      <c r="B5" s="85"/>
      <c r="C5" s="99" t="str">
        <f>'DCWW Bolton Hill'!C5:E5</f>
        <v>Rhiannon Smith</v>
      </c>
      <c r="D5" s="99"/>
      <c r="E5" s="99"/>
      <c r="F5" s="85" t="s">
        <v>45</v>
      </c>
      <c r="G5" s="85"/>
      <c r="H5" s="88">
        <v>6.61</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51"/>
      <c r="AD8" s="45"/>
      <c r="AE8" s="45" t="s">
        <v>98</v>
      </c>
      <c r="AF8" s="45">
        <v>2.1</v>
      </c>
    </row>
    <row r="9" spans="1:32" ht="14" x14ac:dyDescent="0.3">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51"/>
      <c r="AD9" s="45"/>
      <c r="AE9" s="45" t="s">
        <v>77</v>
      </c>
      <c r="AF9" s="45">
        <v>5.9</v>
      </c>
    </row>
    <row r="10" spans="1:32" ht="14" x14ac:dyDescent="0.3">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51"/>
      <c r="AD10" s="45"/>
      <c r="AE10" s="45" t="s">
        <v>78</v>
      </c>
      <c r="AF10" s="45">
        <v>1.4</v>
      </c>
    </row>
    <row r="11" spans="1:32" ht="13" x14ac:dyDescent="0.3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12"/>
      <c r="AC11" s="12"/>
      <c r="AD11" s="12"/>
      <c r="AE11" s="12"/>
      <c r="AF11" s="12"/>
    </row>
    <row r="12" spans="1:32" ht="14" x14ac:dyDescent="0.3">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51"/>
      <c r="AD12" s="45"/>
      <c r="AE12" s="45"/>
      <c r="AF12" s="45"/>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45.476350000000004</v>
      </c>
      <c r="D18" s="43">
        <f>$D28</f>
        <v>45.476350000000004</v>
      </c>
      <c r="E18" s="43">
        <f>$D29</f>
        <v>45.476350000000004</v>
      </c>
      <c r="F18" s="43">
        <f>$D30</f>
        <v>45.476350000000004</v>
      </c>
      <c r="G18" s="43">
        <f>$D31</f>
        <v>45.476350000000004</v>
      </c>
      <c r="H18" s="43">
        <f>$D32</f>
        <v>45.476350000000004</v>
      </c>
      <c r="I18" s="43">
        <f>$D33</f>
        <v>0</v>
      </c>
      <c r="J18" s="43">
        <f>$D34</f>
        <v>0</v>
      </c>
      <c r="K18" s="43">
        <f>$D35</f>
        <v>0</v>
      </c>
      <c r="L18" s="43">
        <f>$D36</f>
        <v>0</v>
      </c>
      <c r="M18" s="43">
        <f>$D37</f>
        <v>0</v>
      </c>
      <c r="N18" s="43">
        <f>$D38</f>
        <v>0</v>
      </c>
      <c r="O18" s="43">
        <f>$D39</f>
        <v>0</v>
      </c>
      <c r="P18" s="43">
        <f>$D40</f>
        <v>0</v>
      </c>
      <c r="Q18" s="43">
        <f>$D41</f>
        <v>0</v>
      </c>
      <c r="R18" s="43">
        <f>$D42</f>
        <v>0</v>
      </c>
      <c r="S18" s="43">
        <f>$D43</f>
        <v>45.476350000000004</v>
      </c>
      <c r="T18" s="43">
        <f>$D44</f>
        <v>0</v>
      </c>
      <c r="U18" s="43">
        <f>$D45</f>
        <v>0</v>
      </c>
      <c r="V18" s="43">
        <f>$D46</f>
        <v>0</v>
      </c>
      <c r="AB18" s="53"/>
      <c r="AC18" s="53"/>
      <c r="AD18" s="53"/>
      <c r="AE18" s="53"/>
      <c r="AF18" s="53"/>
    </row>
    <row r="19" spans="1:32" s="31" customFormat="1" ht="15" customHeight="1" x14ac:dyDescent="0.35">
      <c r="A19" s="86" t="s">
        <v>86</v>
      </c>
      <c r="B19" s="86"/>
      <c r="C19" s="43">
        <f>C18-C17</f>
        <v>-19.123649999999991</v>
      </c>
      <c r="D19" s="43">
        <f t="shared" ref="D19:V19" si="1">D18-D17</f>
        <v>-19.123649999999991</v>
      </c>
      <c r="E19" s="43">
        <f t="shared" si="1"/>
        <v>-19.123649999999991</v>
      </c>
      <c r="F19" s="43">
        <f t="shared" si="1"/>
        <v>-19.123649999999991</v>
      </c>
      <c r="G19" s="43">
        <f t="shared" si="1"/>
        <v>-19.123649999999991</v>
      </c>
      <c r="H19" s="43">
        <f t="shared" si="1"/>
        <v>-19.123649999999991</v>
      </c>
      <c r="I19" s="43">
        <f t="shared" si="1"/>
        <v>-64.599999999999994</v>
      </c>
      <c r="J19" s="43">
        <f t="shared" si="1"/>
        <v>-64.599999999999994</v>
      </c>
      <c r="K19" s="43">
        <f t="shared" si="1"/>
        <v>-64.599999999999994</v>
      </c>
      <c r="L19" s="43">
        <f t="shared" si="1"/>
        <v>-64.599999999999994</v>
      </c>
      <c r="M19" s="43">
        <f t="shared" si="1"/>
        <v>-64.599999999999994</v>
      </c>
      <c r="N19" s="43">
        <f t="shared" si="1"/>
        <v>-64.599999999999994</v>
      </c>
      <c r="O19" s="43">
        <f t="shared" si="1"/>
        <v>-64.599999999999994</v>
      </c>
      <c r="P19" s="43">
        <f t="shared" si="1"/>
        <v>-64.599999999999994</v>
      </c>
      <c r="Q19" s="43">
        <f t="shared" si="1"/>
        <v>-64.599999999999994</v>
      </c>
      <c r="R19" s="43">
        <f t="shared" si="1"/>
        <v>-64.599999999999994</v>
      </c>
      <c r="S19" s="43">
        <f t="shared" si="1"/>
        <v>-19.123649999999991</v>
      </c>
      <c r="T19" s="43">
        <f t="shared" si="1"/>
        <v>-64.599999999999994</v>
      </c>
      <c r="U19" s="43">
        <f t="shared" si="1"/>
        <v>-64.599999999999994</v>
      </c>
      <c r="V19" s="43">
        <f t="shared" si="1"/>
        <v>-64.599999999999994</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DECREASE</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c r="S23" s="37" t="s">
        <v>59</v>
      </c>
      <c r="T23" s="37"/>
      <c r="U23" s="37"/>
      <c r="V23" s="38"/>
      <c r="W23" s="38"/>
    </row>
    <row r="24" spans="1:32" s="14" customFormat="1" x14ac:dyDescent="0.35">
      <c r="A24" s="19"/>
      <c r="B24" s="41"/>
      <c r="C24" s="40">
        <v>0.02</v>
      </c>
      <c r="D24" s="40">
        <v>79.400000000000006</v>
      </c>
      <c r="E24" s="40">
        <v>10</v>
      </c>
      <c r="F24" s="40">
        <v>15.5</v>
      </c>
      <c r="G24" s="40">
        <v>0.46</v>
      </c>
      <c r="H24" s="40">
        <v>2.91</v>
      </c>
      <c r="I24" s="40">
        <v>0.5</v>
      </c>
      <c r="J24" s="40">
        <v>0.01</v>
      </c>
      <c r="K24" s="1">
        <v>0.05</v>
      </c>
      <c r="L24" s="40">
        <v>0.46</v>
      </c>
      <c r="M24" s="40">
        <v>0.32</v>
      </c>
      <c r="N24" s="40">
        <v>2550</v>
      </c>
      <c r="O24" s="40">
        <v>290</v>
      </c>
      <c r="P24" s="40">
        <v>14</v>
      </c>
      <c r="Q24" s="40">
        <v>170</v>
      </c>
      <c r="R24" s="40"/>
      <c r="S24" s="40">
        <v>0.5</v>
      </c>
      <c r="T24" s="40"/>
      <c r="U24" s="40"/>
      <c r="V24" s="40">
        <v>49</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250</v>
      </c>
      <c r="C27" s="3">
        <f>IF(C$23="%w/w SAR",((C$24*10)*$B27),IF(C$23="%w/w DM",(((C$24*10)*($B$24/100))*$B27),IF(C$23="kg/t SAR",(C$24*$B27),IF(C$23="kg/t DM",((C$24*($B$24/100))*$B27),IF(C$23="mg/kg SAR",((C$24*0.001)*$B27),IF(C$23="mg/kg DM",(((C$24*0.001)*($B$24/100))*$B27),0))))))</f>
        <v>50</v>
      </c>
      <c r="D27" s="3">
        <f>(IF(D$23="%w/w SAR",((D$24*10)*$B27),IF(D$23="%w/w DM",(((D$24*10)*($B$24/100))*$B27),IF(D$23="kg/t SAR",(D$24*$B27),IF(D$23="kg/t DM",((D$24*($B$24/100))*$B27),IF(D$23="mg/kg SAR",((D$24*0.001)*$B27),IF(D$23="mg/kg DM",(((D$24*0.001)*($B$24/100))*$B27),"0")))))))*2.291</f>
        <v>45.476350000000004</v>
      </c>
      <c r="E27" s="3">
        <f>(IF(E$23="%w/w SAR",((E$24*10)*$B27),IF(E$23="%w/w DM",(((E$24*10)*($B$24/100))*$B27),IF(E$23="kg/t SAR",(E$24*$B27),IF(E$23="kg/t DM",((E$24*($B$24/100))*$B27),IF(E$23="mg/kg SAR",((E$24*0.001)*$B27),IF(E$23="mg/kg DM",(((E$24*0.001)*($B$24/100))*$B27),"0")))))))*1.205</f>
        <v>3.0125000000000002</v>
      </c>
      <c r="F27" s="3">
        <f>(IF(F$23="%w/w SAR",((F$24*10)*$B27),IF(F$23="%w/w DM",(((F$24*10)*($B$24/100))*$B27),IF(F$23="kg/t SAR",(F$24*$B27),IF(F$23="kg/t DM",((F$24*($B$24/100))*$B27),IF(F$23="mg/kg SAR",((F$24*0.001)*$B27),IF(F$23="mg/kg DM",(((F$24*0.001)*($B$24/100))*$B27),"0")))))))*1.658</f>
        <v>6.4247499999999995</v>
      </c>
      <c r="G27" s="3">
        <f t="shared" ref="G27:P42" si="2">IF(G$23="%w/w SAR",((G$24*10)*$B27),IF(G$23="%w/w DM",(((G$24*10)*($B$24/100))*$B27),IF(G$23="kg/t SAR",(G$24*$B27),IF(G$23="kg/t DM",((G$24*($B$24/100))*$B27),IF(G$23="mg/kg SAR",((G$24*0.001)*$B27),IF(G$23="mg/kg DM",(((G$24*0.001)*($B$24/100))*$B27),0))))))</f>
        <v>0.115</v>
      </c>
      <c r="H27" s="3">
        <f t="shared" si="2"/>
        <v>0.72750000000000004</v>
      </c>
      <c r="I27" s="3">
        <f t="shared" si="2"/>
        <v>0.125</v>
      </c>
      <c r="J27" s="3">
        <f t="shared" si="2"/>
        <v>2.5000000000000001E-3</v>
      </c>
      <c r="K27" s="3">
        <f t="shared" si="2"/>
        <v>1.2500000000000001E-2</v>
      </c>
      <c r="L27" s="3">
        <f t="shared" si="2"/>
        <v>0.115</v>
      </c>
      <c r="M27" s="3">
        <f t="shared" si="2"/>
        <v>0.08</v>
      </c>
      <c r="N27" s="3">
        <f t="shared" si="2"/>
        <v>637.50000000000011</v>
      </c>
      <c r="O27" s="3">
        <f t="shared" si="2"/>
        <v>72.5</v>
      </c>
      <c r="P27" s="3">
        <f t="shared" si="2"/>
        <v>3.5</v>
      </c>
      <c r="Q27" s="3">
        <f>(IF(Q$23="%w/w SAR",((Q$24*10)*$B27),IF(Q$23="%w/w DM",(((Q$24*10)*($B$24/100))*$B27),IF(Q$23="kg/t SAR",(Q$24*$B27),IF(Q$23="kg/t DM",((Q$24*($B$24/100))*$B27),IF(Q$23="mg/kg SAR",((Q$24*0.001)*$B27),IF(Q$23="mg/kg DM",(((Q$24*0.001)*($B$24/100))*$B27),0)))))))*2.5</f>
        <v>106.25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16</v>
      </c>
      <c r="B28" s="39">
        <v>250</v>
      </c>
      <c r="C28" s="3">
        <f t="shared" ref="C28:C46" si="3">IF(C$23="%w/w SAR",((C$24*10)*$B28),IF(C$23="%w/w DM",(((C$24*10)*($B$24/100))*$B28),IF(C$23="kg/t SAR",(C$24*$B28),IF(C$23="kg/t DM",((C$24*($B$24/100))*$B28),IF(C$23="mg/kg SAR",((C$24*0.001)*$B28),IF(C$23="mg/kg DM",(((C$24*0.001)*($B$24/100))*$B28),0))))))</f>
        <v>50</v>
      </c>
      <c r="D28" s="3">
        <f t="shared" ref="D28:D46" si="4">(IF(D$23="%w/w SAR",((D$24*10)*$B28),IF(D$23="%w/w DM",(((D$24*10)*($B$24/100))*$B28),IF(D$23="kg/t SAR",(D$24*$B28),IF(D$23="kg/t DM",((D$24*($B$24/100))*$B28),IF(D$23="mg/kg SAR",((D$24*0.001)*$B28),IF(D$23="mg/kg DM",(((D$24*0.001)*($B$24/100))*$B28),"0")))))))*2.291</f>
        <v>45.476350000000004</v>
      </c>
      <c r="E28" s="3">
        <f t="shared" ref="E28:E46" si="5">(IF(E$23="%w/w SAR",((E$24*10)*$B28),IF(E$23="%w/w DM",(((E$24*10)*($B$24/100))*$B28),IF(E$23="kg/t SAR",(E$24*$B28),IF(E$23="kg/t DM",((E$24*($B$24/100))*$B28),IF(E$23="mg/kg SAR",((E$24*0.001)*$B28),IF(E$23="mg/kg DM",(((E$24*0.001)*($B$24/100))*$B28),"0")))))))*1.205</f>
        <v>3.0125000000000002</v>
      </c>
      <c r="F28" s="3">
        <f t="shared" ref="F28:F46" si="6">(IF(F$23="%w/w SAR",((F$24*10)*$B28),IF(F$23="%w/w DM",(((F$24*10)*($B$24/100))*$B28),IF(F$23="kg/t SAR",(F$24*$B28),IF(F$23="kg/t DM",((F$24*($B$24/100))*$B28),IF(F$23="mg/kg SAR",((F$24*0.001)*$B28),IF(F$23="mg/kg DM",(((F$24*0.001)*($B$24/100))*$B28),"0")))))))*1.658</f>
        <v>6.4247499999999995</v>
      </c>
      <c r="G28" s="3">
        <f t="shared" si="2"/>
        <v>0.115</v>
      </c>
      <c r="H28" s="3">
        <f t="shared" si="2"/>
        <v>0.72750000000000004</v>
      </c>
      <c r="I28" s="3">
        <f t="shared" si="2"/>
        <v>0.125</v>
      </c>
      <c r="J28" s="3">
        <f t="shared" si="2"/>
        <v>2.5000000000000001E-3</v>
      </c>
      <c r="K28" s="3">
        <f t="shared" si="2"/>
        <v>1.2500000000000001E-2</v>
      </c>
      <c r="L28" s="3">
        <f t="shared" si="2"/>
        <v>0.115</v>
      </c>
      <c r="M28" s="3">
        <f t="shared" si="2"/>
        <v>0.08</v>
      </c>
      <c r="N28" s="3">
        <f t="shared" si="2"/>
        <v>637.50000000000011</v>
      </c>
      <c r="O28" s="3">
        <f t="shared" si="2"/>
        <v>72.5</v>
      </c>
      <c r="P28" s="3">
        <f t="shared" si="2"/>
        <v>3.5</v>
      </c>
      <c r="Q28" s="3">
        <f t="shared" ref="Q28:Q46" si="7">(IF(Q$23="%w/w SAR",((Q$24*10)*$B28),IF(Q$23="%w/w DM",(((Q$24*10)*($B$24/100))*$B28),IF(Q$23="kg/t SAR",(Q$24*$B28),IF(Q$23="kg/t DM",((Q$24*($B$24/100))*$B28),IF(Q$23="mg/kg SAR",((Q$24*0.001)*$B28),IF(Q$23="mg/kg DM",(((Q$24*0.001)*($B$24/100))*$B28),0)))))))*2.5</f>
        <v>106.25</v>
      </c>
      <c r="R28" s="3">
        <f t="shared" ref="R28:U46" si="8">IF(R$23="%w/w SAR",((R$24*10)*$B28),IF(R$23="%w/w DM",(((R$24*10)*($B$24/100))*$B28),IF(R$23="kg/t SAR",(R$24*$B28),IF(R$23="kg/t DM",((R$24*($B$24/100))*$B28),IF(R$23="mg/kg SAR",((R$24*0.001)*$B28),IF(R$23="mg/kg DM",(((R$24*0.001)*($B$24/100))*$B28),0))))))</f>
        <v>0</v>
      </c>
      <c r="S28" s="3">
        <f t="shared" si="8"/>
        <v>0.125</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18</v>
      </c>
      <c r="B29" s="39">
        <v>250</v>
      </c>
      <c r="C29" s="3">
        <f t="shared" si="3"/>
        <v>50</v>
      </c>
      <c r="D29" s="3">
        <f t="shared" si="4"/>
        <v>45.476350000000004</v>
      </c>
      <c r="E29" s="3">
        <f t="shared" si="5"/>
        <v>3.0125000000000002</v>
      </c>
      <c r="F29" s="3">
        <f t="shared" si="6"/>
        <v>6.4247499999999995</v>
      </c>
      <c r="G29" s="3">
        <f t="shared" si="2"/>
        <v>0.115</v>
      </c>
      <c r="H29" s="3">
        <f t="shared" si="2"/>
        <v>0.72750000000000004</v>
      </c>
      <c r="I29" s="3">
        <f t="shared" si="2"/>
        <v>0.125</v>
      </c>
      <c r="J29" s="3">
        <f t="shared" si="2"/>
        <v>2.5000000000000001E-3</v>
      </c>
      <c r="K29" s="3">
        <f t="shared" si="2"/>
        <v>1.2500000000000001E-2</v>
      </c>
      <c r="L29" s="3">
        <f t="shared" si="2"/>
        <v>0.115</v>
      </c>
      <c r="M29" s="3">
        <f t="shared" si="2"/>
        <v>0.08</v>
      </c>
      <c r="N29" s="3">
        <f t="shared" si="2"/>
        <v>637.50000000000011</v>
      </c>
      <c r="O29" s="3">
        <f t="shared" si="2"/>
        <v>72.5</v>
      </c>
      <c r="P29" s="3">
        <f t="shared" si="2"/>
        <v>3.5</v>
      </c>
      <c r="Q29" s="3">
        <f t="shared" si="7"/>
        <v>106.25</v>
      </c>
      <c r="R29" s="3">
        <f t="shared" si="8"/>
        <v>0</v>
      </c>
      <c r="S29" s="3">
        <f t="shared" si="8"/>
        <v>0.125</v>
      </c>
      <c r="T29" s="3">
        <f t="shared" si="8"/>
        <v>0</v>
      </c>
      <c r="U29" s="3">
        <f t="shared" si="8"/>
        <v>0</v>
      </c>
      <c r="V29" s="3" t="str">
        <f t="shared" si="9"/>
        <v>OK</v>
      </c>
      <c r="W29" s="3">
        <f t="shared" si="10"/>
        <v>0</v>
      </c>
      <c r="AB29" s="16"/>
      <c r="AC29" s="16"/>
      <c r="AD29" s="16"/>
      <c r="AE29" s="16"/>
      <c r="AF29" s="16"/>
    </row>
    <row r="30" spans="1:32" s="20" customFormat="1" ht="13" x14ac:dyDescent="0.35">
      <c r="A30" s="33">
        <f>F8</f>
        <v>19</v>
      </c>
      <c r="B30" s="39">
        <v>250</v>
      </c>
      <c r="C30" s="3">
        <f t="shared" si="3"/>
        <v>50</v>
      </c>
      <c r="D30" s="3">
        <f t="shared" si="4"/>
        <v>45.476350000000004</v>
      </c>
      <c r="E30" s="3">
        <f t="shared" si="5"/>
        <v>3.0125000000000002</v>
      </c>
      <c r="F30" s="3">
        <f t="shared" si="6"/>
        <v>6.4247499999999995</v>
      </c>
      <c r="G30" s="3">
        <f t="shared" si="2"/>
        <v>0.115</v>
      </c>
      <c r="H30" s="3">
        <f t="shared" si="2"/>
        <v>0.72750000000000004</v>
      </c>
      <c r="I30" s="3">
        <f t="shared" si="2"/>
        <v>0.125</v>
      </c>
      <c r="J30" s="3">
        <f t="shared" si="2"/>
        <v>2.5000000000000001E-3</v>
      </c>
      <c r="K30" s="3">
        <f t="shared" si="2"/>
        <v>1.2500000000000001E-2</v>
      </c>
      <c r="L30" s="3">
        <f t="shared" si="2"/>
        <v>0.115</v>
      </c>
      <c r="M30" s="3">
        <f t="shared" si="2"/>
        <v>0.08</v>
      </c>
      <c r="N30" s="3">
        <f t="shared" si="2"/>
        <v>637.50000000000011</v>
      </c>
      <c r="O30" s="3">
        <f t="shared" si="2"/>
        <v>72.5</v>
      </c>
      <c r="P30" s="3">
        <f t="shared" si="2"/>
        <v>3.5</v>
      </c>
      <c r="Q30" s="3">
        <f t="shared" si="7"/>
        <v>106.25</v>
      </c>
      <c r="R30" s="3">
        <f t="shared" si="8"/>
        <v>0</v>
      </c>
      <c r="S30" s="3">
        <f t="shared" si="8"/>
        <v>0.125</v>
      </c>
      <c r="T30" s="3">
        <f t="shared" si="8"/>
        <v>0</v>
      </c>
      <c r="U30" s="3">
        <f t="shared" si="8"/>
        <v>0</v>
      </c>
      <c r="V30" s="3" t="str">
        <f t="shared" si="9"/>
        <v>OK</v>
      </c>
      <c r="W30" s="3">
        <f t="shared" si="10"/>
        <v>0</v>
      </c>
      <c r="AB30" s="16"/>
      <c r="AC30" s="16"/>
      <c r="AD30" s="16"/>
      <c r="AE30" s="16"/>
      <c r="AF30" s="16"/>
    </row>
    <row r="31" spans="1:32" s="20" customFormat="1" ht="13" x14ac:dyDescent="0.35">
      <c r="A31" s="33">
        <f>G8</f>
        <v>20</v>
      </c>
      <c r="B31" s="39">
        <v>250</v>
      </c>
      <c r="C31" s="3">
        <f t="shared" si="3"/>
        <v>50</v>
      </c>
      <c r="D31" s="3">
        <f t="shared" si="4"/>
        <v>45.476350000000004</v>
      </c>
      <c r="E31" s="3">
        <f t="shared" si="5"/>
        <v>3.0125000000000002</v>
      </c>
      <c r="F31" s="3">
        <f t="shared" si="6"/>
        <v>6.4247499999999995</v>
      </c>
      <c r="G31" s="3">
        <f t="shared" si="2"/>
        <v>0.115</v>
      </c>
      <c r="H31" s="3">
        <f t="shared" si="2"/>
        <v>0.72750000000000004</v>
      </c>
      <c r="I31" s="3">
        <f t="shared" si="2"/>
        <v>0.125</v>
      </c>
      <c r="J31" s="3">
        <f t="shared" si="2"/>
        <v>2.5000000000000001E-3</v>
      </c>
      <c r="K31" s="3">
        <f t="shared" si="2"/>
        <v>1.2500000000000001E-2</v>
      </c>
      <c r="L31" s="3">
        <f t="shared" si="2"/>
        <v>0.115</v>
      </c>
      <c r="M31" s="3">
        <f t="shared" si="2"/>
        <v>0.08</v>
      </c>
      <c r="N31" s="3">
        <f t="shared" si="2"/>
        <v>637.50000000000011</v>
      </c>
      <c r="O31" s="3">
        <f t="shared" si="2"/>
        <v>72.5</v>
      </c>
      <c r="P31" s="3">
        <f t="shared" si="2"/>
        <v>3.5</v>
      </c>
      <c r="Q31" s="3">
        <f t="shared" si="7"/>
        <v>106.25</v>
      </c>
      <c r="R31" s="3">
        <f t="shared" si="8"/>
        <v>0</v>
      </c>
      <c r="S31" s="3">
        <f t="shared" si="8"/>
        <v>0.125</v>
      </c>
      <c r="T31" s="3">
        <f t="shared" si="8"/>
        <v>0</v>
      </c>
      <c r="U31" s="3">
        <f t="shared" si="8"/>
        <v>0</v>
      </c>
      <c r="V31" s="3" t="str">
        <f t="shared" si="9"/>
        <v>OK</v>
      </c>
      <c r="W31" s="3">
        <f t="shared" si="10"/>
        <v>0</v>
      </c>
      <c r="AB31" s="16"/>
      <c r="AC31" s="16"/>
      <c r="AD31" s="16"/>
      <c r="AE31" s="16"/>
      <c r="AF31" s="16"/>
    </row>
    <row r="32" spans="1:32" s="20" customFormat="1" ht="13" x14ac:dyDescent="0.35">
      <c r="A32" s="33">
        <f>H8</f>
        <v>21</v>
      </c>
      <c r="B32" s="39">
        <v>250</v>
      </c>
      <c r="C32" s="3">
        <f t="shared" si="3"/>
        <v>50</v>
      </c>
      <c r="D32" s="3">
        <f t="shared" si="4"/>
        <v>45.476350000000004</v>
      </c>
      <c r="E32" s="3">
        <f t="shared" si="5"/>
        <v>3.0125000000000002</v>
      </c>
      <c r="F32" s="3">
        <f t="shared" si="6"/>
        <v>6.4247499999999995</v>
      </c>
      <c r="G32" s="3">
        <f t="shared" si="2"/>
        <v>0.115</v>
      </c>
      <c r="H32" s="3">
        <f t="shared" si="2"/>
        <v>0.72750000000000004</v>
      </c>
      <c r="I32" s="3">
        <f t="shared" si="2"/>
        <v>0.125</v>
      </c>
      <c r="J32" s="3">
        <f t="shared" si="2"/>
        <v>2.5000000000000001E-3</v>
      </c>
      <c r="K32" s="3">
        <f t="shared" si="2"/>
        <v>1.2500000000000001E-2</v>
      </c>
      <c r="L32" s="3">
        <f t="shared" si="2"/>
        <v>0.115</v>
      </c>
      <c r="M32" s="3">
        <f t="shared" si="2"/>
        <v>0.08</v>
      </c>
      <c r="N32" s="3">
        <f t="shared" si="2"/>
        <v>637.50000000000011</v>
      </c>
      <c r="O32" s="3">
        <f t="shared" si="2"/>
        <v>72.5</v>
      </c>
      <c r="P32" s="3">
        <f t="shared" si="2"/>
        <v>3.5</v>
      </c>
      <c r="Q32" s="3">
        <f t="shared" si="7"/>
        <v>106.25</v>
      </c>
      <c r="R32" s="3">
        <f t="shared" si="8"/>
        <v>0</v>
      </c>
      <c r="S32" s="3">
        <f t="shared" si="8"/>
        <v>0.125</v>
      </c>
      <c r="T32" s="3">
        <f t="shared" si="8"/>
        <v>0</v>
      </c>
      <c r="U32" s="3">
        <f t="shared" si="8"/>
        <v>0</v>
      </c>
      <c r="V32" s="3" t="str">
        <f t="shared" si="9"/>
        <v>OK</v>
      </c>
      <c r="W32" s="3">
        <f t="shared" si="10"/>
        <v>0</v>
      </c>
      <c r="AB32" s="16"/>
      <c r="AC32" s="16"/>
      <c r="AD32" s="16"/>
      <c r="AE32" s="16"/>
      <c r="AF32" s="16"/>
    </row>
    <row r="33" spans="1:32" s="20" customFormat="1" ht="13" x14ac:dyDescent="0.35">
      <c r="A33" s="33">
        <f>I8</f>
        <v>23</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34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35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36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37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39</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40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4040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3724</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9927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8638</v>
      </c>
      <c r="B43" s="39">
        <v>250</v>
      </c>
      <c r="C43" s="3">
        <f t="shared" si="3"/>
        <v>50</v>
      </c>
      <c r="D43" s="3">
        <f t="shared" si="4"/>
        <v>45.476350000000004</v>
      </c>
      <c r="E43" s="3">
        <f t="shared" si="5"/>
        <v>3.0125000000000002</v>
      </c>
      <c r="F43" s="3">
        <f t="shared" si="6"/>
        <v>6.4247499999999995</v>
      </c>
      <c r="G43" s="3">
        <f t="shared" ref="G43:P46" si="11">IF(G$23="%w/w SAR",((G$24*10)*$B43),IF(G$23="%w/w DM",(((G$24*10)*($B$24/100))*$B43),IF(G$23="kg/t SAR",(G$24*$B43),IF(G$23="kg/t DM",((G$24*($B$24/100))*$B43),IF(G$23="mg/kg SAR",((G$24*0.001)*$B43),IF(G$23="mg/kg DM",(((G$24*0.001)*($B$24/100))*$B43),0))))))</f>
        <v>0.115</v>
      </c>
      <c r="H43" s="3">
        <f t="shared" si="11"/>
        <v>0.72750000000000004</v>
      </c>
      <c r="I43" s="3">
        <f t="shared" si="11"/>
        <v>0.125</v>
      </c>
      <c r="J43" s="3">
        <f t="shared" si="11"/>
        <v>2.5000000000000001E-3</v>
      </c>
      <c r="K43" s="3">
        <f t="shared" si="11"/>
        <v>1.2500000000000001E-2</v>
      </c>
      <c r="L43" s="3">
        <f t="shared" si="11"/>
        <v>0.115</v>
      </c>
      <c r="M43" s="3">
        <f t="shared" si="11"/>
        <v>0.08</v>
      </c>
      <c r="N43" s="3">
        <f t="shared" si="11"/>
        <v>637.50000000000011</v>
      </c>
      <c r="O43" s="3">
        <f t="shared" si="11"/>
        <v>72.5</v>
      </c>
      <c r="P43" s="3">
        <f t="shared" si="11"/>
        <v>3.5</v>
      </c>
      <c r="Q43" s="3">
        <f t="shared" si="7"/>
        <v>106.25</v>
      </c>
      <c r="R43" s="3">
        <f t="shared" si="8"/>
        <v>0</v>
      </c>
      <c r="S43" s="3">
        <f t="shared" si="8"/>
        <v>0.125</v>
      </c>
      <c r="T43" s="3">
        <f t="shared" si="8"/>
        <v>0</v>
      </c>
      <c r="U43" s="3">
        <f t="shared" si="8"/>
        <v>0</v>
      </c>
      <c r="V43" s="3" t="str">
        <f t="shared" si="9"/>
        <v>OK</v>
      </c>
      <c r="W43" s="3">
        <f t="shared" si="10"/>
        <v>0</v>
      </c>
      <c r="AB43" s="16"/>
      <c r="AC43" s="16"/>
      <c r="AD43" s="16"/>
      <c r="AE43" s="16"/>
      <c r="AF43" s="16"/>
    </row>
    <row r="44" spans="1:32" s="20" customFormat="1" ht="13" x14ac:dyDescent="0.35">
      <c r="A44" s="33">
        <f>T8</f>
        <v>6133</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7829</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4848</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H2" sqref="H2:J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Bolton Hill'!C1:E1</f>
        <v>PAN-010170</v>
      </c>
      <c r="D1" s="98"/>
      <c r="E1" s="98"/>
      <c r="F1" s="85" t="s">
        <v>47</v>
      </c>
      <c r="G1" s="85"/>
      <c r="H1" s="99" t="str">
        <f>'DCWW Bolton Hill'!H1:J1</f>
        <v>43.5 ha</v>
      </c>
      <c r="I1" s="99"/>
      <c r="J1" s="99"/>
      <c r="AB1" s="45"/>
      <c r="AC1" s="45"/>
      <c r="AD1" s="45"/>
      <c r="AE1" s="45" t="s">
        <v>91</v>
      </c>
      <c r="AF1" s="45" t="s">
        <v>92</v>
      </c>
    </row>
    <row r="2" spans="1:32" ht="14" x14ac:dyDescent="0.3">
      <c r="A2" s="85" t="s">
        <v>106</v>
      </c>
      <c r="B2" s="85"/>
      <c r="C2" s="100" t="str">
        <f>'DCWW Bolton Hill'!C2:E2</f>
        <v>EPR-GP3792SK</v>
      </c>
      <c r="D2" s="98"/>
      <c r="E2" s="98"/>
      <c r="F2" s="85" t="s">
        <v>52</v>
      </c>
      <c r="G2" s="85"/>
      <c r="H2" s="88" t="s">
        <v>116</v>
      </c>
      <c r="I2" s="88"/>
      <c r="J2" s="88"/>
      <c r="AB2" s="46" t="s">
        <v>61</v>
      </c>
      <c r="AC2" s="46" t="s">
        <v>80</v>
      </c>
      <c r="AD2" s="45" t="s">
        <v>88</v>
      </c>
      <c r="AE2" s="45" t="s">
        <v>73</v>
      </c>
      <c r="AF2" s="45">
        <v>8.4</v>
      </c>
    </row>
    <row r="3" spans="1:32" ht="14" x14ac:dyDescent="0.3">
      <c r="A3" s="96" t="s">
        <v>44</v>
      </c>
      <c r="B3" s="97"/>
      <c r="C3" s="99" t="str">
        <f>'DCWW Bolton Hill'!C3:E3</f>
        <v>ByProduct Recovery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'DCWW Bolton Hill'!C4:E4</f>
        <v>Bailea, Heol Senni, Brecon, Powys, LD3 8ST</v>
      </c>
      <c r="D4" s="99"/>
      <c r="E4" s="99"/>
      <c r="F4" s="87" t="s">
        <v>1</v>
      </c>
      <c r="G4" s="87"/>
      <c r="H4" s="88" t="s">
        <v>116</v>
      </c>
      <c r="I4" s="88"/>
      <c r="J4" s="88"/>
      <c r="AB4" s="46" t="s">
        <v>57</v>
      </c>
      <c r="AC4" s="47" t="s">
        <v>82</v>
      </c>
      <c r="AD4" s="45" t="s">
        <v>90</v>
      </c>
      <c r="AE4" s="45" t="s">
        <v>75</v>
      </c>
      <c r="AF4" s="45">
        <v>8.8000000000000007</v>
      </c>
    </row>
    <row r="5" spans="1:32" ht="14" x14ac:dyDescent="0.3">
      <c r="A5" s="85" t="s">
        <v>51</v>
      </c>
      <c r="B5" s="85"/>
      <c r="C5" s="99" t="str">
        <f>'DCWW Bolton Hill'!C5:E5</f>
        <v>Rhiannon Smith</v>
      </c>
      <c r="D5" s="99"/>
      <c r="E5" s="99"/>
      <c r="F5" s="85" t="s">
        <v>45</v>
      </c>
      <c r="G5" s="85"/>
      <c r="H5" s="88">
        <v>6.2</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51"/>
      <c r="AD8" s="45"/>
      <c r="AE8" s="45" t="s">
        <v>98</v>
      </c>
      <c r="AF8" s="45">
        <v>2.1</v>
      </c>
    </row>
    <row r="9" spans="1:32" ht="14" x14ac:dyDescent="0.3">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51"/>
      <c r="AD9" s="45"/>
      <c r="AE9" s="45" t="s">
        <v>77</v>
      </c>
      <c r="AF9" s="45">
        <v>5.9</v>
      </c>
    </row>
    <row r="10" spans="1:32" ht="14" x14ac:dyDescent="0.3">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51"/>
      <c r="AD10" s="45"/>
      <c r="AE10" s="45" t="s">
        <v>78</v>
      </c>
      <c r="AF10" s="45">
        <v>1.4</v>
      </c>
    </row>
    <row r="11" spans="1:32" ht="13" x14ac:dyDescent="0.3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12"/>
      <c r="AC11" s="12"/>
      <c r="AD11" s="12"/>
      <c r="AE11" s="12"/>
      <c r="AF11" s="12"/>
    </row>
    <row r="12" spans="1:32" ht="14" x14ac:dyDescent="0.3">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51"/>
      <c r="AD12" s="45"/>
      <c r="AE12" s="45"/>
      <c r="AF12" s="45"/>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75.133986480000004</v>
      </c>
      <c r="D18" s="43">
        <f>$D28</f>
        <v>75.133986480000004</v>
      </c>
      <c r="E18" s="43">
        <f>$D29</f>
        <v>75.133986480000004</v>
      </c>
      <c r="F18" s="43">
        <f>$D30</f>
        <v>75.133986480000004</v>
      </c>
      <c r="G18" s="43">
        <f>$D31</f>
        <v>75.133986480000004</v>
      </c>
      <c r="H18" s="43">
        <f>$D32</f>
        <v>75.133986480000004</v>
      </c>
      <c r="I18" s="43">
        <f>$D33</f>
        <v>0</v>
      </c>
      <c r="J18" s="43">
        <f>$D34</f>
        <v>0</v>
      </c>
      <c r="K18" s="43">
        <f>$D35</f>
        <v>0</v>
      </c>
      <c r="L18" s="43">
        <f>$D36</f>
        <v>0</v>
      </c>
      <c r="M18" s="43">
        <f>$D37</f>
        <v>0</v>
      </c>
      <c r="N18" s="43">
        <f>$D38</f>
        <v>0</v>
      </c>
      <c r="O18" s="43">
        <f>$D39</f>
        <v>0</v>
      </c>
      <c r="P18" s="43">
        <f>$D40</f>
        <v>0</v>
      </c>
      <c r="Q18" s="43">
        <f>$D41</f>
        <v>0</v>
      </c>
      <c r="R18" s="43">
        <f>$D42</f>
        <v>0</v>
      </c>
      <c r="S18" s="43">
        <f>$D43</f>
        <v>75.133986480000004</v>
      </c>
      <c r="T18" s="43">
        <f>$D44</f>
        <v>0</v>
      </c>
      <c r="U18" s="43">
        <f>$D45</f>
        <v>0</v>
      </c>
      <c r="V18" s="43">
        <f>$D46</f>
        <v>0</v>
      </c>
      <c r="AB18" s="53"/>
      <c r="AC18" s="53"/>
      <c r="AD18" s="53"/>
      <c r="AE18" s="53"/>
      <c r="AF18" s="53"/>
    </row>
    <row r="19" spans="1:32" s="31" customFormat="1" ht="15" customHeight="1" x14ac:dyDescent="0.35">
      <c r="A19" s="86" t="s">
        <v>86</v>
      </c>
      <c r="B19" s="86"/>
      <c r="C19" s="43">
        <f>C18-C17</f>
        <v>10.53398648000001</v>
      </c>
      <c r="D19" s="43">
        <f t="shared" ref="D19:V19" si="1">D18-D17</f>
        <v>10.53398648000001</v>
      </c>
      <c r="E19" s="43">
        <f t="shared" si="1"/>
        <v>10.53398648000001</v>
      </c>
      <c r="F19" s="43">
        <f t="shared" si="1"/>
        <v>10.53398648000001</v>
      </c>
      <c r="G19" s="43">
        <f t="shared" si="1"/>
        <v>10.53398648000001</v>
      </c>
      <c r="H19" s="43">
        <f t="shared" si="1"/>
        <v>10.53398648000001</v>
      </c>
      <c r="I19" s="43">
        <f t="shared" si="1"/>
        <v>-64.599999999999994</v>
      </c>
      <c r="J19" s="43">
        <f t="shared" si="1"/>
        <v>-64.599999999999994</v>
      </c>
      <c r="K19" s="43">
        <f t="shared" si="1"/>
        <v>-64.599999999999994</v>
      </c>
      <c r="L19" s="43">
        <f t="shared" si="1"/>
        <v>-64.599999999999994</v>
      </c>
      <c r="M19" s="43">
        <f t="shared" si="1"/>
        <v>-64.599999999999994</v>
      </c>
      <c r="N19" s="43">
        <f t="shared" si="1"/>
        <v>-64.599999999999994</v>
      </c>
      <c r="O19" s="43">
        <f t="shared" si="1"/>
        <v>-64.599999999999994</v>
      </c>
      <c r="P19" s="43">
        <f t="shared" si="1"/>
        <v>-64.599999999999994</v>
      </c>
      <c r="Q19" s="43">
        <f t="shared" si="1"/>
        <v>-64.599999999999994</v>
      </c>
      <c r="R19" s="43">
        <f t="shared" si="1"/>
        <v>-64.599999999999994</v>
      </c>
      <c r="S19" s="43">
        <f t="shared" si="1"/>
        <v>10.53398648000001</v>
      </c>
      <c r="T19" s="43">
        <f t="shared" si="1"/>
        <v>-64.599999999999994</v>
      </c>
      <c r="U19" s="43">
        <f t="shared" si="1"/>
        <v>-64.599999999999994</v>
      </c>
      <c r="V19" s="43">
        <f t="shared" si="1"/>
        <v>-64.599999999999994</v>
      </c>
      <c r="AB19" s="53"/>
      <c r="AC19" s="53"/>
      <c r="AD19" s="53"/>
      <c r="AE19" s="53"/>
      <c r="AF19" s="53"/>
    </row>
    <row r="20" spans="1:32" s="31" customFormat="1" ht="15" customHeight="1" x14ac:dyDescent="0.3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INCREASE</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35">
      <c r="A24" s="19"/>
      <c r="B24" s="41">
        <v>7.23</v>
      </c>
      <c r="C24" s="40">
        <v>0.76300000000000001</v>
      </c>
      <c r="D24" s="40">
        <v>0.28000000000000003</v>
      </c>
      <c r="E24" s="40">
        <v>1.2E-2</v>
      </c>
      <c r="F24" s="40">
        <v>253</v>
      </c>
      <c r="G24" s="40">
        <v>21.7</v>
      </c>
      <c r="H24" s="40">
        <v>100</v>
      </c>
      <c r="I24" s="40">
        <v>58.3</v>
      </c>
      <c r="J24" s="40">
        <v>0.44</v>
      </c>
      <c r="K24" s="1">
        <v>0.28000000000000003</v>
      </c>
      <c r="L24" s="40">
        <v>9.3000000000000007</v>
      </c>
      <c r="M24" s="40">
        <v>7.81</v>
      </c>
      <c r="N24" s="40">
        <v>134000</v>
      </c>
      <c r="O24" s="40">
        <v>24200</v>
      </c>
      <c r="P24" s="40"/>
      <c r="Q24" s="40">
        <v>5020</v>
      </c>
      <c r="R24" s="40"/>
      <c r="S24" s="40">
        <v>39.5</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162</v>
      </c>
      <c r="C27" s="3">
        <f>IF(C$23="%w/w SAR",((C$24*10)*$B27),IF(C$23="%w/w DM",(((C$24*10)*($B$24/100))*$B27),IF(C$23="kg/t SAR",(C$24*$B27),IF(C$23="kg/t DM",((C$24*($B$24/100))*$B27),IF(C$23="mg/kg SAR",((C$24*0.001)*$B27),IF(C$23="mg/kg DM",(((C$24*0.001)*($B$24/100))*$B27),0))))))</f>
        <v>89.367138000000011</v>
      </c>
      <c r="D27" s="3">
        <f>(IF(D$23="%w/w SAR",((D$24*10)*$B27),IF(D$23="%w/w DM",(((D$24*10)*($B$24/100))*$B27),IF(D$23="kg/t SAR",(D$24*$B27),IF(D$23="kg/t DM",((D$24*($B$24/100))*$B27),IF(D$23="mg/kg SAR",((D$24*0.001)*$B27),IF(D$23="mg/kg DM",(((D$24*0.001)*($B$24/100))*$B27),"0")))))))*2.291</f>
        <v>75.133986480000004</v>
      </c>
      <c r="E27" s="3">
        <f>(IF(E$23="%w/w SAR",((E$24*10)*$B27),IF(E$23="%w/w DM",(((E$24*10)*($B$24/100))*$B27),IF(E$23="kg/t SAR",(E$24*$B27),IF(E$23="kg/t DM",((E$24*($B$24/100))*$B27),IF(E$23="mg/kg SAR",((E$24*0.001)*$B27),IF(E$23="mg/kg DM",(((E$24*0.001)*($B$24/100))*$B27),"0")))))))*1.205</f>
        <v>1.6936419599999999</v>
      </c>
      <c r="F27" s="3">
        <f>(IF(F$23="%w/w SAR",((F$24*10)*$B27),IF(F$23="%w/w DM",(((F$24*10)*($B$24/100))*$B27),IF(F$23="kg/t SAR",(F$24*$B27),IF(F$23="kg/t DM",((F$24*($B$24/100))*$B27),IF(F$23="mg/kg SAR",((F$24*0.001)*$B27),IF(F$23="mg/kg DM",(((F$24*0.001)*($B$24/100))*$B27),"0")))))))*1.658</f>
        <v>4.9131311723999991</v>
      </c>
      <c r="G27" s="3">
        <f t="shared" ref="G27:P42" si="2">IF(G$23="%w/w SAR",((G$24*10)*$B27),IF(G$23="%w/w DM",(((G$24*10)*($B$24/100))*$B27),IF(G$23="kg/t SAR",(G$24*$B27),IF(G$23="kg/t DM",((G$24*($B$24/100))*$B27),IF(G$23="mg/kg SAR",((G$24*0.001)*$B27),IF(G$23="mg/kg DM",(((G$24*0.001)*($B$24/100))*$B27),0))))))</f>
        <v>0.25416342000000003</v>
      </c>
      <c r="H27" s="3">
        <f t="shared" si="2"/>
        <v>1.17126</v>
      </c>
      <c r="I27" s="3">
        <f t="shared" si="2"/>
        <v>0.68284458000000003</v>
      </c>
      <c r="J27" s="3">
        <f t="shared" si="2"/>
        <v>5.1535440000000004E-3</v>
      </c>
      <c r="K27" s="3">
        <f t="shared" si="2"/>
        <v>3.2795280000000007E-3</v>
      </c>
      <c r="L27" s="3">
        <f t="shared" si="2"/>
        <v>0.10892718000000003</v>
      </c>
      <c r="M27" s="3">
        <f t="shared" si="2"/>
        <v>9.1475406000000009E-2</v>
      </c>
      <c r="N27" s="3">
        <f t="shared" si="2"/>
        <v>1569.4884</v>
      </c>
      <c r="O27" s="3">
        <f t="shared" si="2"/>
        <v>283.44492000000002</v>
      </c>
      <c r="P27" s="3">
        <f t="shared" si="2"/>
        <v>0</v>
      </c>
      <c r="Q27" s="3">
        <f>(IF(Q$23="%w/w SAR",((Q$24*10)*$B27),IF(Q$23="%w/w DM",(((Q$24*10)*($B$24/100))*$B27),IF(Q$23="kg/t SAR",(Q$24*$B27),IF(Q$23="kg/t DM",((Q$24*($B$24/100))*$B27),IF(Q$23="mg/kg SAR",((Q$24*0.001)*$B27),IF(Q$23="mg/kg DM",(((Q$24*0.001)*($B$24/100))*$B27),0)))))))*2.5</f>
        <v>146.99313000000001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0.4626477</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16</v>
      </c>
      <c r="B28" s="39">
        <v>162</v>
      </c>
      <c r="C28" s="3">
        <f t="shared" ref="C28:C46" si="3">IF(C$23="%w/w SAR",((C$24*10)*$B28),IF(C$23="%w/w DM",(((C$24*10)*($B$24/100))*$B28),IF(C$23="kg/t SAR",(C$24*$B28),IF(C$23="kg/t DM",((C$24*($B$24/100))*$B28),IF(C$23="mg/kg SAR",((C$24*0.001)*$B28),IF(C$23="mg/kg DM",(((C$24*0.001)*($B$24/100))*$B28),0))))))</f>
        <v>89.367138000000011</v>
      </c>
      <c r="D28" s="3">
        <f t="shared" ref="D28:D46" si="4">(IF(D$23="%w/w SAR",((D$24*10)*$B28),IF(D$23="%w/w DM",(((D$24*10)*($B$24/100))*$B28),IF(D$23="kg/t SAR",(D$24*$B28),IF(D$23="kg/t DM",((D$24*($B$24/100))*$B28),IF(D$23="mg/kg SAR",((D$24*0.001)*$B28),IF(D$23="mg/kg DM",(((D$24*0.001)*($B$24/100))*$B28),"0")))))))*2.291</f>
        <v>75.133986480000004</v>
      </c>
      <c r="E28" s="3">
        <f t="shared" ref="E28:E46" si="5">(IF(E$23="%w/w SAR",((E$24*10)*$B28),IF(E$23="%w/w DM",(((E$24*10)*($B$24/100))*$B28),IF(E$23="kg/t SAR",(E$24*$B28),IF(E$23="kg/t DM",((E$24*($B$24/100))*$B28),IF(E$23="mg/kg SAR",((E$24*0.001)*$B28),IF(E$23="mg/kg DM",(((E$24*0.001)*($B$24/100))*$B28),"0")))))))*1.205</f>
        <v>1.6936419599999999</v>
      </c>
      <c r="F28" s="3">
        <f t="shared" ref="F28:F46" si="6">(IF(F$23="%w/w SAR",((F$24*10)*$B28),IF(F$23="%w/w DM",(((F$24*10)*($B$24/100))*$B28),IF(F$23="kg/t SAR",(F$24*$B28),IF(F$23="kg/t DM",((F$24*($B$24/100))*$B28),IF(F$23="mg/kg SAR",((F$24*0.001)*$B28),IF(F$23="mg/kg DM",(((F$24*0.001)*($B$24/100))*$B28),"0")))))))*1.658</f>
        <v>4.9131311723999991</v>
      </c>
      <c r="G28" s="3">
        <f t="shared" si="2"/>
        <v>0.25416342000000003</v>
      </c>
      <c r="H28" s="3">
        <f t="shared" si="2"/>
        <v>1.17126</v>
      </c>
      <c r="I28" s="3">
        <f t="shared" si="2"/>
        <v>0.68284458000000003</v>
      </c>
      <c r="J28" s="3">
        <f t="shared" si="2"/>
        <v>5.1535440000000004E-3</v>
      </c>
      <c r="K28" s="3">
        <f t="shared" si="2"/>
        <v>3.2795280000000007E-3</v>
      </c>
      <c r="L28" s="3">
        <f t="shared" si="2"/>
        <v>0.10892718000000003</v>
      </c>
      <c r="M28" s="3">
        <f t="shared" si="2"/>
        <v>9.1475406000000009E-2</v>
      </c>
      <c r="N28" s="3">
        <f t="shared" si="2"/>
        <v>1569.4884</v>
      </c>
      <c r="O28" s="3">
        <f t="shared" si="2"/>
        <v>283.44492000000002</v>
      </c>
      <c r="P28" s="3">
        <f t="shared" si="2"/>
        <v>0</v>
      </c>
      <c r="Q28" s="3">
        <f t="shared" ref="Q28:Q46" si="7">(IF(Q$23="%w/w SAR",((Q$24*10)*$B28),IF(Q$23="%w/w DM",(((Q$24*10)*($B$24/100))*$B28),IF(Q$23="kg/t SAR",(Q$24*$B28),IF(Q$23="kg/t DM",((Q$24*($B$24/100))*$B28),IF(Q$23="mg/kg SAR",((Q$24*0.001)*$B28),IF(Q$23="mg/kg DM",(((Q$24*0.001)*($B$24/100))*$B28),0)))))))*2.5</f>
        <v>146.99313000000001</v>
      </c>
      <c r="R28" s="3">
        <f t="shared" ref="R28:U46" si="8">IF(R$23="%w/w SAR",((R$24*10)*$B28),IF(R$23="%w/w DM",(((R$24*10)*($B$24/100))*$B28),IF(R$23="kg/t SAR",(R$24*$B28),IF(R$23="kg/t DM",((R$24*($B$24/100))*$B28),IF(R$23="mg/kg SAR",((R$24*0.001)*$B28),IF(R$23="mg/kg DM",(((R$24*0.001)*($B$24/100))*$B28),0))))))</f>
        <v>0</v>
      </c>
      <c r="S28" s="3">
        <f t="shared" si="8"/>
        <v>0.4626477</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18</v>
      </c>
      <c r="B29" s="39">
        <v>162</v>
      </c>
      <c r="C29" s="3">
        <f t="shared" si="3"/>
        <v>89.367138000000011</v>
      </c>
      <c r="D29" s="3">
        <f t="shared" si="4"/>
        <v>75.133986480000004</v>
      </c>
      <c r="E29" s="3">
        <f t="shared" si="5"/>
        <v>1.6936419599999999</v>
      </c>
      <c r="F29" s="3">
        <f t="shared" si="6"/>
        <v>4.9131311723999991</v>
      </c>
      <c r="G29" s="3">
        <f t="shared" si="2"/>
        <v>0.25416342000000003</v>
      </c>
      <c r="H29" s="3">
        <f t="shared" si="2"/>
        <v>1.17126</v>
      </c>
      <c r="I29" s="3">
        <f t="shared" si="2"/>
        <v>0.68284458000000003</v>
      </c>
      <c r="J29" s="3">
        <f t="shared" si="2"/>
        <v>5.1535440000000004E-3</v>
      </c>
      <c r="K29" s="3">
        <f t="shared" si="2"/>
        <v>3.2795280000000007E-3</v>
      </c>
      <c r="L29" s="3">
        <f t="shared" si="2"/>
        <v>0.10892718000000003</v>
      </c>
      <c r="M29" s="3">
        <f t="shared" si="2"/>
        <v>9.1475406000000009E-2</v>
      </c>
      <c r="N29" s="3">
        <f t="shared" si="2"/>
        <v>1569.4884</v>
      </c>
      <c r="O29" s="3">
        <f t="shared" si="2"/>
        <v>283.44492000000002</v>
      </c>
      <c r="P29" s="3">
        <f t="shared" si="2"/>
        <v>0</v>
      </c>
      <c r="Q29" s="3">
        <f t="shared" si="7"/>
        <v>146.99313000000001</v>
      </c>
      <c r="R29" s="3">
        <f t="shared" si="8"/>
        <v>0</v>
      </c>
      <c r="S29" s="3">
        <f t="shared" si="8"/>
        <v>0.4626477</v>
      </c>
      <c r="T29" s="3">
        <f t="shared" si="8"/>
        <v>0</v>
      </c>
      <c r="U29" s="3">
        <f t="shared" si="8"/>
        <v>0</v>
      </c>
      <c r="V29" s="3">
        <f t="shared" si="9"/>
        <v>0</v>
      </c>
      <c r="W29" s="3">
        <f t="shared" si="10"/>
        <v>0</v>
      </c>
      <c r="AB29" s="16"/>
      <c r="AC29" s="16"/>
      <c r="AD29" s="16"/>
      <c r="AE29" s="16"/>
      <c r="AF29" s="16"/>
    </row>
    <row r="30" spans="1:32" s="20" customFormat="1" ht="13" x14ac:dyDescent="0.35">
      <c r="A30" s="33">
        <f>F8</f>
        <v>19</v>
      </c>
      <c r="B30" s="39">
        <v>162</v>
      </c>
      <c r="C30" s="3">
        <f t="shared" si="3"/>
        <v>89.367138000000011</v>
      </c>
      <c r="D30" s="3">
        <f t="shared" si="4"/>
        <v>75.133986480000004</v>
      </c>
      <c r="E30" s="3">
        <f t="shared" si="5"/>
        <v>1.6936419599999999</v>
      </c>
      <c r="F30" s="3">
        <f t="shared" si="6"/>
        <v>4.9131311723999991</v>
      </c>
      <c r="G30" s="3">
        <f t="shared" si="2"/>
        <v>0.25416342000000003</v>
      </c>
      <c r="H30" s="3">
        <f t="shared" si="2"/>
        <v>1.17126</v>
      </c>
      <c r="I30" s="3">
        <f t="shared" si="2"/>
        <v>0.68284458000000003</v>
      </c>
      <c r="J30" s="3">
        <f t="shared" si="2"/>
        <v>5.1535440000000004E-3</v>
      </c>
      <c r="K30" s="3">
        <f t="shared" si="2"/>
        <v>3.2795280000000007E-3</v>
      </c>
      <c r="L30" s="3">
        <f t="shared" si="2"/>
        <v>0.10892718000000003</v>
      </c>
      <c r="M30" s="3">
        <f t="shared" si="2"/>
        <v>9.1475406000000009E-2</v>
      </c>
      <c r="N30" s="3">
        <f t="shared" si="2"/>
        <v>1569.4884</v>
      </c>
      <c r="O30" s="3">
        <f t="shared" si="2"/>
        <v>283.44492000000002</v>
      </c>
      <c r="P30" s="3">
        <f t="shared" si="2"/>
        <v>0</v>
      </c>
      <c r="Q30" s="3">
        <f t="shared" si="7"/>
        <v>146.99313000000001</v>
      </c>
      <c r="R30" s="3">
        <f t="shared" si="8"/>
        <v>0</v>
      </c>
      <c r="S30" s="3">
        <f t="shared" si="8"/>
        <v>0.4626477</v>
      </c>
      <c r="T30" s="3">
        <f t="shared" si="8"/>
        <v>0</v>
      </c>
      <c r="U30" s="3">
        <f t="shared" si="8"/>
        <v>0</v>
      </c>
      <c r="V30" s="3">
        <f t="shared" si="9"/>
        <v>0</v>
      </c>
      <c r="W30" s="3">
        <f t="shared" si="10"/>
        <v>0</v>
      </c>
      <c r="AB30" s="16"/>
      <c r="AC30" s="16"/>
      <c r="AD30" s="16"/>
      <c r="AE30" s="16"/>
      <c r="AF30" s="16"/>
    </row>
    <row r="31" spans="1:32" s="20" customFormat="1" ht="13" x14ac:dyDescent="0.35">
      <c r="A31" s="33">
        <f>G8</f>
        <v>20</v>
      </c>
      <c r="B31" s="39">
        <v>162</v>
      </c>
      <c r="C31" s="3">
        <f t="shared" si="3"/>
        <v>89.367138000000011</v>
      </c>
      <c r="D31" s="3">
        <f t="shared" si="4"/>
        <v>75.133986480000004</v>
      </c>
      <c r="E31" s="3">
        <f t="shared" si="5"/>
        <v>1.6936419599999999</v>
      </c>
      <c r="F31" s="3">
        <f t="shared" si="6"/>
        <v>4.9131311723999991</v>
      </c>
      <c r="G31" s="3">
        <f t="shared" si="2"/>
        <v>0.25416342000000003</v>
      </c>
      <c r="H31" s="3">
        <f t="shared" si="2"/>
        <v>1.17126</v>
      </c>
      <c r="I31" s="3">
        <f t="shared" si="2"/>
        <v>0.68284458000000003</v>
      </c>
      <c r="J31" s="3">
        <f t="shared" si="2"/>
        <v>5.1535440000000004E-3</v>
      </c>
      <c r="K31" s="3">
        <f t="shared" si="2"/>
        <v>3.2795280000000007E-3</v>
      </c>
      <c r="L31" s="3">
        <f t="shared" si="2"/>
        <v>0.10892718000000003</v>
      </c>
      <c r="M31" s="3">
        <f t="shared" si="2"/>
        <v>9.1475406000000009E-2</v>
      </c>
      <c r="N31" s="3">
        <f t="shared" si="2"/>
        <v>1569.4884</v>
      </c>
      <c r="O31" s="3">
        <f t="shared" si="2"/>
        <v>283.44492000000002</v>
      </c>
      <c r="P31" s="3">
        <f t="shared" si="2"/>
        <v>0</v>
      </c>
      <c r="Q31" s="3">
        <f t="shared" si="7"/>
        <v>146.99313000000001</v>
      </c>
      <c r="R31" s="3">
        <f t="shared" si="8"/>
        <v>0</v>
      </c>
      <c r="S31" s="3">
        <f t="shared" si="8"/>
        <v>0.4626477</v>
      </c>
      <c r="T31" s="3">
        <f t="shared" si="8"/>
        <v>0</v>
      </c>
      <c r="U31" s="3">
        <f t="shared" si="8"/>
        <v>0</v>
      </c>
      <c r="V31" s="3">
        <f t="shared" si="9"/>
        <v>0</v>
      </c>
      <c r="W31" s="3">
        <f t="shared" si="10"/>
        <v>0</v>
      </c>
      <c r="AB31" s="16"/>
      <c r="AC31" s="16"/>
      <c r="AD31" s="16"/>
      <c r="AE31" s="16"/>
      <c r="AF31" s="16"/>
    </row>
    <row r="32" spans="1:32" s="20" customFormat="1" ht="13" x14ac:dyDescent="0.35">
      <c r="A32" s="33">
        <f>H8</f>
        <v>21</v>
      </c>
      <c r="B32" s="39">
        <v>162</v>
      </c>
      <c r="C32" s="3">
        <f t="shared" si="3"/>
        <v>89.367138000000011</v>
      </c>
      <c r="D32" s="3">
        <f t="shared" si="4"/>
        <v>75.133986480000004</v>
      </c>
      <c r="E32" s="3">
        <f t="shared" si="5"/>
        <v>1.6936419599999999</v>
      </c>
      <c r="F32" s="3">
        <f t="shared" si="6"/>
        <v>4.9131311723999991</v>
      </c>
      <c r="G32" s="3">
        <f t="shared" si="2"/>
        <v>0.25416342000000003</v>
      </c>
      <c r="H32" s="3">
        <f t="shared" si="2"/>
        <v>1.17126</v>
      </c>
      <c r="I32" s="3">
        <f t="shared" si="2"/>
        <v>0.68284458000000003</v>
      </c>
      <c r="J32" s="3">
        <f t="shared" si="2"/>
        <v>5.1535440000000004E-3</v>
      </c>
      <c r="K32" s="3">
        <f t="shared" si="2"/>
        <v>3.2795280000000007E-3</v>
      </c>
      <c r="L32" s="3">
        <f t="shared" si="2"/>
        <v>0.10892718000000003</v>
      </c>
      <c r="M32" s="3">
        <f t="shared" si="2"/>
        <v>9.1475406000000009E-2</v>
      </c>
      <c r="N32" s="3">
        <f t="shared" si="2"/>
        <v>1569.4884</v>
      </c>
      <c r="O32" s="3">
        <f t="shared" si="2"/>
        <v>283.44492000000002</v>
      </c>
      <c r="P32" s="3">
        <f t="shared" si="2"/>
        <v>0</v>
      </c>
      <c r="Q32" s="3">
        <f t="shared" si="7"/>
        <v>146.99313000000001</v>
      </c>
      <c r="R32" s="3">
        <f t="shared" si="8"/>
        <v>0</v>
      </c>
      <c r="S32" s="3">
        <f t="shared" si="8"/>
        <v>0.4626477</v>
      </c>
      <c r="T32" s="3">
        <f t="shared" si="8"/>
        <v>0</v>
      </c>
      <c r="U32" s="3">
        <f t="shared" si="8"/>
        <v>0</v>
      </c>
      <c r="V32" s="3">
        <f t="shared" si="9"/>
        <v>0</v>
      </c>
      <c r="W32" s="3">
        <f t="shared" si="10"/>
        <v>0</v>
      </c>
      <c r="AB32" s="16"/>
      <c r="AC32" s="16"/>
      <c r="AD32" s="16"/>
      <c r="AE32" s="16"/>
      <c r="AF32" s="16"/>
    </row>
    <row r="33" spans="1:32" s="20" customFormat="1" ht="13" x14ac:dyDescent="0.35">
      <c r="A33" s="33">
        <f>I8</f>
        <v>23</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34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35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36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37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39</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40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4040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3724</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9927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8638</v>
      </c>
      <c r="B43" s="39">
        <v>162</v>
      </c>
      <c r="C43" s="3">
        <f t="shared" si="3"/>
        <v>89.367138000000011</v>
      </c>
      <c r="D43" s="3">
        <f t="shared" si="4"/>
        <v>75.133986480000004</v>
      </c>
      <c r="E43" s="3">
        <f t="shared" si="5"/>
        <v>1.6936419599999999</v>
      </c>
      <c r="F43" s="3">
        <f t="shared" si="6"/>
        <v>4.9131311723999991</v>
      </c>
      <c r="G43" s="3">
        <f t="shared" ref="G43:P46" si="11">IF(G$23="%w/w SAR",((G$24*10)*$B43),IF(G$23="%w/w DM",(((G$24*10)*($B$24/100))*$B43),IF(G$23="kg/t SAR",(G$24*$B43),IF(G$23="kg/t DM",((G$24*($B$24/100))*$B43),IF(G$23="mg/kg SAR",((G$24*0.001)*$B43),IF(G$23="mg/kg DM",(((G$24*0.001)*($B$24/100))*$B43),0))))))</f>
        <v>0.25416342000000003</v>
      </c>
      <c r="H43" s="3">
        <f t="shared" si="11"/>
        <v>1.17126</v>
      </c>
      <c r="I43" s="3">
        <f t="shared" si="11"/>
        <v>0.68284458000000003</v>
      </c>
      <c r="J43" s="3">
        <f t="shared" si="11"/>
        <v>5.1535440000000004E-3</v>
      </c>
      <c r="K43" s="3">
        <f t="shared" si="11"/>
        <v>3.2795280000000007E-3</v>
      </c>
      <c r="L43" s="3">
        <f t="shared" si="11"/>
        <v>0.10892718000000003</v>
      </c>
      <c r="M43" s="3">
        <f t="shared" si="11"/>
        <v>9.1475406000000009E-2</v>
      </c>
      <c r="N43" s="3">
        <f t="shared" si="11"/>
        <v>1569.4884</v>
      </c>
      <c r="O43" s="3">
        <f t="shared" si="11"/>
        <v>283.44492000000002</v>
      </c>
      <c r="P43" s="3">
        <f t="shared" si="11"/>
        <v>0</v>
      </c>
      <c r="Q43" s="3">
        <f t="shared" si="7"/>
        <v>146.99313000000001</v>
      </c>
      <c r="R43" s="3">
        <f t="shared" si="8"/>
        <v>0</v>
      </c>
      <c r="S43" s="3">
        <f t="shared" si="8"/>
        <v>0.4626477</v>
      </c>
      <c r="T43" s="3">
        <f t="shared" si="8"/>
        <v>0</v>
      </c>
      <c r="U43" s="3">
        <f t="shared" si="8"/>
        <v>0</v>
      </c>
      <c r="V43" s="3">
        <f t="shared" si="9"/>
        <v>0</v>
      </c>
      <c r="W43" s="3">
        <f t="shared" si="10"/>
        <v>0</v>
      </c>
      <c r="AB43" s="16"/>
      <c r="AC43" s="16"/>
      <c r="AD43" s="16"/>
      <c r="AE43" s="16"/>
      <c r="AF43" s="16"/>
    </row>
    <row r="44" spans="1:32" s="20" customFormat="1" ht="13" x14ac:dyDescent="0.35">
      <c r="A44" s="33">
        <f>T8</f>
        <v>6133</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7829</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4848</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topLeftCell="A10" zoomScale="90" zoomScaleNormal="90" workbookViewId="0">
      <selection activeCell="H3" sqref="H3:J3"/>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Bolton Hill'!C1:E1</f>
        <v>PAN-010170</v>
      </c>
      <c r="D1" s="98"/>
      <c r="E1" s="98"/>
      <c r="F1" s="85" t="s">
        <v>47</v>
      </c>
      <c r="G1" s="85"/>
      <c r="H1" s="99" t="str">
        <f>'DCWW Bolton Hill'!H1:J1</f>
        <v>43.5 ha</v>
      </c>
      <c r="I1" s="99"/>
      <c r="J1" s="99"/>
      <c r="AB1" s="45"/>
      <c r="AC1" s="45"/>
      <c r="AD1" s="45"/>
      <c r="AE1" s="45" t="s">
        <v>91</v>
      </c>
      <c r="AF1" s="45" t="s">
        <v>92</v>
      </c>
    </row>
    <row r="2" spans="1:32" ht="14" x14ac:dyDescent="0.3">
      <c r="A2" s="85" t="s">
        <v>106</v>
      </c>
      <c r="B2" s="85"/>
      <c r="C2" s="100" t="str">
        <f>'DCWW Bolton Hill'!C2:E2</f>
        <v>EPR-GP3792SK</v>
      </c>
      <c r="D2" s="98"/>
      <c r="E2" s="98"/>
      <c r="F2" s="85" t="s">
        <v>52</v>
      </c>
      <c r="G2" s="85"/>
      <c r="H2" s="88" t="s">
        <v>116</v>
      </c>
      <c r="I2" s="88"/>
      <c r="J2" s="88"/>
      <c r="AB2" s="46" t="s">
        <v>61</v>
      </c>
      <c r="AC2" s="46" t="s">
        <v>80</v>
      </c>
      <c r="AD2" s="45" t="s">
        <v>88</v>
      </c>
      <c r="AE2" s="45" t="s">
        <v>73</v>
      </c>
      <c r="AF2" s="45">
        <v>8.4</v>
      </c>
    </row>
    <row r="3" spans="1:32" ht="14" x14ac:dyDescent="0.3">
      <c r="A3" s="96" t="s">
        <v>44</v>
      </c>
      <c r="B3" s="97"/>
      <c r="C3" s="99" t="str">
        <f>'DCWW Bolton Hill'!C3:E3</f>
        <v>ByProduct Recovery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'DCWW Bolton Hill'!C4:E4</f>
        <v>Bailea, Heol Senni, Brecon, Powys, LD3 8ST</v>
      </c>
      <c r="D4" s="99"/>
      <c r="E4" s="99"/>
      <c r="F4" s="87" t="s">
        <v>1</v>
      </c>
      <c r="G4" s="87"/>
      <c r="H4" s="88" t="s">
        <v>136</v>
      </c>
      <c r="I4" s="88"/>
      <c r="J4" s="88"/>
      <c r="AB4" s="46" t="s">
        <v>57</v>
      </c>
      <c r="AC4" s="47" t="s">
        <v>82</v>
      </c>
      <c r="AD4" s="45" t="s">
        <v>90</v>
      </c>
      <c r="AE4" s="45" t="s">
        <v>75</v>
      </c>
      <c r="AF4" s="45">
        <v>8.8000000000000007</v>
      </c>
    </row>
    <row r="5" spans="1:32" ht="14" x14ac:dyDescent="0.3">
      <c r="A5" s="85" t="s">
        <v>51</v>
      </c>
      <c r="B5" s="85"/>
      <c r="C5" s="99" t="str">
        <f>'DCWW Bolton Hill'!C5:E5</f>
        <v>Rhiannon Smith</v>
      </c>
      <c r="D5" s="99"/>
      <c r="E5" s="99"/>
      <c r="F5" s="85" t="s">
        <v>45</v>
      </c>
      <c r="G5" s="85"/>
      <c r="H5" s="88">
        <v>6.5</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'DCWW Bolton Hill'!C8</f>
        <v>12</v>
      </c>
      <c r="D8" s="56">
        <f>'DCWW Bolton Hill'!D8</f>
        <v>16</v>
      </c>
      <c r="E8" s="56">
        <f>'DCWW Bolton Hill'!E8</f>
        <v>18</v>
      </c>
      <c r="F8" s="56">
        <f>'DCWW Bolton Hill'!F8</f>
        <v>19</v>
      </c>
      <c r="G8" s="56">
        <f>'DCWW Bolton Hill'!G8</f>
        <v>20</v>
      </c>
      <c r="H8" s="56">
        <f>'DCWW Bolton Hill'!H8</f>
        <v>21</v>
      </c>
      <c r="I8" s="56">
        <f>'DCWW Bolton Hill'!I8</f>
        <v>23</v>
      </c>
      <c r="J8" s="56">
        <f>'DCWW Bolton Hill'!J8</f>
        <v>34</v>
      </c>
      <c r="K8" s="56">
        <f>'DCWW Bolton Hill'!K8</f>
        <v>35</v>
      </c>
      <c r="L8" s="56">
        <f>'DCWW Bolton Hill'!L8</f>
        <v>36</v>
      </c>
      <c r="M8" s="56">
        <f>'DCWW Bolton Hill'!M8</f>
        <v>37</v>
      </c>
      <c r="N8" s="56">
        <f>'DCWW Bolton Hill'!N8</f>
        <v>39</v>
      </c>
      <c r="O8" s="56">
        <f>'DCWW Bolton Hill'!O8</f>
        <v>40</v>
      </c>
      <c r="P8" s="56">
        <f>'DCWW Bolton Hill'!P8</f>
        <v>4040</v>
      </c>
      <c r="Q8" s="56">
        <f>'DCWW Bolton Hill'!Q8</f>
        <v>3724</v>
      </c>
      <c r="R8" s="56">
        <f>'DCWW Bolton Hill'!R8</f>
        <v>9927</v>
      </c>
      <c r="S8" s="56">
        <f>'DCWW Bolton Hill'!S8</f>
        <v>8638</v>
      </c>
      <c r="T8" s="56">
        <f>'DCWW Bolton Hill'!T8</f>
        <v>6133</v>
      </c>
      <c r="U8" s="56">
        <f>'DCWW Bolton Hill'!U8</f>
        <v>7829</v>
      </c>
      <c r="V8" s="56">
        <f>'DCWW Bolton Hill'!V8</f>
        <v>4848</v>
      </c>
      <c r="AB8" s="52"/>
      <c r="AC8" s="51"/>
      <c r="AD8" s="45"/>
      <c r="AE8" s="45" t="s">
        <v>98</v>
      </c>
      <c r="AF8" s="45">
        <v>2.1</v>
      </c>
    </row>
    <row r="9" spans="1:32" ht="14" x14ac:dyDescent="0.3">
      <c r="A9" s="85" t="s">
        <v>3</v>
      </c>
      <c r="B9" s="85"/>
      <c r="C9" s="56" t="str">
        <f>'DCWW Bolton Hill'!C9</f>
        <v>M</v>
      </c>
      <c r="D9" s="56" t="str">
        <f>'DCWW Bolton Hill'!D9</f>
        <v>M</v>
      </c>
      <c r="E9" s="56" t="str">
        <f>'DCWW Bolton Hill'!E9</f>
        <v>M</v>
      </c>
      <c r="F9" s="56" t="str">
        <f>'DCWW Bolton Hill'!F9</f>
        <v>M</v>
      </c>
      <c r="G9" s="56" t="str">
        <f>'DCWW Bolton Hill'!G9</f>
        <v>M</v>
      </c>
      <c r="H9" s="56" t="str">
        <f>'DCWW Bolton Hill'!H9</f>
        <v>M</v>
      </c>
      <c r="I9" s="56" t="str">
        <f>'DCWW Bolton Hill'!I9</f>
        <v>M</v>
      </c>
      <c r="J9" s="56" t="str">
        <f>'DCWW Bolton Hill'!J9</f>
        <v>M</v>
      </c>
      <c r="K9" s="56" t="str">
        <f>'DCWW Bolton Hill'!K9</f>
        <v>M</v>
      </c>
      <c r="L9" s="56" t="str">
        <f>'DCWW Bolton Hill'!L9</f>
        <v>M</v>
      </c>
      <c r="M9" s="56" t="str">
        <f>'DCWW Bolton Hill'!M9</f>
        <v>M</v>
      </c>
      <c r="N9" s="56" t="str">
        <f>'DCWW Bolton Hill'!N9</f>
        <v>M</v>
      </c>
      <c r="O9" s="56" t="str">
        <f>'DCWW Bolton Hill'!O9</f>
        <v>M</v>
      </c>
      <c r="P9" s="56" t="str">
        <f>'DCWW Bolton Hill'!P9</f>
        <v>M</v>
      </c>
      <c r="Q9" s="56" t="str">
        <f>'DCWW Bolton Hill'!Q9</f>
        <v>M</v>
      </c>
      <c r="R9" s="56" t="str">
        <f>'DCWW Bolton Hill'!R9</f>
        <v>M</v>
      </c>
      <c r="S9" s="56" t="str">
        <f>'DCWW Bolton Hill'!S9</f>
        <v>M</v>
      </c>
      <c r="T9" s="56" t="str">
        <f>'DCWW Bolton Hill'!T9</f>
        <v>M</v>
      </c>
      <c r="U9" s="56" t="str">
        <f>'DCWW Bolton Hill'!U9</f>
        <v>M</v>
      </c>
      <c r="V9" s="56" t="str">
        <f>'DCWW Bolton Hill'!V9</f>
        <v>M</v>
      </c>
      <c r="AB9" s="46"/>
      <c r="AC9" s="51"/>
      <c r="AD9" s="45"/>
      <c r="AE9" s="45" t="s">
        <v>77</v>
      </c>
      <c r="AF9" s="45">
        <v>5.9</v>
      </c>
    </row>
    <row r="10" spans="1:32" ht="14" x14ac:dyDescent="0.3">
      <c r="A10" s="85" t="s">
        <v>4</v>
      </c>
      <c r="B10" s="85"/>
      <c r="C10" s="56">
        <f>'DCWW Bolton Hill'!C10</f>
        <v>6.8</v>
      </c>
      <c r="D10" s="56">
        <f>'DCWW Bolton Hill'!D10</f>
        <v>7.3</v>
      </c>
      <c r="E10" s="56">
        <f>'DCWW Bolton Hill'!E10</f>
        <v>7</v>
      </c>
      <c r="F10" s="56">
        <f>'DCWW Bolton Hill'!F10</f>
        <v>6.8</v>
      </c>
      <c r="G10" s="56">
        <f>'DCWW Bolton Hill'!G10</f>
        <v>6.8</v>
      </c>
      <c r="H10" s="56">
        <f>'DCWW Bolton Hill'!H10</f>
        <v>7.3</v>
      </c>
      <c r="I10" s="56">
        <f>'DCWW Bolton Hill'!I10</f>
        <v>5.7</v>
      </c>
      <c r="J10" s="56">
        <f>'DCWW Bolton Hill'!J10</f>
        <v>5.7</v>
      </c>
      <c r="K10" s="56">
        <f>'DCWW Bolton Hill'!K10</f>
        <v>5.7</v>
      </c>
      <c r="L10" s="56">
        <f>'DCWW Bolton Hill'!L10</f>
        <v>5.7</v>
      </c>
      <c r="M10" s="56">
        <f>'DCWW Bolton Hill'!M10</f>
        <v>5.7</v>
      </c>
      <c r="N10" s="56">
        <f>'DCWW Bolton Hill'!N10</f>
        <v>5.7</v>
      </c>
      <c r="O10" s="56">
        <f>'DCWW Bolton Hill'!O10</f>
        <v>5.7</v>
      </c>
      <c r="P10" s="56">
        <f>'DCWW Bolton Hill'!P10</f>
        <v>5.5</v>
      </c>
      <c r="Q10" s="56">
        <f>'DCWW Bolton Hill'!Q10</f>
        <v>5.4</v>
      </c>
      <c r="R10" s="56">
        <f>'DCWW Bolton Hill'!R10</f>
        <v>5.8</v>
      </c>
      <c r="S10" s="56">
        <f>'DCWW Bolton Hill'!S10</f>
        <v>6.1</v>
      </c>
      <c r="T10" s="56">
        <f>'DCWW Bolton Hill'!T10</f>
        <v>5.4</v>
      </c>
      <c r="U10" s="56">
        <f>'DCWW Bolton Hill'!U10</f>
        <v>5.4</v>
      </c>
      <c r="V10" s="56">
        <f>'DCWW Bolton Hill'!V10</f>
        <v>5.8</v>
      </c>
      <c r="AB10" s="46"/>
      <c r="AC10" s="51"/>
      <c r="AD10" s="45"/>
      <c r="AE10" s="45" t="s">
        <v>78</v>
      </c>
      <c r="AF10" s="45">
        <v>1.4</v>
      </c>
    </row>
    <row r="11" spans="1:32" ht="13" x14ac:dyDescent="0.35">
      <c r="A11" s="85" t="s">
        <v>5</v>
      </c>
      <c r="B11" s="85"/>
      <c r="C11" s="56">
        <f>'DCWW Bolton Hill'!C11</f>
        <v>3</v>
      </c>
      <c r="D11" s="56">
        <f>'DCWW Bolton Hill'!D11</f>
        <v>3</v>
      </c>
      <c r="E11" s="56">
        <f>'DCWW Bolton Hill'!E11</f>
        <v>3</v>
      </c>
      <c r="F11" s="56">
        <f>'DCWW Bolton Hill'!F11</f>
        <v>3</v>
      </c>
      <c r="G11" s="56">
        <f>'DCWW Bolton Hill'!G11</f>
        <v>3</v>
      </c>
      <c r="H11" s="56">
        <f>'DCWW Bolton Hill'!H11</f>
        <v>3</v>
      </c>
      <c r="I11" s="56">
        <f>'DCWW Bolton Hill'!I11</f>
        <v>3</v>
      </c>
      <c r="J11" s="56">
        <f>'DCWW Bolton Hill'!J11</f>
        <v>2</v>
      </c>
      <c r="K11" s="56">
        <f>'DCWW Bolton Hill'!K11</f>
        <v>2</v>
      </c>
      <c r="L11" s="56">
        <f>'DCWW Bolton Hill'!L11</f>
        <v>2</v>
      </c>
      <c r="M11" s="56">
        <f>'DCWW Bolton Hill'!M11</f>
        <v>2</v>
      </c>
      <c r="N11" s="56">
        <f>'DCWW Bolton Hill'!N11</f>
        <v>2</v>
      </c>
      <c r="O11" s="56">
        <f>'DCWW Bolton Hill'!O11</f>
        <v>2</v>
      </c>
      <c r="P11" s="56">
        <f>'DCWW Bolton Hill'!P11</f>
        <v>0</v>
      </c>
      <c r="Q11" s="56">
        <f>'DCWW Bolton Hill'!Q11</f>
        <v>1</v>
      </c>
      <c r="R11" s="56">
        <f>'DCWW Bolton Hill'!R11</f>
        <v>1</v>
      </c>
      <c r="S11" s="56">
        <f>'DCWW Bolton Hill'!S11</f>
        <v>2</v>
      </c>
      <c r="T11" s="56">
        <f>'DCWW Bolton Hill'!T11</f>
        <v>1</v>
      </c>
      <c r="U11" s="56">
        <f>'DCWW Bolton Hill'!U11</f>
        <v>1</v>
      </c>
      <c r="V11" s="56">
        <f>'DCWW Bolton Hill'!V11</f>
        <v>1</v>
      </c>
      <c r="AB11" s="12"/>
      <c r="AC11" s="12"/>
      <c r="AD11" s="12"/>
      <c r="AE11" s="12"/>
      <c r="AF11" s="12"/>
    </row>
    <row r="12" spans="1:32" ht="14" x14ac:dyDescent="0.3">
      <c r="A12" s="85" t="s">
        <v>6</v>
      </c>
      <c r="B12" s="85"/>
      <c r="C12" s="56">
        <f>'DCWW Bolton Hill'!C12</f>
        <v>2</v>
      </c>
      <c r="D12" s="56">
        <f>'DCWW Bolton Hill'!D12</f>
        <v>3</v>
      </c>
      <c r="E12" s="56">
        <f>'DCWW Bolton Hill'!E12</f>
        <v>3</v>
      </c>
      <c r="F12" s="56">
        <f>'DCWW Bolton Hill'!F12</f>
        <v>2</v>
      </c>
      <c r="G12" s="56">
        <f>'DCWW Bolton Hill'!G12</f>
        <v>2</v>
      </c>
      <c r="H12" s="56">
        <f>'DCWW Bolton Hill'!H12</f>
        <v>2</v>
      </c>
      <c r="I12" s="56">
        <f>'DCWW Bolton Hill'!I12</f>
        <v>2</v>
      </c>
      <c r="J12" s="56">
        <f>'DCWW Bolton Hill'!J12</f>
        <v>1</v>
      </c>
      <c r="K12" s="56">
        <f>'DCWW Bolton Hill'!K12</f>
        <v>1</v>
      </c>
      <c r="L12" s="56">
        <f>'DCWW Bolton Hill'!L12</f>
        <v>1</v>
      </c>
      <c r="M12" s="56">
        <f>'DCWW Bolton Hill'!M12</f>
        <v>1</v>
      </c>
      <c r="N12" s="56">
        <f>'DCWW Bolton Hill'!N12</f>
        <v>1</v>
      </c>
      <c r="O12" s="56">
        <f>'DCWW Bolton Hill'!O12</f>
        <v>1</v>
      </c>
      <c r="P12" s="56">
        <f>'DCWW Bolton Hill'!P12</f>
        <v>1</v>
      </c>
      <c r="Q12" s="56">
        <f>'DCWW Bolton Hill'!Q12</f>
        <v>0</v>
      </c>
      <c r="R12" s="56">
        <f>'DCWW Bolton Hill'!R12</f>
        <v>0</v>
      </c>
      <c r="S12" s="56">
        <f>'DCWW Bolton Hill'!S12</f>
        <v>0</v>
      </c>
      <c r="T12" s="56">
        <f>'DCWW Bolton Hill'!T12</f>
        <v>0</v>
      </c>
      <c r="U12" s="56">
        <f>'DCWW Bolton Hill'!U12</f>
        <v>0</v>
      </c>
      <c r="V12" s="56">
        <f>'DCWW Bolton Hill'!V12</f>
        <v>0</v>
      </c>
      <c r="AB12" s="46"/>
      <c r="AC12" s="51"/>
      <c r="AD12" s="45"/>
      <c r="AE12" s="45"/>
      <c r="AF12" s="45"/>
    </row>
    <row r="13" spans="1:32" ht="14" x14ac:dyDescent="0.3">
      <c r="A13" s="85" t="s">
        <v>7</v>
      </c>
      <c r="B13" s="85"/>
      <c r="C13" s="56">
        <f>'DCWW Bolton Hill'!C13</f>
        <v>4</v>
      </c>
      <c r="D13" s="56">
        <f>'DCWW Bolton Hill'!D13</f>
        <v>4</v>
      </c>
      <c r="E13" s="56">
        <f>'DCWW Bolton Hill'!E13</f>
        <v>4</v>
      </c>
      <c r="F13" s="56">
        <f>'DCWW Bolton Hill'!F13</f>
        <v>3</v>
      </c>
      <c r="G13" s="56">
        <f>'DCWW Bolton Hill'!G13</f>
        <v>3</v>
      </c>
      <c r="H13" s="56">
        <f>'DCWW Bolton Hill'!H13</f>
        <v>4</v>
      </c>
      <c r="I13" s="56">
        <f>'DCWW Bolton Hill'!I13</f>
        <v>3</v>
      </c>
      <c r="J13" s="56">
        <f>'DCWW Bolton Hill'!J13</f>
        <v>2</v>
      </c>
      <c r="K13" s="56">
        <f>'DCWW Bolton Hill'!K13</f>
        <v>2</v>
      </c>
      <c r="L13" s="56">
        <f>'DCWW Bolton Hill'!L13</f>
        <v>2</v>
      </c>
      <c r="M13" s="56">
        <f>'DCWW Bolton Hill'!M13</f>
        <v>2</v>
      </c>
      <c r="N13" s="56">
        <f>'DCWW Bolton Hill'!N13</f>
        <v>2</v>
      </c>
      <c r="O13" s="56">
        <f>'DCWW Bolton Hill'!O13</f>
        <v>2</v>
      </c>
      <c r="P13" s="56">
        <f>'DCWW Bolton Hill'!P13</f>
        <v>2</v>
      </c>
      <c r="Q13" s="56">
        <f>'DCWW Bolton Hill'!Q13</f>
        <v>2</v>
      </c>
      <c r="R13" s="56">
        <f>'DCWW Bolton Hill'!R13</f>
        <v>2</v>
      </c>
      <c r="S13" s="56">
        <f>'DCWW Bolton Hill'!S13</f>
        <v>2</v>
      </c>
      <c r="T13" s="56">
        <f>'DCWW Bolton Hill'!T13</f>
        <v>2</v>
      </c>
      <c r="U13" s="56">
        <f>'DCWW Bolton Hill'!U13</f>
        <v>2</v>
      </c>
      <c r="V13" s="56">
        <f>'DCWW Bolton Hill'!V13</f>
        <v>2</v>
      </c>
      <c r="AB13" s="46"/>
      <c r="AC13" s="51"/>
      <c r="AD13" s="45"/>
      <c r="AE13" s="45"/>
      <c r="AF13" s="45"/>
    </row>
    <row r="14" spans="1:32" ht="13" x14ac:dyDescent="0.35">
      <c r="A14" s="95" t="s">
        <v>8</v>
      </c>
      <c r="B14" s="95"/>
      <c r="C14" s="57" t="str">
        <f>'DCWW Bolton Hill'!C14</f>
        <v>Grass Silage (25% DM)</v>
      </c>
      <c r="D14" s="57" t="str">
        <f>'DCWW Bolton Hill'!D14</f>
        <v>Grass Silage (25% DM)</v>
      </c>
      <c r="E14" s="57" t="str">
        <f>'DCWW Bolton Hill'!E14</f>
        <v>Grass Silage (25% DM)</v>
      </c>
      <c r="F14" s="57" t="str">
        <f>'DCWW Bolton Hill'!F14</f>
        <v>Grass Silage (25% DM)</v>
      </c>
      <c r="G14" s="57" t="str">
        <f>'DCWW Bolton Hill'!G14</f>
        <v>Grass Silage (25% DM)</v>
      </c>
      <c r="H14" s="57" t="str">
        <f>'DCWW Bolton Hill'!H14</f>
        <v>Grass Silage (25% DM)</v>
      </c>
      <c r="I14" s="57" t="str">
        <f>'DCWW Bolton Hill'!I14</f>
        <v>Grass Silage (25% DM)</v>
      </c>
      <c r="J14" s="57" t="str">
        <f>'DCWW Bolton Hill'!J14</f>
        <v>Grass Silage (25% DM)</v>
      </c>
      <c r="K14" s="57" t="str">
        <f>'DCWW Bolton Hill'!K14</f>
        <v>Grass Silage (25% DM)</v>
      </c>
      <c r="L14" s="57" t="str">
        <f>'DCWW Bolton Hill'!L14</f>
        <v>Grass Silage (25% DM)</v>
      </c>
      <c r="M14" s="57" t="str">
        <f>'DCWW Bolton Hill'!M14</f>
        <v>Grass Silage (25% DM)</v>
      </c>
      <c r="N14" s="57" t="str">
        <f>'DCWW Bolton Hill'!N14</f>
        <v>Grass Silage (25% DM)</v>
      </c>
      <c r="O14" s="57" t="str">
        <f>'DCWW Bolton Hill'!O14</f>
        <v>Grass Silage (25% DM)</v>
      </c>
      <c r="P14" s="57" t="str">
        <f>'DCWW Bolton Hill'!P14</f>
        <v>Grass Silage (25% DM)</v>
      </c>
      <c r="Q14" s="57" t="str">
        <f>'DCWW Bolton Hill'!Q14</f>
        <v>Grass Silage (25% DM)</v>
      </c>
      <c r="R14" s="57" t="str">
        <f>'DCWW Bolton Hill'!R14</f>
        <v>Grass Silage (25% DM)</v>
      </c>
      <c r="S14" s="57" t="str">
        <f>'DCWW Bolton Hill'!S14</f>
        <v>Grass Silage (25% DM)</v>
      </c>
      <c r="T14" s="57" t="str">
        <f>'DCWW Bolton Hill'!T14</f>
        <v>Grass Silage (25% DM)</v>
      </c>
      <c r="U14" s="57" t="str">
        <f>'DCWW Bolton Hill'!U14</f>
        <v>Grass Silage (25% DM)</v>
      </c>
      <c r="V14" s="57" t="str">
        <f>'DCWW Bolton Hill'!V14</f>
        <v>Grass Silage (25% DM)</v>
      </c>
    </row>
    <row r="15" spans="1:32" ht="13" x14ac:dyDescent="0.35">
      <c r="A15" s="87" t="s">
        <v>9</v>
      </c>
      <c r="B15" s="87"/>
      <c r="C15" s="56">
        <f>'DCWW Bolton Hill'!C15</f>
        <v>38</v>
      </c>
      <c r="D15" s="56">
        <f>'DCWW Bolton Hill'!D15</f>
        <v>38</v>
      </c>
      <c r="E15" s="56">
        <f>'DCWW Bolton Hill'!E15</f>
        <v>38</v>
      </c>
      <c r="F15" s="56">
        <f>'DCWW Bolton Hill'!F15</f>
        <v>38</v>
      </c>
      <c r="G15" s="56">
        <f>'DCWW Bolton Hill'!G15</f>
        <v>38</v>
      </c>
      <c r="H15" s="56">
        <f>'DCWW Bolton Hill'!H15</f>
        <v>38</v>
      </c>
      <c r="I15" s="56">
        <f>'DCWW Bolton Hill'!I15</f>
        <v>38</v>
      </c>
      <c r="J15" s="56">
        <f>'DCWW Bolton Hill'!J15</f>
        <v>38</v>
      </c>
      <c r="K15" s="56">
        <f>'DCWW Bolton Hill'!K15</f>
        <v>38</v>
      </c>
      <c r="L15" s="56">
        <f>'DCWW Bolton Hill'!L15</f>
        <v>38</v>
      </c>
      <c r="M15" s="56">
        <f>'DCWW Bolton Hill'!M15</f>
        <v>38</v>
      </c>
      <c r="N15" s="56">
        <f>'DCWW Bolton Hill'!N15</f>
        <v>38</v>
      </c>
      <c r="O15" s="56">
        <f>'DCWW Bolton Hill'!O15</f>
        <v>38</v>
      </c>
      <c r="P15" s="56">
        <f>'DCWW Bolton Hill'!P15</f>
        <v>38</v>
      </c>
      <c r="Q15" s="56">
        <f>'DCWW Bolton Hill'!Q15</f>
        <v>38</v>
      </c>
      <c r="R15" s="56">
        <f>'DCWW Bolton Hill'!R15</f>
        <v>38</v>
      </c>
      <c r="S15" s="56">
        <f>'DCWW Bolton Hill'!S15</f>
        <v>38</v>
      </c>
      <c r="T15" s="56">
        <f>'DCWW Bolton Hill'!T15</f>
        <v>38</v>
      </c>
      <c r="U15" s="56">
        <f>'DCWW Bolton Hill'!U15</f>
        <v>38</v>
      </c>
      <c r="V15" s="56">
        <f>'DCWW Bolton Hill'!V15</f>
        <v>38</v>
      </c>
    </row>
    <row r="16" spans="1:32" ht="13" x14ac:dyDescent="0.35">
      <c r="A16" s="95" t="s">
        <v>46</v>
      </c>
      <c r="B16" s="95"/>
      <c r="C16" s="57" t="str">
        <f>'DCWW Bolton Hill'!C16</f>
        <v>Medium/Clay</v>
      </c>
      <c r="D16" s="57" t="str">
        <f>'DCWW Bolton Hill'!D16</f>
        <v>Medium/Clay</v>
      </c>
      <c r="E16" s="57" t="str">
        <f>'DCWW Bolton Hill'!E16</f>
        <v>Medium/Clay</v>
      </c>
      <c r="F16" s="57" t="str">
        <f>'DCWW Bolton Hill'!F16</f>
        <v>Medium/Clay</v>
      </c>
      <c r="G16" s="57" t="str">
        <f>'DCWW Bolton Hill'!G16</f>
        <v>Medium/Clay</v>
      </c>
      <c r="H16" s="57" t="str">
        <f>'DCWW Bolton Hill'!H16</f>
        <v>Medium/Clay</v>
      </c>
      <c r="I16" s="57" t="str">
        <f>'DCWW Bolton Hill'!I16</f>
        <v>Medium/Clay</v>
      </c>
      <c r="J16" s="57" t="str">
        <f>'DCWW Bolton Hill'!J16</f>
        <v>Medium/Clay</v>
      </c>
      <c r="K16" s="57" t="str">
        <f>'DCWW Bolton Hill'!K16</f>
        <v>Medium/Clay</v>
      </c>
      <c r="L16" s="57" t="str">
        <f>'DCWW Bolton Hill'!L16</f>
        <v>Medium/Clay</v>
      </c>
      <c r="M16" s="57" t="str">
        <f>'DCWW Bolton Hill'!M16</f>
        <v>Medium/Clay</v>
      </c>
      <c r="N16" s="57" t="str">
        <f>'DCWW Bolton Hill'!N16</f>
        <v>Medium/Clay</v>
      </c>
      <c r="O16" s="57" t="str">
        <f>'DCWW Bolton Hill'!O16</f>
        <v>Medium/Clay</v>
      </c>
      <c r="P16" s="57" t="str">
        <f>'DCWW Bolton Hill'!P16</f>
        <v>Medium/Clay</v>
      </c>
      <c r="Q16" s="57" t="str">
        <f>'DCWW Bolton Hill'!Q16</f>
        <v>Medium/Clay</v>
      </c>
      <c r="R16" s="57" t="str">
        <f>'DCWW Bolton Hill'!R16</f>
        <v>Medium/Clay</v>
      </c>
      <c r="S16" s="57" t="str">
        <f>'DCWW Bolton Hill'!S16</f>
        <v>Medium/Clay</v>
      </c>
      <c r="T16" s="57" t="str">
        <f>'DCWW Bolton Hill'!T16</f>
        <v>Medium/Clay</v>
      </c>
      <c r="U16" s="57" t="str">
        <f>'DCWW Bolton Hill'!U16</f>
        <v>Medium/Clay</v>
      </c>
      <c r="V16" s="57" t="str">
        <f>'DCWW Bolton Hill'!V16</f>
        <v>Medium/Clay</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64.599999999999994</v>
      </c>
      <c r="G17" s="42">
        <f t="shared" si="0"/>
        <v>64.599999999999994</v>
      </c>
      <c r="H17" s="42">
        <f t="shared" si="0"/>
        <v>64.599999999999994</v>
      </c>
      <c r="I17" s="42">
        <f t="shared" si="0"/>
        <v>64.599999999999994</v>
      </c>
      <c r="J17" s="42">
        <f t="shared" si="0"/>
        <v>64.599999999999994</v>
      </c>
      <c r="K17" s="42">
        <f t="shared" si="0"/>
        <v>64.599999999999994</v>
      </c>
      <c r="L17" s="42">
        <f t="shared" si="0"/>
        <v>64.599999999999994</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64.599999999999994</v>
      </c>
      <c r="T17" s="42">
        <f t="shared" si="0"/>
        <v>64.599999999999994</v>
      </c>
      <c r="U17" s="42">
        <f t="shared" si="0"/>
        <v>64.599999999999994</v>
      </c>
      <c r="V17" s="42">
        <f t="shared" si="0"/>
        <v>64.599999999999994</v>
      </c>
      <c r="AB17" s="53"/>
      <c r="AC17" s="53"/>
      <c r="AD17" s="53"/>
      <c r="AE17" s="53"/>
      <c r="AF17" s="53"/>
    </row>
    <row r="18" spans="1:32" s="31" customFormat="1" ht="15" customHeight="1" x14ac:dyDescent="0.35">
      <c r="A18" s="86" t="s">
        <v>23</v>
      </c>
      <c r="B18" s="86"/>
      <c r="C18" s="43">
        <f>$D27</f>
        <v>21.643077000000002</v>
      </c>
      <c r="D18" s="43">
        <f>$D28</f>
        <v>21.643077000000002</v>
      </c>
      <c r="E18" s="43">
        <f>$D29</f>
        <v>21.643077000000002</v>
      </c>
      <c r="F18" s="43">
        <f>$D30</f>
        <v>21.643077000000002</v>
      </c>
      <c r="G18" s="43">
        <f>$D31</f>
        <v>21.643077000000002</v>
      </c>
      <c r="H18" s="43">
        <f>$D32</f>
        <v>21.643077000000002</v>
      </c>
      <c r="I18" s="43">
        <f>$D33</f>
        <v>0</v>
      </c>
      <c r="J18" s="43">
        <f>$D34</f>
        <v>0</v>
      </c>
      <c r="K18" s="43">
        <f>$D35</f>
        <v>0</v>
      </c>
      <c r="L18" s="43">
        <f>$D36</f>
        <v>0</v>
      </c>
      <c r="M18" s="43">
        <f>$D37</f>
        <v>0</v>
      </c>
      <c r="N18" s="43">
        <f>$D38</f>
        <v>0</v>
      </c>
      <c r="O18" s="43">
        <f>$D39</f>
        <v>0</v>
      </c>
      <c r="P18" s="43">
        <f>$D40</f>
        <v>0</v>
      </c>
      <c r="Q18" s="43">
        <f>$D41</f>
        <v>0</v>
      </c>
      <c r="R18" s="43">
        <f>$D42</f>
        <v>0</v>
      </c>
      <c r="S18" s="43">
        <f>$D43</f>
        <v>21.643077000000002</v>
      </c>
      <c r="T18" s="43">
        <f>$D44</f>
        <v>0</v>
      </c>
      <c r="U18" s="43">
        <f>$D45</f>
        <v>0</v>
      </c>
      <c r="V18" s="43">
        <f>$D46</f>
        <v>0</v>
      </c>
      <c r="AB18" s="53"/>
      <c r="AC18" s="53"/>
      <c r="AD18" s="53"/>
      <c r="AE18" s="53"/>
      <c r="AF18" s="53"/>
    </row>
    <row r="19" spans="1:32" s="31" customFormat="1" ht="15" customHeight="1" x14ac:dyDescent="0.35">
      <c r="A19" s="86" t="s">
        <v>86</v>
      </c>
      <c r="B19" s="86"/>
      <c r="C19" s="43">
        <f>C18-C17</f>
        <v>-42.956922999999989</v>
      </c>
      <c r="D19" s="43">
        <f t="shared" ref="D19:V19" si="1">D18-D17</f>
        <v>-42.956922999999989</v>
      </c>
      <c r="E19" s="43">
        <f t="shared" si="1"/>
        <v>-42.956922999999989</v>
      </c>
      <c r="F19" s="43">
        <f t="shared" si="1"/>
        <v>-42.956922999999989</v>
      </c>
      <c r="G19" s="43">
        <f t="shared" si="1"/>
        <v>-42.956922999999989</v>
      </c>
      <c r="H19" s="43">
        <f t="shared" si="1"/>
        <v>-42.956922999999989</v>
      </c>
      <c r="I19" s="43">
        <f t="shared" si="1"/>
        <v>-64.599999999999994</v>
      </c>
      <c r="J19" s="43">
        <f t="shared" si="1"/>
        <v>-64.599999999999994</v>
      </c>
      <c r="K19" s="43">
        <f t="shared" si="1"/>
        <v>-64.599999999999994</v>
      </c>
      <c r="L19" s="43">
        <f t="shared" si="1"/>
        <v>-64.599999999999994</v>
      </c>
      <c r="M19" s="43">
        <f t="shared" si="1"/>
        <v>-64.599999999999994</v>
      </c>
      <c r="N19" s="43">
        <f t="shared" si="1"/>
        <v>-64.599999999999994</v>
      </c>
      <c r="O19" s="43">
        <f t="shared" si="1"/>
        <v>-64.599999999999994</v>
      </c>
      <c r="P19" s="43">
        <f t="shared" si="1"/>
        <v>-64.599999999999994</v>
      </c>
      <c r="Q19" s="43">
        <f t="shared" si="1"/>
        <v>-64.599999999999994</v>
      </c>
      <c r="R19" s="43">
        <f t="shared" si="1"/>
        <v>-64.599999999999994</v>
      </c>
      <c r="S19" s="43">
        <f t="shared" si="1"/>
        <v>-42.956922999999989</v>
      </c>
      <c r="T19" s="43">
        <f t="shared" si="1"/>
        <v>-64.599999999999994</v>
      </c>
      <c r="U19" s="43">
        <f t="shared" si="1"/>
        <v>-64.599999999999994</v>
      </c>
      <c r="V19" s="43">
        <f t="shared" si="1"/>
        <v>-64.599999999999994</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DECREASE</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35">
      <c r="A24" s="19"/>
      <c r="B24" s="41">
        <v>2.82</v>
      </c>
      <c r="C24" s="40">
        <v>1.39</v>
      </c>
      <c r="D24" s="40">
        <v>0.13400000000000001</v>
      </c>
      <c r="E24" s="40">
        <v>1.0999999999999999E-2</v>
      </c>
      <c r="F24" s="40">
        <v>485</v>
      </c>
      <c r="G24" s="40">
        <v>29.3</v>
      </c>
      <c r="H24" s="40">
        <v>50.2</v>
      </c>
      <c r="I24" s="40">
        <v>4.6100000000000003</v>
      </c>
      <c r="J24" s="40">
        <v>0.44</v>
      </c>
      <c r="K24" s="1">
        <v>0.71</v>
      </c>
      <c r="L24" s="40">
        <v>3.05</v>
      </c>
      <c r="M24" s="40">
        <v>4.3</v>
      </c>
      <c r="N24" s="40">
        <v>177000</v>
      </c>
      <c r="O24" s="40">
        <v>5030</v>
      </c>
      <c r="P24" s="40"/>
      <c r="Q24" s="40">
        <v>8130</v>
      </c>
      <c r="R24" s="40"/>
      <c r="S24" s="40">
        <v>46.1</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v>
      </c>
      <c r="B27" s="39">
        <v>250</v>
      </c>
      <c r="C27" s="3">
        <f>IF(C$23="%w/w SAR",((C$24*10)*$B27),IF(C$23="%w/w DM",(((C$24*10)*($B$24/100))*$B27),IF(C$23="kg/t SAR",(C$24*$B27),IF(C$23="kg/t DM",((C$24*($B$24/100))*$B27),IF(C$23="mg/kg SAR",((C$24*0.001)*$B27),IF(C$23="mg/kg DM",(((C$24*0.001)*($B$24/100))*$B27),0))))))</f>
        <v>97.99499999999999</v>
      </c>
      <c r="D27" s="3">
        <f>(IF(D$23="%w/w SAR",((D$24*10)*$B27),IF(D$23="%w/w DM",(((D$24*10)*($B$24/100))*$B27),IF(D$23="kg/t SAR",(D$24*$B27),IF(D$23="kg/t DM",((D$24*($B$24/100))*$B27),IF(D$23="mg/kg SAR",((D$24*0.001)*$B27),IF(D$23="mg/kg DM",(((D$24*0.001)*($B$24/100))*$B27),"0")))))))*2.291</f>
        <v>21.643077000000002</v>
      </c>
      <c r="E27" s="3">
        <f>(IF(E$23="%w/w SAR",((E$24*10)*$B27),IF(E$23="%w/w DM",(((E$24*10)*($B$24/100))*$B27),IF(E$23="kg/t SAR",(E$24*$B27),IF(E$23="kg/t DM",((E$24*($B$24/100))*$B27),IF(E$23="mg/kg SAR",((E$24*0.001)*$B27),IF(E$23="mg/kg DM",(((E$24*0.001)*($B$24/100))*$B27),"0")))))))*1.205</f>
        <v>0.93447749999999996</v>
      </c>
      <c r="F27" s="3">
        <f>(IF(F$23="%w/w SAR",((F$24*10)*$B27),IF(F$23="%w/w DM",(((F$24*10)*($B$24/100))*$B27),IF(F$23="kg/t SAR",(F$24*$B27),IF(F$23="kg/t DM",((F$24*($B$24/100))*$B27),IF(F$23="mg/kg SAR",((F$24*0.001)*$B27),IF(F$23="mg/kg DM",(((F$24*0.001)*($B$24/100))*$B27),"0")))))))*1.658</f>
        <v>5.6691164999999994</v>
      </c>
      <c r="G27" s="3">
        <f t="shared" ref="G27:P42" si="2">IF(G$23="%w/w SAR",((G$24*10)*$B27),IF(G$23="%w/w DM",(((G$24*10)*($B$24/100))*$B27),IF(G$23="kg/t SAR",(G$24*$B27),IF(G$23="kg/t DM",((G$24*($B$24/100))*$B27),IF(G$23="mg/kg SAR",((G$24*0.001)*$B27),IF(G$23="mg/kg DM",(((G$24*0.001)*($B$24/100))*$B27),0))))))</f>
        <v>0.206565</v>
      </c>
      <c r="H27" s="3">
        <f t="shared" si="2"/>
        <v>0.35391</v>
      </c>
      <c r="I27" s="3">
        <f t="shared" si="2"/>
        <v>3.2500500000000002E-2</v>
      </c>
      <c r="J27" s="3">
        <f t="shared" si="2"/>
        <v>3.1020000000000002E-3</v>
      </c>
      <c r="K27" s="3">
        <f t="shared" si="2"/>
        <v>5.0054999999999995E-3</v>
      </c>
      <c r="L27" s="3">
        <f t="shared" si="2"/>
        <v>2.1502499999999997E-2</v>
      </c>
      <c r="M27" s="3">
        <f t="shared" si="2"/>
        <v>3.0315000000000002E-2</v>
      </c>
      <c r="N27" s="3">
        <f t="shared" si="2"/>
        <v>1247.8499999999999</v>
      </c>
      <c r="O27" s="3">
        <f t="shared" si="2"/>
        <v>35.461500000000001</v>
      </c>
      <c r="P27" s="3">
        <f t="shared" si="2"/>
        <v>0</v>
      </c>
      <c r="Q27" s="3">
        <f>(IF(Q$23="%w/w SAR",((Q$24*10)*$B27),IF(Q$23="%w/w DM",(((Q$24*10)*($B$24/100))*$B27),IF(Q$23="kg/t SAR",(Q$24*$B27),IF(Q$23="kg/t DM",((Q$24*($B$24/100))*$B27),IF(Q$23="mg/kg SAR",((Q$24*0.001)*$B27),IF(Q$23="mg/kg DM",(((Q$24*0.001)*($B$24/100))*$B27),0)))))))*2.5</f>
        <v>143.29125000000002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0.32500499999999999</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16</v>
      </c>
      <c r="B28" s="39">
        <v>250</v>
      </c>
      <c r="C28" s="3">
        <f t="shared" ref="C28:C46" si="3">IF(C$23="%w/w SAR",((C$24*10)*$B28),IF(C$23="%w/w DM",(((C$24*10)*($B$24/100))*$B28),IF(C$23="kg/t SAR",(C$24*$B28),IF(C$23="kg/t DM",((C$24*($B$24/100))*$B28),IF(C$23="mg/kg SAR",((C$24*0.001)*$B28),IF(C$23="mg/kg DM",(((C$24*0.001)*($B$24/100))*$B28),0))))))</f>
        <v>97.99499999999999</v>
      </c>
      <c r="D28" s="3">
        <f t="shared" ref="D28:D46" si="4">(IF(D$23="%w/w SAR",((D$24*10)*$B28),IF(D$23="%w/w DM",(((D$24*10)*($B$24/100))*$B28),IF(D$23="kg/t SAR",(D$24*$B28),IF(D$23="kg/t DM",((D$24*($B$24/100))*$B28),IF(D$23="mg/kg SAR",((D$24*0.001)*$B28),IF(D$23="mg/kg DM",(((D$24*0.001)*($B$24/100))*$B28),"0")))))))*2.291</f>
        <v>21.643077000000002</v>
      </c>
      <c r="E28" s="3">
        <f t="shared" ref="E28:E46" si="5">(IF(E$23="%w/w SAR",((E$24*10)*$B28),IF(E$23="%w/w DM",(((E$24*10)*($B$24/100))*$B28),IF(E$23="kg/t SAR",(E$24*$B28),IF(E$23="kg/t DM",((E$24*($B$24/100))*$B28),IF(E$23="mg/kg SAR",((E$24*0.001)*$B28),IF(E$23="mg/kg DM",(((E$24*0.001)*($B$24/100))*$B28),"0")))))))*1.205</f>
        <v>0.93447749999999996</v>
      </c>
      <c r="F28" s="3">
        <f t="shared" ref="F28:F46" si="6">(IF(F$23="%w/w SAR",((F$24*10)*$B28),IF(F$23="%w/w DM",(((F$24*10)*($B$24/100))*$B28),IF(F$23="kg/t SAR",(F$24*$B28),IF(F$23="kg/t DM",((F$24*($B$24/100))*$B28),IF(F$23="mg/kg SAR",((F$24*0.001)*$B28),IF(F$23="mg/kg DM",(((F$24*0.001)*($B$24/100))*$B28),"0")))))))*1.658</f>
        <v>5.6691164999999994</v>
      </c>
      <c r="G28" s="3">
        <f t="shared" si="2"/>
        <v>0.206565</v>
      </c>
      <c r="H28" s="3">
        <f t="shared" si="2"/>
        <v>0.35391</v>
      </c>
      <c r="I28" s="3">
        <f t="shared" si="2"/>
        <v>3.2500500000000002E-2</v>
      </c>
      <c r="J28" s="3">
        <f t="shared" si="2"/>
        <v>3.1020000000000002E-3</v>
      </c>
      <c r="K28" s="3">
        <f t="shared" si="2"/>
        <v>5.0054999999999995E-3</v>
      </c>
      <c r="L28" s="3">
        <f t="shared" si="2"/>
        <v>2.1502499999999997E-2</v>
      </c>
      <c r="M28" s="3">
        <f t="shared" si="2"/>
        <v>3.0315000000000002E-2</v>
      </c>
      <c r="N28" s="3">
        <f t="shared" si="2"/>
        <v>1247.8499999999999</v>
      </c>
      <c r="O28" s="3">
        <f t="shared" si="2"/>
        <v>35.461500000000001</v>
      </c>
      <c r="P28" s="3">
        <f t="shared" si="2"/>
        <v>0</v>
      </c>
      <c r="Q28" s="3">
        <f t="shared" ref="Q28:Q46" si="7">(IF(Q$23="%w/w SAR",((Q$24*10)*$B28),IF(Q$23="%w/w DM",(((Q$24*10)*($B$24/100))*$B28),IF(Q$23="kg/t SAR",(Q$24*$B28),IF(Q$23="kg/t DM",((Q$24*($B$24/100))*$B28),IF(Q$23="mg/kg SAR",((Q$24*0.001)*$B28),IF(Q$23="mg/kg DM",(((Q$24*0.001)*($B$24/100))*$B28),0)))))))*2.5</f>
        <v>143.29125000000002</v>
      </c>
      <c r="R28" s="3">
        <f t="shared" ref="R28:U46" si="8">IF(R$23="%w/w SAR",((R$24*10)*$B28),IF(R$23="%w/w DM",(((R$24*10)*($B$24/100))*$B28),IF(R$23="kg/t SAR",(R$24*$B28),IF(R$23="kg/t DM",((R$24*($B$24/100))*$B28),IF(R$23="mg/kg SAR",((R$24*0.001)*$B28),IF(R$23="mg/kg DM",(((R$24*0.001)*($B$24/100))*$B28),0))))))</f>
        <v>0</v>
      </c>
      <c r="S28" s="3">
        <f t="shared" si="8"/>
        <v>0.32500499999999999</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18</v>
      </c>
      <c r="B29" s="39">
        <v>250</v>
      </c>
      <c r="C29" s="3">
        <f t="shared" si="3"/>
        <v>97.99499999999999</v>
      </c>
      <c r="D29" s="3">
        <f t="shared" si="4"/>
        <v>21.643077000000002</v>
      </c>
      <c r="E29" s="3">
        <f t="shared" si="5"/>
        <v>0.93447749999999996</v>
      </c>
      <c r="F29" s="3">
        <f t="shared" si="6"/>
        <v>5.6691164999999994</v>
      </c>
      <c r="G29" s="3">
        <f t="shared" si="2"/>
        <v>0.206565</v>
      </c>
      <c r="H29" s="3">
        <f t="shared" si="2"/>
        <v>0.35391</v>
      </c>
      <c r="I29" s="3">
        <f t="shared" si="2"/>
        <v>3.2500500000000002E-2</v>
      </c>
      <c r="J29" s="3">
        <f t="shared" si="2"/>
        <v>3.1020000000000002E-3</v>
      </c>
      <c r="K29" s="3">
        <f t="shared" si="2"/>
        <v>5.0054999999999995E-3</v>
      </c>
      <c r="L29" s="3">
        <f t="shared" si="2"/>
        <v>2.1502499999999997E-2</v>
      </c>
      <c r="M29" s="3">
        <f t="shared" si="2"/>
        <v>3.0315000000000002E-2</v>
      </c>
      <c r="N29" s="3">
        <f t="shared" si="2"/>
        <v>1247.8499999999999</v>
      </c>
      <c r="O29" s="3">
        <f t="shared" si="2"/>
        <v>35.461500000000001</v>
      </c>
      <c r="P29" s="3">
        <f t="shared" si="2"/>
        <v>0</v>
      </c>
      <c r="Q29" s="3">
        <f t="shared" si="7"/>
        <v>143.29125000000002</v>
      </c>
      <c r="R29" s="3">
        <f t="shared" si="8"/>
        <v>0</v>
      </c>
      <c r="S29" s="3">
        <f t="shared" si="8"/>
        <v>0.32500499999999999</v>
      </c>
      <c r="T29" s="3">
        <f t="shared" si="8"/>
        <v>0</v>
      </c>
      <c r="U29" s="3">
        <f t="shared" si="8"/>
        <v>0</v>
      </c>
      <c r="V29" s="3">
        <f t="shared" si="9"/>
        <v>0</v>
      </c>
      <c r="W29" s="3">
        <f t="shared" si="10"/>
        <v>0</v>
      </c>
      <c r="AB29" s="16"/>
      <c r="AC29" s="16"/>
      <c r="AD29" s="16"/>
      <c r="AE29" s="16"/>
      <c r="AF29" s="16"/>
    </row>
    <row r="30" spans="1:32" s="20" customFormat="1" ht="13" x14ac:dyDescent="0.35">
      <c r="A30" s="33">
        <f>F8</f>
        <v>19</v>
      </c>
      <c r="B30" s="39">
        <v>250</v>
      </c>
      <c r="C30" s="3">
        <f t="shared" si="3"/>
        <v>97.99499999999999</v>
      </c>
      <c r="D30" s="3">
        <f t="shared" si="4"/>
        <v>21.643077000000002</v>
      </c>
      <c r="E30" s="3">
        <f t="shared" si="5"/>
        <v>0.93447749999999996</v>
      </c>
      <c r="F30" s="3">
        <f t="shared" si="6"/>
        <v>5.6691164999999994</v>
      </c>
      <c r="G30" s="3">
        <f t="shared" si="2"/>
        <v>0.206565</v>
      </c>
      <c r="H30" s="3">
        <f t="shared" si="2"/>
        <v>0.35391</v>
      </c>
      <c r="I30" s="3">
        <f t="shared" si="2"/>
        <v>3.2500500000000002E-2</v>
      </c>
      <c r="J30" s="3">
        <f t="shared" si="2"/>
        <v>3.1020000000000002E-3</v>
      </c>
      <c r="K30" s="3">
        <f t="shared" si="2"/>
        <v>5.0054999999999995E-3</v>
      </c>
      <c r="L30" s="3">
        <f t="shared" si="2"/>
        <v>2.1502499999999997E-2</v>
      </c>
      <c r="M30" s="3">
        <f t="shared" si="2"/>
        <v>3.0315000000000002E-2</v>
      </c>
      <c r="N30" s="3">
        <f t="shared" si="2"/>
        <v>1247.8499999999999</v>
      </c>
      <c r="O30" s="3">
        <f t="shared" si="2"/>
        <v>35.461500000000001</v>
      </c>
      <c r="P30" s="3">
        <f t="shared" si="2"/>
        <v>0</v>
      </c>
      <c r="Q30" s="3">
        <f t="shared" si="7"/>
        <v>143.29125000000002</v>
      </c>
      <c r="R30" s="3">
        <f t="shared" si="8"/>
        <v>0</v>
      </c>
      <c r="S30" s="3">
        <f t="shared" si="8"/>
        <v>0.32500499999999999</v>
      </c>
      <c r="T30" s="3">
        <f t="shared" si="8"/>
        <v>0</v>
      </c>
      <c r="U30" s="3">
        <f t="shared" si="8"/>
        <v>0</v>
      </c>
      <c r="V30" s="3">
        <f t="shared" si="9"/>
        <v>0</v>
      </c>
      <c r="W30" s="3">
        <f t="shared" si="10"/>
        <v>0</v>
      </c>
      <c r="AB30" s="16"/>
      <c r="AC30" s="16"/>
      <c r="AD30" s="16"/>
      <c r="AE30" s="16"/>
      <c r="AF30" s="16"/>
    </row>
    <row r="31" spans="1:32" s="20" customFormat="1" ht="13" x14ac:dyDescent="0.35">
      <c r="A31" s="33">
        <f>G8</f>
        <v>20</v>
      </c>
      <c r="B31" s="39">
        <v>250</v>
      </c>
      <c r="C31" s="3">
        <f t="shared" si="3"/>
        <v>97.99499999999999</v>
      </c>
      <c r="D31" s="3">
        <f t="shared" si="4"/>
        <v>21.643077000000002</v>
      </c>
      <c r="E31" s="3">
        <f t="shared" si="5"/>
        <v>0.93447749999999996</v>
      </c>
      <c r="F31" s="3">
        <f t="shared" si="6"/>
        <v>5.6691164999999994</v>
      </c>
      <c r="G31" s="3">
        <f t="shared" si="2"/>
        <v>0.206565</v>
      </c>
      <c r="H31" s="3">
        <f t="shared" si="2"/>
        <v>0.35391</v>
      </c>
      <c r="I31" s="3">
        <f t="shared" si="2"/>
        <v>3.2500500000000002E-2</v>
      </c>
      <c r="J31" s="3">
        <f t="shared" si="2"/>
        <v>3.1020000000000002E-3</v>
      </c>
      <c r="K31" s="3">
        <f t="shared" si="2"/>
        <v>5.0054999999999995E-3</v>
      </c>
      <c r="L31" s="3">
        <f t="shared" si="2"/>
        <v>2.1502499999999997E-2</v>
      </c>
      <c r="M31" s="3">
        <f t="shared" si="2"/>
        <v>3.0315000000000002E-2</v>
      </c>
      <c r="N31" s="3">
        <f t="shared" si="2"/>
        <v>1247.8499999999999</v>
      </c>
      <c r="O31" s="3">
        <f t="shared" si="2"/>
        <v>35.461500000000001</v>
      </c>
      <c r="P31" s="3">
        <f t="shared" si="2"/>
        <v>0</v>
      </c>
      <c r="Q31" s="3">
        <f t="shared" si="7"/>
        <v>143.29125000000002</v>
      </c>
      <c r="R31" s="3">
        <f t="shared" si="8"/>
        <v>0</v>
      </c>
      <c r="S31" s="3">
        <f t="shared" si="8"/>
        <v>0.32500499999999999</v>
      </c>
      <c r="T31" s="3">
        <f t="shared" si="8"/>
        <v>0</v>
      </c>
      <c r="U31" s="3">
        <f t="shared" si="8"/>
        <v>0</v>
      </c>
      <c r="V31" s="3">
        <f t="shared" si="9"/>
        <v>0</v>
      </c>
      <c r="W31" s="3">
        <f t="shared" si="10"/>
        <v>0</v>
      </c>
      <c r="AB31" s="16"/>
      <c r="AC31" s="16"/>
      <c r="AD31" s="16"/>
      <c r="AE31" s="16"/>
      <c r="AF31" s="16"/>
    </row>
    <row r="32" spans="1:32" s="20" customFormat="1" ht="13" x14ac:dyDescent="0.35">
      <c r="A32" s="33">
        <f>H8</f>
        <v>21</v>
      </c>
      <c r="B32" s="39">
        <v>250</v>
      </c>
      <c r="C32" s="3">
        <f t="shared" si="3"/>
        <v>97.99499999999999</v>
      </c>
      <c r="D32" s="3">
        <f t="shared" si="4"/>
        <v>21.643077000000002</v>
      </c>
      <c r="E32" s="3">
        <f t="shared" si="5"/>
        <v>0.93447749999999996</v>
      </c>
      <c r="F32" s="3">
        <f t="shared" si="6"/>
        <v>5.6691164999999994</v>
      </c>
      <c r="G32" s="3">
        <f t="shared" si="2"/>
        <v>0.206565</v>
      </c>
      <c r="H32" s="3">
        <f t="shared" si="2"/>
        <v>0.35391</v>
      </c>
      <c r="I32" s="3">
        <f t="shared" si="2"/>
        <v>3.2500500000000002E-2</v>
      </c>
      <c r="J32" s="3">
        <f t="shared" si="2"/>
        <v>3.1020000000000002E-3</v>
      </c>
      <c r="K32" s="3">
        <f t="shared" si="2"/>
        <v>5.0054999999999995E-3</v>
      </c>
      <c r="L32" s="3">
        <f t="shared" si="2"/>
        <v>2.1502499999999997E-2</v>
      </c>
      <c r="M32" s="3">
        <f t="shared" si="2"/>
        <v>3.0315000000000002E-2</v>
      </c>
      <c r="N32" s="3">
        <f t="shared" si="2"/>
        <v>1247.8499999999999</v>
      </c>
      <c r="O32" s="3">
        <f t="shared" si="2"/>
        <v>35.461500000000001</v>
      </c>
      <c r="P32" s="3">
        <f t="shared" si="2"/>
        <v>0</v>
      </c>
      <c r="Q32" s="3">
        <f t="shared" si="7"/>
        <v>143.29125000000002</v>
      </c>
      <c r="R32" s="3">
        <f t="shared" si="8"/>
        <v>0</v>
      </c>
      <c r="S32" s="3">
        <f t="shared" si="8"/>
        <v>0.32500499999999999</v>
      </c>
      <c r="T32" s="3">
        <f t="shared" si="8"/>
        <v>0</v>
      </c>
      <c r="U32" s="3">
        <f t="shared" si="8"/>
        <v>0</v>
      </c>
      <c r="V32" s="3">
        <f t="shared" si="9"/>
        <v>0</v>
      </c>
      <c r="W32" s="3">
        <f t="shared" si="10"/>
        <v>0</v>
      </c>
      <c r="AB32" s="16"/>
      <c r="AC32" s="16"/>
      <c r="AD32" s="16"/>
      <c r="AE32" s="16"/>
      <c r="AF32" s="16"/>
    </row>
    <row r="33" spans="1:32" s="20" customFormat="1" ht="13" x14ac:dyDescent="0.35">
      <c r="A33" s="33">
        <f>I8</f>
        <v>23</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34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35</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36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37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39</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40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4040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3724</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9927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8638</v>
      </c>
      <c r="B43" s="39">
        <v>250</v>
      </c>
      <c r="C43" s="3">
        <f t="shared" si="3"/>
        <v>97.99499999999999</v>
      </c>
      <c r="D43" s="3">
        <f t="shared" si="4"/>
        <v>21.643077000000002</v>
      </c>
      <c r="E43" s="3">
        <f t="shared" si="5"/>
        <v>0.93447749999999996</v>
      </c>
      <c r="F43" s="3">
        <f t="shared" si="6"/>
        <v>5.6691164999999994</v>
      </c>
      <c r="G43" s="3">
        <f t="shared" ref="G43:P46" si="11">IF(G$23="%w/w SAR",((G$24*10)*$B43),IF(G$23="%w/w DM",(((G$24*10)*($B$24/100))*$B43),IF(G$23="kg/t SAR",(G$24*$B43),IF(G$23="kg/t DM",((G$24*($B$24/100))*$B43),IF(G$23="mg/kg SAR",((G$24*0.001)*$B43),IF(G$23="mg/kg DM",(((G$24*0.001)*($B$24/100))*$B43),0))))))</f>
        <v>0.206565</v>
      </c>
      <c r="H43" s="3">
        <f t="shared" si="11"/>
        <v>0.35391</v>
      </c>
      <c r="I43" s="3">
        <f t="shared" si="11"/>
        <v>3.2500500000000002E-2</v>
      </c>
      <c r="J43" s="3">
        <f t="shared" si="11"/>
        <v>3.1020000000000002E-3</v>
      </c>
      <c r="K43" s="3">
        <f t="shared" si="11"/>
        <v>5.0054999999999995E-3</v>
      </c>
      <c r="L43" s="3">
        <f t="shared" si="11"/>
        <v>2.1502499999999997E-2</v>
      </c>
      <c r="M43" s="3">
        <f t="shared" si="11"/>
        <v>3.0315000000000002E-2</v>
      </c>
      <c r="N43" s="3">
        <f t="shared" si="11"/>
        <v>1247.8499999999999</v>
      </c>
      <c r="O43" s="3">
        <f t="shared" si="11"/>
        <v>35.461500000000001</v>
      </c>
      <c r="P43" s="3">
        <f t="shared" si="11"/>
        <v>0</v>
      </c>
      <c r="Q43" s="3">
        <f t="shared" si="7"/>
        <v>143.29125000000002</v>
      </c>
      <c r="R43" s="3">
        <f t="shared" si="8"/>
        <v>0</v>
      </c>
      <c r="S43" s="3">
        <f t="shared" si="8"/>
        <v>0.32500499999999999</v>
      </c>
      <c r="T43" s="3">
        <f t="shared" si="8"/>
        <v>0</v>
      </c>
      <c r="U43" s="3">
        <f t="shared" si="8"/>
        <v>0</v>
      </c>
      <c r="V43" s="3">
        <f t="shared" si="9"/>
        <v>0</v>
      </c>
      <c r="W43" s="3">
        <f t="shared" si="10"/>
        <v>0</v>
      </c>
      <c r="AB43" s="16"/>
      <c r="AC43" s="16"/>
      <c r="AD43" s="16"/>
      <c r="AE43" s="16"/>
      <c r="AF43" s="16"/>
    </row>
    <row r="44" spans="1:32" s="20" customFormat="1" ht="13" x14ac:dyDescent="0.35">
      <c r="A44" s="33">
        <f>T8</f>
        <v>6133</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7829</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4848</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'DCWW Bolton Hill'!B25</f>
        <v>Application Rate</v>
      </c>
      <c r="C2" s="67" t="str">
        <f>'DCWW Bolton Hill'!C25</f>
        <v>Nitrogen Addition</v>
      </c>
      <c r="D2" s="67" t="str">
        <f>'DCWW Bolton Hill'!D25</f>
        <v>Phosphate Addition</v>
      </c>
      <c r="E2" s="67" t="str">
        <f>'DCWW Bolton Hill'!E25</f>
        <v>Potash  Addition</v>
      </c>
      <c r="F2" s="67" t="str">
        <f>'DCWW Bolton Hill'!F25</f>
        <v>Mg Oxide Addition</v>
      </c>
      <c r="G2" s="67" t="str">
        <f>'DCWW Bolton Hill'!G25</f>
        <v>Copper Addition</v>
      </c>
      <c r="H2" s="67" t="str">
        <f>'DCWW Bolton Hill'!H25</f>
        <v>Zinc Addition</v>
      </c>
      <c r="I2" s="67" t="str">
        <f>'DCWW Bolton Hill'!I25</f>
        <v>Lead Addition</v>
      </c>
      <c r="J2" s="67" t="str">
        <f>'DCWW Bolton Hill'!J25</f>
        <v>Cadmium Addition</v>
      </c>
      <c r="K2" s="67" t="str">
        <f>'DCWW Bolton Hill'!K25</f>
        <v>Mercury Addition</v>
      </c>
      <c r="L2" s="67" t="str">
        <f>'DCWW Bolton Hill'!L25</f>
        <v>Nickel Addition</v>
      </c>
      <c r="M2" s="67" t="str">
        <f>'DCWW Bolton Hill'!M25</f>
        <v>Chromium Addition</v>
      </c>
      <c r="N2" s="67" t="str">
        <f>'DCWW Bolton Hill'!N25</f>
        <v>Aluminium Addition</v>
      </c>
      <c r="O2" s="67" t="str">
        <f>'DCWW Bolton Hill'!O25</f>
        <v>Iron Addition</v>
      </c>
      <c r="P2" s="67" t="str">
        <f>'DCWW Bolton Hill'!P25</f>
        <v xml:space="preserve">Sodium Addition                 </v>
      </c>
      <c r="Q2" s="67" t="str">
        <f>'DCWW Bolton Hill'!Q25</f>
        <v>SO3  Addition                             kg/ha</v>
      </c>
      <c r="R2" s="67" t="str">
        <f>'DCWW Bolton Hill'!R25</f>
        <v xml:space="preserve">Selenium Addition </v>
      </c>
      <c r="S2" s="67" t="str">
        <f>'DCWW Bolton Hill'!S25</f>
        <v xml:space="preserve">Arsenic  Addition  </v>
      </c>
      <c r="T2" s="67" t="str">
        <f>'DCWW Bolton Hill'!T25</f>
        <v xml:space="preserve">Molybdenum Addition  </v>
      </c>
      <c r="U2" s="67" t="str">
        <f>'DCWW Bolton Hill'!U25</f>
        <v xml:space="preserve">Fluoride Addition </v>
      </c>
    </row>
    <row r="3" spans="1:21" ht="26" x14ac:dyDescent="0.35">
      <c r="A3" s="101"/>
      <c r="B3" s="67" t="str">
        <f>'DCWW Bolton Hill'!B26</f>
        <v>tonnes/ha</v>
      </c>
      <c r="C3" s="67" t="str">
        <f>'DCWW Bolton Hill'!C26</f>
        <v>kg/ha</v>
      </c>
      <c r="D3" s="67" t="str">
        <f>'DCWW Bolton Hill'!D26</f>
        <v>P2O5 
kg/ha</v>
      </c>
      <c r="E3" s="67" t="str">
        <f>'DCWW Bolton Hill'!E26</f>
        <v>K2O 
kg/ha</v>
      </c>
      <c r="F3" s="67" t="str">
        <f>'DCWW Bolton Hill'!F26</f>
        <v>MgO 
kg/ha</v>
      </c>
      <c r="G3" s="67" t="str">
        <f>'DCWW Bolton Hill'!G26</f>
        <v>kg/ha</v>
      </c>
      <c r="H3" s="67" t="str">
        <f>'DCWW Bolton Hill'!H26</f>
        <v>kg/ha</v>
      </c>
      <c r="I3" s="67" t="str">
        <f>'DCWW Bolton Hill'!I26</f>
        <v>kg/ha</v>
      </c>
      <c r="J3" s="67" t="str">
        <f>'DCWW Bolton Hill'!J26</f>
        <v>kg/ha</v>
      </c>
      <c r="K3" s="67" t="str">
        <f>'DCWW Bolton Hill'!K26</f>
        <v>kg/ha</v>
      </c>
      <c r="L3" s="67" t="str">
        <f>'DCWW Bolton Hill'!L26</f>
        <v>kg/ha</v>
      </c>
      <c r="M3" s="67" t="str">
        <f>'DCWW Bolton Hill'!M26</f>
        <v>kg/ha</v>
      </c>
      <c r="N3" s="67" t="str">
        <f>'DCWW Bolton Hill'!N26</f>
        <v>kg/ha</v>
      </c>
      <c r="O3" s="67" t="str">
        <f>'DCWW Bolton Hill'!O26</f>
        <v>kg/ha</v>
      </c>
      <c r="P3" s="67" t="str">
        <f>'DCWW Bolton Hill'!P26</f>
        <v>kg/ha</v>
      </c>
      <c r="Q3" s="67" t="str">
        <f>'DCWW Bolton Hill'!Q26</f>
        <v>kg/ha</v>
      </c>
      <c r="R3" s="67" t="str">
        <f>'DCWW Bolton Hill'!R26</f>
        <v>kg/ha</v>
      </c>
      <c r="S3" s="67" t="str">
        <f>'DCWW Bolton Hill'!S26</f>
        <v>kg/ha</v>
      </c>
      <c r="T3" s="67" t="str">
        <f>'DCWW Bolton Hill'!T26</f>
        <v>kg/ha</v>
      </c>
      <c r="U3" s="67" t="str">
        <f>'DCWW Bolton Hill'!U26</f>
        <v>kg/ha</v>
      </c>
    </row>
    <row r="4" spans="1:21" x14ac:dyDescent="0.35">
      <c r="A4" s="60">
        <v>1</v>
      </c>
      <c r="B4" s="68">
        <f>'DCWW Bolton Hill'!B27</f>
        <v>250</v>
      </c>
      <c r="C4" s="68">
        <f>'DCWW Bolton Hill'!C27</f>
        <v>70.95</v>
      </c>
      <c r="D4" s="68">
        <f>'DCWW Bolton Hill'!D27</f>
        <v>46.547392499999994</v>
      </c>
      <c r="E4" s="68">
        <f>'DCWW Bolton Hill'!E27</f>
        <v>9.7153125000000014</v>
      </c>
      <c r="F4" s="68">
        <f>'DCWW Bolton Hill'!F27</f>
        <v>21.281258999999999</v>
      </c>
      <c r="G4" s="68">
        <f>'DCWW Bolton Hill'!G27</f>
        <v>0.29347500000000004</v>
      </c>
      <c r="H4" s="68">
        <f>'DCWW Bolton Hill'!H27</f>
        <v>0.81915000000000004</v>
      </c>
      <c r="I4" s="68">
        <f>'DCWW Bolton Hill'!I27</f>
        <v>3.2185500000000006E-2</v>
      </c>
      <c r="J4" s="68">
        <f>'DCWW Bolton Hill'!J27</f>
        <v>5.5469999999999998E-3</v>
      </c>
      <c r="K4" s="68">
        <f>'DCWW Bolton Hill'!K27</f>
        <v>4.9665000000000004E-3</v>
      </c>
      <c r="L4" s="68">
        <f>'DCWW Bolton Hill'!L27</f>
        <v>0.15479999999999999</v>
      </c>
      <c r="M4" s="68">
        <f>'DCWW Bolton Hill'!M27</f>
        <v>0.17737499999999998</v>
      </c>
      <c r="N4" s="68">
        <f>'DCWW Bolton Hill'!N27</f>
        <v>896.55</v>
      </c>
      <c r="O4" s="68">
        <f>'DCWW Bolton Hill'!O27</f>
        <v>159.95999999999998</v>
      </c>
      <c r="P4" s="68">
        <f>'DCWW Bolton Hill'!P27</f>
        <v>0</v>
      </c>
      <c r="Q4" s="68">
        <f>'DCWW Bolton Hill'!Q27</f>
        <v>90.622500000000002</v>
      </c>
      <c r="R4" s="68">
        <f>'DCWW Bolton Hill'!R27</f>
        <v>0</v>
      </c>
      <c r="S4" s="68">
        <f>'DCWW Bolton Hill'!S27</f>
        <v>9.6104999999999996E-2</v>
      </c>
      <c r="T4" s="68">
        <f>'DCWW Bolton Hill'!T27</f>
        <v>0</v>
      </c>
      <c r="U4" s="68">
        <f>'DCWW Bolton Hill'!U27</f>
        <v>0</v>
      </c>
    </row>
    <row r="5" spans="1:21" x14ac:dyDescent="0.35">
      <c r="A5" s="60">
        <v>2</v>
      </c>
      <c r="B5" s="68">
        <f>'DCWW Bryngwyn'!B27</f>
        <v>250</v>
      </c>
      <c r="C5" s="68">
        <f>'DCWW Bryngwyn'!C27</f>
        <v>33.412500000000001</v>
      </c>
      <c r="D5" s="68">
        <f>'DCWW Bryngwyn'!D27</f>
        <v>9.7007240249999995</v>
      </c>
      <c r="E5" s="68">
        <f>'DCWW Bryngwyn'!E27</f>
        <v>0.99557099999999998</v>
      </c>
      <c r="F5" s="68">
        <f>'DCWW Bryngwyn'!F27</f>
        <v>5.5498648500000005</v>
      </c>
      <c r="G5" s="68">
        <f>'DCWW Bryngwyn'!G27</f>
        <v>2.8977750000000004E-2</v>
      </c>
      <c r="H5" s="68">
        <f>'DCWW Bryngwyn'!H27</f>
        <v>0.73507500000000003</v>
      </c>
      <c r="I5" s="68">
        <f>'DCWW Bryngwyn'!I27</f>
        <v>3.2440500000000004E-2</v>
      </c>
      <c r="J5" s="68">
        <f>'DCWW Bryngwyn'!J27</f>
        <v>2.3085000000000002E-3</v>
      </c>
      <c r="K5" s="68">
        <f>'DCWW Bryngwyn'!K27</f>
        <v>5.0422500000000007E-3</v>
      </c>
      <c r="L5" s="68">
        <f>'DCWW Bryngwyn'!L27</f>
        <v>2.1505500000000004E-2</v>
      </c>
      <c r="M5" s="68">
        <f>'DCWW Bryngwyn'!M27</f>
        <v>6.3180000000000014E-2</v>
      </c>
      <c r="N5" s="68">
        <f>'DCWW Bryngwyn'!N27</f>
        <v>12.028500000000001</v>
      </c>
      <c r="O5" s="68">
        <f>'DCWW Bryngwyn'!O27</f>
        <v>2436.0750000000003</v>
      </c>
      <c r="P5" s="68">
        <f>'DCWW Bryngwyn'!P27</f>
        <v>0</v>
      </c>
      <c r="Q5" s="68">
        <f>'DCWW Bryngwyn'!Q27</f>
        <v>44.347500000000004</v>
      </c>
      <c r="R5" s="68">
        <f>'DCWW Bryngwyn'!R27</f>
        <v>0</v>
      </c>
      <c r="S5" s="68">
        <f>'DCWW Bryngwyn'!S27</f>
        <v>0.15005250000000001</v>
      </c>
      <c r="T5" s="68">
        <f>'DCWW Bryngwyn'!T27</f>
        <v>0</v>
      </c>
      <c r="U5" s="68">
        <f>'DCWW Bryngwyn'!U27</f>
        <v>0</v>
      </c>
    </row>
    <row r="6" spans="1:21" x14ac:dyDescent="0.35">
      <c r="A6" s="60">
        <v>3</v>
      </c>
      <c r="B6" s="68">
        <f>'DCWW Cefn Dryscoed'!B27</f>
        <v>250</v>
      </c>
      <c r="C6" s="68">
        <f>'DCWW Cefn Dryscoed'!C27</f>
        <v>50</v>
      </c>
      <c r="D6" s="68">
        <f>'DCWW Cefn Dryscoed'!D27</f>
        <v>11.455</v>
      </c>
      <c r="E6" s="68">
        <f>'DCWW Cefn Dryscoed'!E27</f>
        <v>5.0007500000000009</v>
      </c>
      <c r="F6" s="68">
        <f>'DCWW Cefn Dryscoed'!F27</f>
        <v>5.3470500000000003</v>
      </c>
      <c r="G6" s="68">
        <f>'DCWW Cefn Dryscoed'!G27</f>
        <v>0.3125</v>
      </c>
      <c r="H6" s="68">
        <f>'DCWW Cefn Dryscoed'!H27</f>
        <v>1.0149999999999999</v>
      </c>
      <c r="I6" s="68">
        <f>'DCWW Cefn Dryscoed'!I27</f>
        <v>1.37</v>
      </c>
      <c r="J6" s="68">
        <f>'DCWW Cefn Dryscoed'!J27</f>
        <v>5.0000000000000001E-3</v>
      </c>
      <c r="K6" s="68">
        <f>'DCWW Cefn Dryscoed'!K27</f>
        <v>1.2500000000000001E-2</v>
      </c>
      <c r="L6" s="68">
        <f>'DCWW Cefn Dryscoed'!L27</f>
        <v>0.115</v>
      </c>
      <c r="M6" s="68">
        <f>'DCWW Cefn Dryscoed'!M27</f>
        <v>0.1075</v>
      </c>
      <c r="N6" s="68">
        <f>'DCWW Cefn Dryscoed'!N27</f>
        <v>1625.5</v>
      </c>
      <c r="O6" s="68">
        <f>'DCWW Cefn Dryscoed'!O27</f>
        <v>69.5</v>
      </c>
      <c r="P6" s="68">
        <f>'DCWW Cefn Dryscoed'!P27</f>
        <v>2.5</v>
      </c>
      <c r="Q6" s="68">
        <f>'DCWW Cefn Dryscoed'!Q27</f>
        <v>300.625</v>
      </c>
      <c r="R6" s="68">
        <f>'DCWW Cefn Dryscoed'!R27</f>
        <v>0.01</v>
      </c>
      <c r="S6" s="68">
        <f>'DCWW Cefn Dryscoed'!S27</f>
        <v>0.4975</v>
      </c>
      <c r="T6" s="68">
        <f>'DCWW Cefn Dryscoed'!T27</f>
        <v>1.2500000000000001E-2</v>
      </c>
      <c r="U6" s="68">
        <f>'DCWW Cefn Dryscoed'!U27</f>
        <v>5</v>
      </c>
    </row>
    <row r="7" spans="1:21" x14ac:dyDescent="0.35">
      <c r="A7" s="60">
        <v>4</v>
      </c>
      <c r="B7" s="68">
        <f>'DCWW Crai (SC)'!B27</f>
        <v>50</v>
      </c>
      <c r="C7" s="68">
        <f>'DCWW Crai (SC)'!C27</f>
        <v>148.92449999999999</v>
      </c>
      <c r="D7" s="68">
        <f>'DCWW Crai (SC)'!D27</f>
        <v>40.262034</v>
      </c>
      <c r="E7" s="68">
        <f>'DCWW Crai (SC)'!E27</f>
        <v>6.5720700000000001</v>
      </c>
      <c r="F7" s="68">
        <f>'DCWW Crai (SC)'!F27</f>
        <v>20.597334</v>
      </c>
      <c r="G7" s="68">
        <f>'DCWW Crai (SC)'!G27</f>
        <v>0.19695000000000004</v>
      </c>
      <c r="H7" s="68">
        <f>'DCWW Crai (SC)'!H27</f>
        <v>8.7718499999999988</v>
      </c>
      <c r="I7" s="68">
        <f>'DCWW Crai (SC)'!I27</f>
        <v>0.48177000000000003</v>
      </c>
      <c r="J7" s="68">
        <f>'DCWW Crai (SC)'!J27</f>
        <v>3.3633000000000003E-2</v>
      </c>
      <c r="K7" s="68">
        <f>'DCWW Crai (SC)'!K27</f>
        <v>2.5755000000000001E-3</v>
      </c>
      <c r="L7" s="68">
        <f>'DCWW Crai (SC)'!L27</f>
        <v>0.368145</v>
      </c>
      <c r="M7" s="68">
        <f>'DCWW Crai (SC)'!M27</f>
        <v>0.29239500000000002</v>
      </c>
      <c r="N7" s="68">
        <f>'DCWW Crai (SC)'!N27</f>
        <v>50.752499999999998</v>
      </c>
      <c r="O7" s="68">
        <f>'DCWW Crai (SC)'!O27</f>
        <v>8317.35</v>
      </c>
      <c r="P7" s="68">
        <f>'DCWW Crai (SC)'!P27</f>
        <v>0</v>
      </c>
      <c r="Q7" s="68">
        <f>'DCWW Crai (SC)'!Q27</f>
        <v>110.97375000000001</v>
      </c>
      <c r="R7" s="68">
        <f>'DCWW Crai (SC)'!R27</f>
        <v>0</v>
      </c>
      <c r="S7" s="68">
        <f>'DCWW Crai (SC)'!S27</f>
        <v>0.70144499999999999</v>
      </c>
      <c r="T7" s="68">
        <f>'DCWW Crai (SC)'!T27</f>
        <v>0</v>
      </c>
      <c r="U7" s="68">
        <f>'DCWW Crai (SC)'!U27</f>
        <v>0</v>
      </c>
    </row>
    <row r="8" spans="1:21" x14ac:dyDescent="0.35">
      <c r="A8" s="60">
        <v>5</v>
      </c>
      <c r="B8" s="68">
        <f>'DCWW Crai (LS)'!B27</f>
        <v>250</v>
      </c>
      <c r="C8" s="68">
        <f>'DCWW Crai (LS)'!C27</f>
        <v>59.539500000000004</v>
      </c>
      <c r="D8" s="68">
        <f>'DCWW Crai (LS)'!D27</f>
        <v>11.824767400000001</v>
      </c>
      <c r="E8" s="68">
        <f>'DCWW Crai (LS)'!E27</f>
        <v>3.4412389999999999</v>
      </c>
      <c r="F8" s="68">
        <f>'DCWW Crai (LS)'!F27</f>
        <v>7.0263553000000005</v>
      </c>
      <c r="G8" s="68">
        <f>'DCWW Crai (LS)'!G27</f>
        <v>8.7115000000000012E-2</v>
      </c>
      <c r="H8" s="68">
        <f>'DCWW Crai (LS)'!H27</f>
        <v>0.89735000000000009</v>
      </c>
      <c r="I8" s="68">
        <f>'DCWW Crai (LS)'!I27</f>
        <v>0.15851000000000001</v>
      </c>
      <c r="J8" s="68">
        <f>'DCWW Crai (LS)'!J27</f>
        <v>2.3579999999999999E-3</v>
      </c>
      <c r="K8" s="68">
        <f>'DCWW Crai (LS)'!K27</f>
        <v>5.0435000000000011E-3</v>
      </c>
      <c r="L8" s="68">
        <f>'DCWW Crai (LS)'!L27</f>
        <v>3.3404999999999997E-2</v>
      </c>
      <c r="M8" s="68">
        <f>'DCWW Crai (LS)'!M27</f>
        <v>7.5325000000000003E-2</v>
      </c>
      <c r="N8" s="68">
        <f>'DCWW Crai (LS)'!N27</f>
        <v>21.811500000000002</v>
      </c>
      <c r="O8" s="68">
        <f>'DCWW Crai (LS)'!O27</f>
        <v>2724.8</v>
      </c>
      <c r="P8" s="68">
        <f>'DCWW Crai (LS)'!P27</f>
        <v>0</v>
      </c>
      <c r="Q8" s="68">
        <f>'DCWW Crai (LS)'!Q27</f>
        <v>148.685</v>
      </c>
      <c r="R8" s="68">
        <f>'DCWW Crai (LS)'!R27</f>
        <v>0</v>
      </c>
      <c r="S8" s="68">
        <f>'DCWW Crai (LS)'!S27</f>
        <v>0.22008000000000005</v>
      </c>
      <c r="T8" s="68">
        <f>'DCWW Crai (LS)'!T27</f>
        <v>0</v>
      </c>
      <c r="U8" s="68">
        <f>'DCWW Crai (LS)'!U27</f>
        <v>0</v>
      </c>
    </row>
    <row r="9" spans="1:21" x14ac:dyDescent="0.35">
      <c r="A9" s="60">
        <v>6</v>
      </c>
      <c r="B9" s="68">
        <f>'DCWW Hirwaun'!B27</f>
        <v>250</v>
      </c>
      <c r="C9" s="68">
        <f>'DCWW Hirwaun'!C27</f>
        <v>88.56</v>
      </c>
      <c r="D9" s="68">
        <f>'DCWW Hirwaun'!D27</f>
        <v>6.5980800000000004</v>
      </c>
      <c r="E9" s="68">
        <f>'DCWW Hirwaun'!E27</f>
        <v>0.86760000000000015</v>
      </c>
      <c r="F9" s="68">
        <f>'DCWW Hirwaun'!F27</f>
        <v>3.5335295999999996</v>
      </c>
      <c r="G9" s="68">
        <f>'DCWW Hirwaun'!G27</f>
        <v>0.22679999999999997</v>
      </c>
      <c r="H9" s="68">
        <f>'DCWW Hirwaun'!H27</f>
        <v>0.94320000000000004</v>
      </c>
      <c r="I9" s="68">
        <f>'DCWW Hirwaun'!I27</f>
        <v>0.13175999999999999</v>
      </c>
      <c r="J9" s="68">
        <f>'DCWW Hirwaun'!J27</f>
        <v>4.8240000000000002E-3</v>
      </c>
      <c r="K9" s="68">
        <f>'DCWW Hirwaun'!K27</f>
        <v>4.9679999999999993E-3</v>
      </c>
      <c r="L9" s="68">
        <f>'DCWW Hirwaun'!L27</f>
        <v>8.3519999999999983E-2</v>
      </c>
      <c r="M9" s="68">
        <f>'DCWW Hirwaun'!M27</f>
        <v>1.8935999999999998E-2</v>
      </c>
      <c r="N9" s="68">
        <f>'DCWW Hirwaun'!N27</f>
        <v>18.791999999999998</v>
      </c>
      <c r="O9" s="68">
        <f>'DCWW Hirwaun'!O27</f>
        <v>2671.2</v>
      </c>
      <c r="P9" s="68">
        <f>'DCWW Hirwaun'!P27</f>
        <v>0</v>
      </c>
      <c r="Q9" s="68">
        <f>'DCWW Hirwaun'!Q27</f>
        <v>141.84</v>
      </c>
      <c r="R9" s="68">
        <f>'DCWW Hirwaun'!R27</f>
        <v>0</v>
      </c>
      <c r="S9" s="68">
        <f>'DCWW Hirwaun'!S27</f>
        <v>0.55152000000000001</v>
      </c>
      <c r="T9" s="68">
        <f>'DCWW Hirwaun'!T27</f>
        <v>0</v>
      </c>
      <c r="U9" s="68">
        <f>'DCWW Hirwaun'!U27</f>
        <v>0</v>
      </c>
    </row>
    <row r="10" spans="1:21" x14ac:dyDescent="0.35">
      <c r="A10" s="60">
        <v>7</v>
      </c>
      <c r="B10" s="68">
        <f>'DCWW Llyswen'!B27</f>
        <v>250</v>
      </c>
      <c r="C10" s="68">
        <f>'DCWW Llyswen'!C27</f>
        <v>80.325000000000003</v>
      </c>
      <c r="D10" s="68">
        <f>'DCWW Llyswen'!D27</f>
        <v>21.810320000000001</v>
      </c>
      <c r="E10" s="68">
        <f>'DCWW Llyswen'!E27</f>
        <v>3.11884125</v>
      </c>
      <c r="F10" s="68">
        <f>'DCWW Llyswen'!F27</f>
        <v>2.466275</v>
      </c>
      <c r="G10" s="68">
        <f>'DCWW Llyswen'!G27</f>
        <v>0.23205000000000001</v>
      </c>
      <c r="H10" s="68">
        <f>'DCWW Llyswen'!H27</f>
        <v>2.4305750000000002</v>
      </c>
      <c r="I10" s="68">
        <f>'DCWW Llyswen'!I27</f>
        <v>0.18445000000000003</v>
      </c>
      <c r="J10" s="68">
        <f>'DCWW Llyswen'!J27</f>
        <v>3.2725000000000002E-3</v>
      </c>
      <c r="K10" s="68">
        <f>'DCWW Llyswen'!K27</f>
        <v>5.0575000000000012E-3</v>
      </c>
      <c r="L10" s="68">
        <f>'DCWW Llyswen'!L27</f>
        <v>0.151725</v>
      </c>
      <c r="M10" s="68">
        <f>'DCWW Llyswen'!M27</f>
        <v>0.12792500000000001</v>
      </c>
      <c r="N10" s="68">
        <f>'DCWW Llyswen'!N27</f>
        <v>1127.5250000000001</v>
      </c>
      <c r="O10" s="68">
        <f>'DCWW Llyswen'!O27</f>
        <v>37.187500000000007</v>
      </c>
      <c r="P10" s="68">
        <f>'DCWW Llyswen'!P27</f>
        <v>0</v>
      </c>
      <c r="Q10" s="68">
        <f>'DCWW Llyswen'!Q27</f>
        <v>117.5125</v>
      </c>
      <c r="R10" s="68">
        <f>'DCWW Llyswen'!R27</f>
        <v>0</v>
      </c>
      <c r="S10" s="68">
        <f>'DCWW Llyswen'!S27</f>
        <v>0.28262500000000002</v>
      </c>
      <c r="T10" s="68">
        <f>'DCWW Llyswen'!T27</f>
        <v>0</v>
      </c>
      <c r="U10" s="68">
        <f>'DCWW Llyswen'!U27</f>
        <v>0</v>
      </c>
    </row>
    <row r="11" spans="1:21" x14ac:dyDescent="0.35">
      <c r="A11" s="60">
        <v>8</v>
      </c>
      <c r="B11" s="68">
        <f>'DCWW Preseli'!B27</f>
        <v>250</v>
      </c>
      <c r="C11" s="68">
        <f>'DCWW Preseli'!C27</f>
        <v>50</v>
      </c>
      <c r="D11" s="68">
        <f>'DCWW Preseli'!D27</f>
        <v>45.476350000000004</v>
      </c>
      <c r="E11" s="68">
        <f>'DCWW Preseli'!E27</f>
        <v>3.0125000000000002</v>
      </c>
      <c r="F11" s="68">
        <f>'DCWW Preseli'!F27</f>
        <v>6.4247499999999995</v>
      </c>
      <c r="G11" s="68">
        <f>'DCWW Preseli'!G27</f>
        <v>0.115</v>
      </c>
      <c r="H11" s="68">
        <f>'DCWW Preseli'!H27</f>
        <v>0.72750000000000004</v>
      </c>
      <c r="I11" s="68">
        <f>'DCWW Preseli'!I27</f>
        <v>0.125</v>
      </c>
      <c r="J11" s="68">
        <f>'DCWW Preseli'!J27</f>
        <v>2.5000000000000001E-3</v>
      </c>
      <c r="K11" s="68">
        <f>'DCWW Preseli'!K27</f>
        <v>1.2500000000000001E-2</v>
      </c>
      <c r="L11" s="68">
        <f>'DCWW Preseli'!L27</f>
        <v>0.115</v>
      </c>
      <c r="M11" s="68">
        <f>'DCWW Preseli'!M27</f>
        <v>0.08</v>
      </c>
      <c r="N11" s="68">
        <f>'DCWW Preseli'!N27</f>
        <v>637.50000000000011</v>
      </c>
      <c r="O11" s="68">
        <f>'DCWW Preseli'!O27</f>
        <v>72.5</v>
      </c>
      <c r="P11" s="68">
        <f>'DCWW Preseli'!P27</f>
        <v>3.5</v>
      </c>
      <c r="Q11" s="68">
        <f>'DCWW Preseli'!Q27</f>
        <v>106.25</v>
      </c>
      <c r="R11" s="68">
        <f>'DCWW Preseli'!R27</f>
        <v>0</v>
      </c>
      <c r="S11" s="68">
        <f>'DCWW Preseli'!S27</f>
        <v>0.125</v>
      </c>
      <c r="T11" s="68">
        <f>'DCWW Preseli'!T27</f>
        <v>0</v>
      </c>
      <c r="U11" s="68">
        <f>'DCWW Preseli'!U27</f>
        <v>0</v>
      </c>
    </row>
    <row r="12" spans="1:21" x14ac:dyDescent="0.35">
      <c r="A12" s="60">
        <v>9</v>
      </c>
      <c r="B12" s="68">
        <f>'DCWW Strata Florida'!B27</f>
        <v>162</v>
      </c>
      <c r="C12" s="68">
        <f>'DCWW Strata Florida'!C27</f>
        <v>89.367138000000011</v>
      </c>
      <c r="D12" s="68">
        <f>'DCWW Strata Florida'!D27</f>
        <v>75.133986480000004</v>
      </c>
      <c r="E12" s="68">
        <f>'DCWW Strata Florida'!E27</f>
        <v>1.6936419599999999</v>
      </c>
      <c r="F12" s="68">
        <f>'DCWW Strata Florida'!F27</f>
        <v>4.9131311723999991</v>
      </c>
      <c r="G12" s="68">
        <f>'DCWW Strata Florida'!G27</f>
        <v>0.25416342000000003</v>
      </c>
      <c r="H12" s="68">
        <f>'DCWW Strata Florida'!H27</f>
        <v>1.17126</v>
      </c>
      <c r="I12" s="68">
        <f>'DCWW Strata Florida'!I27</f>
        <v>0.68284458000000003</v>
      </c>
      <c r="J12" s="68">
        <f>'DCWW Strata Florida'!J27</f>
        <v>5.1535440000000004E-3</v>
      </c>
      <c r="K12" s="68">
        <f>'DCWW Strata Florida'!K27</f>
        <v>3.2795280000000007E-3</v>
      </c>
      <c r="L12" s="68">
        <f>'DCWW Strata Florida'!L27</f>
        <v>0.10892718000000003</v>
      </c>
      <c r="M12" s="68">
        <f>'DCWW Strata Florida'!M27</f>
        <v>9.1475406000000009E-2</v>
      </c>
      <c r="N12" s="68">
        <f>'DCWW Strata Florida'!N27</f>
        <v>1569.4884</v>
      </c>
      <c r="O12" s="68">
        <f>'DCWW Strata Florida'!O27</f>
        <v>283.44492000000002</v>
      </c>
      <c r="P12" s="68">
        <f>'DCWW Strata Florida'!P27</f>
        <v>0</v>
      </c>
      <c r="Q12" s="68">
        <f>'DCWW Strata Florida'!Q27</f>
        <v>146.99313000000001</v>
      </c>
      <c r="R12" s="68">
        <f>'DCWW Strata Florida'!R27</f>
        <v>0</v>
      </c>
      <c r="S12" s="68">
        <f>'DCWW Strata Florida'!S27</f>
        <v>0.4626477</v>
      </c>
      <c r="T12" s="68">
        <f>'DCWW Strata Florida'!T27</f>
        <v>0</v>
      </c>
      <c r="U12" s="68">
        <f>'DCWW Strata Florida'!U27</f>
        <v>0</v>
      </c>
    </row>
    <row r="13" spans="1:21" x14ac:dyDescent="0.35">
      <c r="A13" s="60">
        <v>10</v>
      </c>
      <c r="B13" s="68">
        <f>'DCWW Talybont'!B27</f>
        <v>250</v>
      </c>
      <c r="C13" s="68">
        <f>'DCWW Talybont'!C27</f>
        <v>97.99499999999999</v>
      </c>
      <c r="D13" s="68">
        <f>'DCWW Talybont'!D27</f>
        <v>21.643077000000002</v>
      </c>
      <c r="E13" s="68">
        <f>'DCWW Talybont'!E27</f>
        <v>0.93447749999999996</v>
      </c>
      <c r="F13" s="68">
        <f>'DCWW Talybont'!F27</f>
        <v>5.6691164999999994</v>
      </c>
      <c r="G13" s="68">
        <f>'DCWW Talybont'!G27</f>
        <v>0.206565</v>
      </c>
      <c r="H13" s="68">
        <f>'DCWW Talybont'!H27</f>
        <v>0.35391</v>
      </c>
      <c r="I13" s="68">
        <f>'DCWW Talybont'!I27</f>
        <v>3.2500500000000002E-2</v>
      </c>
      <c r="J13" s="68">
        <f>'DCWW Talybont'!J27</f>
        <v>3.1020000000000002E-3</v>
      </c>
      <c r="K13" s="68">
        <f>'DCWW Talybont'!K27</f>
        <v>5.0054999999999995E-3</v>
      </c>
      <c r="L13" s="68">
        <f>'DCWW Talybont'!L27</f>
        <v>2.1502499999999997E-2</v>
      </c>
      <c r="M13" s="68">
        <f>'DCWW Talybont'!M27</f>
        <v>3.0315000000000002E-2</v>
      </c>
      <c r="N13" s="68">
        <f>'DCWW Talybont'!N27</f>
        <v>1247.8499999999999</v>
      </c>
      <c r="O13" s="68">
        <f>'DCWW Talybont'!O27</f>
        <v>35.461500000000001</v>
      </c>
      <c r="P13" s="68">
        <f>'DCWW Talybont'!P27</f>
        <v>0</v>
      </c>
      <c r="Q13" s="68">
        <f>'DCWW Talybont'!Q27</f>
        <v>143.29125000000002</v>
      </c>
      <c r="R13" s="68">
        <f>'DCWW Talybont'!R27</f>
        <v>0</v>
      </c>
      <c r="S13" s="68">
        <f>'DCWW Talybont'!S27</f>
        <v>0.32500499999999999</v>
      </c>
      <c r="T13" s="68">
        <f>'DCWW Talybont'!T27</f>
        <v>0</v>
      </c>
      <c r="U13" s="68">
        <f>'DCWW Talybont'!U27</f>
        <v>0</v>
      </c>
    </row>
    <row r="14" spans="1:21" s="74" customFormat="1" ht="15.5" x14ac:dyDescent="0.35">
      <c r="A14" s="64" t="s">
        <v>101</v>
      </c>
      <c r="B14" s="73">
        <f>SUM(B4:B13)</f>
        <v>2212</v>
      </c>
      <c r="C14" s="73">
        <f t="shared" ref="C14:U14" si="0">SUM(C4:C13)</f>
        <v>769.07363799999996</v>
      </c>
      <c r="D14" s="73">
        <f t="shared" si="0"/>
        <v>290.45173140499998</v>
      </c>
      <c r="E14" s="73">
        <f t="shared" si="0"/>
        <v>35.352003209999999</v>
      </c>
      <c r="F14" s="73">
        <f t="shared" si="0"/>
        <v>82.808665422399997</v>
      </c>
      <c r="G14" s="73">
        <f t="shared" si="0"/>
        <v>1.9535961700000004</v>
      </c>
      <c r="H14" s="73">
        <f t="shared" si="0"/>
        <v>17.86487</v>
      </c>
      <c r="I14" s="73">
        <f t="shared" si="0"/>
        <v>3.2314610800000003</v>
      </c>
      <c r="J14" s="73">
        <f t="shared" si="0"/>
        <v>6.7698543999999999E-2</v>
      </c>
      <c r="K14" s="73">
        <f t="shared" si="0"/>
        <v>6.0938277999999999E-2</v>
      </c>
      <c r="L14" s="73">
        <f t="shared" si="0"/>
        <v>1.17353018</v>
      </c>
      <c r="M14" s="73">
        <f t="shared" si="0"/>
        <v>1.0644264059999999</v>
      </c>
      <c r="N14" s="73">
        <f t="shared" si="0"/>
        <v>7207.7978999999996</v>
      </c>
      <c r="O14" s="73">
        <f t="shared" si="0"/>
        <v>16807.478920000005</v>
      </c>
      <c r="P14" s="73">
        <f t="shared" si="0"/>
        <v>6</v>
      </c>
      <c r="Q14" s="73">
        <f t="shared" si="0"/>
        <v>1351.1406300000003</v>
      </c>
      <c r="R14" s="73">
        <f t="shared" si="0"/>
        <v>0.01</v>
      </c>
      <c r="S14" s="73">
        <f t="shared" si="0"/>
        <v>3.4119802000000004</v>
      </c>
      <c r="T14" s="73">
        <f t="shared" si="0"/>
        <v>1.2500000000000001E-2</v>
      </c>
      <c r="U14" s="73">
        <f t="shared" si="0"/>
        <v>5</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'DCWW Bolton Hill'!B25</f>
        <v>Application Rate</v>
      </c>
      <c r="C2" s="67" t="str">
        <f>'DCWW Bolton Hill'!C25</f>
        <v>Nitrogen Addition</v>
      </c>
      <c r="D2" s="67" t="str">
        <f>'DCWW Bolton Hill'!D25</f>
        <v>Phosphate Addition</v>
      </c>
      <c r="E2" s="67" t="str">
        <f>'DCWW Bolton Hill'!E25</f>
        <v>Potash  Addition</v>
      </c>
      <c r="F2" s="67" t="str">
        <f>'DCWW Bolton Hill'!F25</f>
        <v>Mg Oxide Addition</v>
      </c>
      <c r="G2" s="67" t="str">
        <f>'DCWW Bolton Hill'!G25</f>
        <v>Copper Addition</v>
      </c>
      <c r="H2" s="67" t="str">
        <f>'DCWW Bolton Hill'!H25</f>
        <v>Zinc Addition</v>
      </c>
      <c r="I2" s="67" t="str">
        <f>'DCWW Bolton Hill'!I25</f>
        <v>Lead Addition</v>
      </c>
      <c r="J2" s="67" t="str">
        <f>'DCWW Bolton Hill'!J25</f>
        <v>Cadmium Addition</v>
      </c>
      <c r="K2" s="67" t="str">
        <f>'DCWW Bolton Hill'!K25</f>
        <v>Mercury Addition</v>
      </c>
      <c r="L2" s="67" t="str">
        <f>'DCWW Bolton Hill'!L25</f>
        <v>Nickel Addition</v>
      </c>
      <c r="M2" s="67" t="str">
        <f>'DCWW Bolton Hill'!M25</f>
        <v>Chromium Addition</v>
      </c>
      <c r="N2" s="67" t="str">
        <f>'DCWW Bolton Hill'!N25</f>
        <v>Aluminium Addition</v>
      </c>
      <c r="O2" s="67" t="str">
        <f>'DCWW Bolton Hill'!O25</f>
        <v>Iron Addition</v>
      </c>
      <c r="P2" s="67" t="str">
        <f>'DCWW Bolton Hill'!P25</f>
        <v xml:space="preserve">Sodium Addition                 </v>
      </c>
      <c r="Q2" s="67" t="str">
        <f>'DCWW Bolton Hill'!Q25</f>
        <v>SO3  Addition                             kg/ha</v>
      </c>
      <c r="R2" s="67" t="str">
        <f>'DCWW Bolton Hill'!R25</f>
        <v xml:space="preserve">Selenium Addition </v>
      </c>
      <c r="S2" s="67" t="str">
        <f>'DCWW Bolton Hill'!S25</f>
        <v xml:space="preserve">Arsenic  Addition  </v>
      </c>
      <c r="T2" s="67" t="str">
        <f>'DCWW Bolton Hill'!T25</f>
        <v xml:space="preserve">Molybdenum Addition  </v>
      </c>
      <c r="U2" s="67" t="str">
        <f>'DCWW Bolton Hill'!U25</f>
        <v xml:space="preserve">Fluoride Addition </v>
      </c>
    </row>
    <row r="3" spans="1:21" ht="26" x14ac:dyDescent="0.35">
      <c r="A3" s="101"/>
      <c r="B3" s="67" t="str">
        <f>'DCWW Bolton Hill'!B26</f>
        <v>tonnes/ha</v>
      </c>
      <c r="C3" s="67" t="str">
        <f>'DCWW Bolton Hill'!C26</f>
        <v>kg/ha</v>
      </c>
      <c r="D3" s="67" t="str">
        <f>'DCWW Bolton Hill'!D26</f>
        <v>P2O5 
kg/ha</v>
      </c>
      <c r="E3" s="67" t="str">
        <f>'DCWW Bolton Hill'!E26</f>
        <v>K2O 
kg/ha</v>
      </c>
      <c r="F3" s="67" t="str">
        <f>'DCWW Bolton Hill'!F26</f>
        <v>MgO 
kg/ha</v>
      </c>
      <c r="G3" s="67" t="str">
        <f>'DCWW Bolton Hill'!G26</f>
        <v>kg/ha</v>
      </c>
      <c r="H3" s="67" t="str">
        <f>'DCWW Bolton Hill'!H26</f>
        <v>kg/ha</v>
      </c>
      <c r="I3" s="67" t="str">
        <f>'DCWW Bolton Hill'!I26</f>
        <v>kg/ha</v>
      </c>
      <c r="J3" s="67" t="str">
        <f>'DCWW Bolton Hill'!J26</f>
        <v>kg/ha</v>
      </c>
      <c r="K3" s="67" t="str">
        <f>'DCWW Bolton Hill'!K26</f>
        <v>kg/ha</v>
      </c>
      <c r="L3" s="67" t="str">
        <f>'DCWW Bolton Hill'!L26</f>
        <v>kg/ha</v>
      </c>
      <c r="M3" s="67" t="str">
        <f>'DCWW Bolton Hill'!M26</f>
        <v>kg/ha</v>
      </c>
      <c r="N3" s="67" t="str">
        <f>'DCWW Bolton Hill'!N26</f>
        <v>kg/ha</v>
      </c>
      <c r="O3" s="67" t="str">
        <f>'DCWW Bolton Hill'!O26</f>
        <v>kg/ha</v>
      </c>
      <c r="P3" s="67" t="str">
        <f>'DCWW Bolton Hill'!P26</f>
        <v>kg/ha</v>
      </c>
      <c r="Q3" s="67" t="str">
        <f>'DCWW Bolton Hill'!Q26</f>
        <v>kg/ha</v>
      </c>
      <c r="R3" s="67" t="str">
        <f>'DCWW Bolton Hill'!R26</f>
        <v>kg/ha</v>
      </c>
      <c r="S3" s="67" t="str">
        <f>'DCWW Bolton Hill'!S26</f>
        <v>kg/ha</v>
      </c>
      <c r="T3" s="67" t="str">
        <f>'DCWW Bolton Hill'!T26</f>
        <v>kg/ha</v>
      </c>
      <c r="U3" s="67" t="str">
        <f>'DCWW Bolton Hill'!U26</f>
        <v>kg/ha</v>
      </c>
    </row>
    <row r="4" spans="1:21" x14ac:dyDescent="0.35">
      <c r="A4" s="60">
        <v>1</v>
      </c>
      <c r="B4" s="68">
        <f>'DCWW Bolton Hill'!B27</f>
        <v>250</v>
      </c>
      <c r="C4" s="68">
        <f>'DCWW Bolton Hill'!C27</f>
        <v>70.95</v>
      </c>
      <c r="D4" s="68">
        <f>'DCWW Bolton Hill'!D27</f>
        <v>46.547392499999994</v>
      </c>
      <c r="E4" s="68">
        <f>'DCWW Bolton Hill'!E27</f>
        <v>9.7153125000000014</v>
      </c>
      <c r="F4" s="68">
        <f>'DCWW Bolton Hill'!F27</f>
        <v>21.281258999999999</v>
      </c>
      <c r="G4" s="68">
        <f>'DCWW Bolton Hill'!G27</f>
        <v>0.29347500000000004</v>
      </c>
      <c r="H4" s="68">
        <f>'DCWW Bolton Hill'!H27</f>
        <v>0.81915000000000004</v>
      </c>
      <c r="I4" s="68">
        <f>'DCWW Bolton Hill'!I27</f>
        <v>3.2185500000000006E-2</v>
      </c>
      <c r="J4" s="68">
        <f>'DCWW Bolton Hill'!J27</f>
        <v>5.5469999999999998E-3</v>
      </c>
      <c r="K4" s="68">
        <f>'DCWW Bolton Hill'!K27</f>
        <v>4.9665000000000004E-3</v>
      </c>
      <c r="L4" s="68">
        <f>'DCWW Bolton Hill'!L27</f>
        <v>0.15479999999999999</v>
      </c>
      <c r="M4" s="68">
        <f>'DCWW Bolton Hill'!M27</f>
        <v>0.17737499999999998</v>
      </c>
      <c r="N4" s="68">
        <f>'DCWW Bolton Hill'!N27</f>
        <v>896.55</v>
      </c>
      <c r="O4" s="68">
        <f>'DCWW Bolton Hill'!O27</f>
        <v>159.95999999999998</v>
      </c>
      <c r="P4" s="68">
        <f>'DCWW Bolton Hill'!P27</f>
        <v>0</v>
      </c>
      <c r="Q4" s="68">
        <f>'DCWW Bolton Hill'!Q27</f>
        <v>90.622500000000002</v>
      </c>
      <c r="R4" s="68">
        <f>'DCWW Bolton Hill'!R27</f>
        <v>0</v>
      </c>
      <c r="S4" s="68">
        <f>'DCWW Bolton Hill'!S27</f>
        <v>9.6104999999999996E-2</v>
      </c>
      <c r="T4" s="68">
        <f>'DCWW Bolton Hill'!T27</f>
        <v>0</v>
      </c>
      <c r="U4" s="68">
        <f>'DCWW Bolton Hill'!U27</f>
        <v>0</v>
      </c>
    </row>
    <row r="5" spans="1:21" x14ac:dyDescent="0.35">
      <c r="A5" s="60">
        <v>2</v>
      </c>
      <c r="B5" s="68">
        <f>'DCWW Bryngwyn'!B27</f>
        <v>250</v>
      </c>
      <c r="C5" s="68">
        <f>'DCWW Bryngwyn'!C27</f>
        <v>33.412500000000001</v>
      </c>
      <c r="D5" s="68">
        <f>'DCWW Bryngwyn'!D27</f>
        <v>9.7007240249999995</v>
      </c>
      <c r="E5" s="68">
        <f>'DCWW Bryngwyn'!E27</f>
        <v>0.99557099999999998</v>
      </c>
      <c r="F5" s="68">
        <f>'DCWW Bryngwyn'!F27</f>
        <v>5.5498648500000005</v>
      </c>
      <c r="G5" s="68">
        <f>'DCWW Bryngwyn'!G27</f>
        <v>2.8977750000000004E-2</v>
      </c>
      <c r="H5" s="68">
        <f>'DCWW Bryngwyn'!H27</f>
        <v>0.73507500000000003</v>
      </c>
      <c r="I5" s="68">
        <f>'DCWW Bryngwyn'!I27</f>
        <v>3.2440500000000004E-2</v>
      </c>
      <c r="J5" s="68">
        <f>'DCWW Bryngwyn'!J27</f>
        <v>2.3085000000000002E-3</v>
      </c>
      <c r="K5" s="68">
        <f>'DCWW Bryngwyn'!K27</f>
        <v>5.0422500000000007E-3</v>
      </c>
      <c r="L5" s="68">
        <f>'DCWW Bryngwyn'!L27</f>
        <v>2.1505500000000004E-2</v>
      </c>
      <c r="M5" s="68">
        <f>'DCWW Bryngwyn'!M27</f>
        <v>6.3180000000000014E-2</v>
      </c>
      <c r="N5" s="68">
        <f>'DCWW Bryngwyn'!N27</f>
        <v>12.028500000000001</v>
      </c>
      <c r="O5" s="68">
        <f>'DCWW Bryngwyn'!O27</f>
        <v>2436.0750000000003</v>
      </c>
      <c r="P5" s="68">
        <f>'DCWW Bryngwyn'!P27</f>
        <v>0</v>
      </c>
      <c r="Q5" s="68">
        <f>'DCWW Bryngwyn'!Q27</f>
        <v>44.347500000000004</v>
      </c>
      <c r="R5" s="68">
        <f>'DCWW Bryngwyn'!R27</f>
        <v>0</v>
      </c>
      <c r="S5" s="68">
        <f>'DCWW Bryngwyn'!S27</f>
        <v>0.15005250000000001</v>
      </c>
      <c r="T5" s="68">
        <f>'DCWW Bryngwyn'!T27</f>
        <v>0</v>
      </c>
      <c r="U5" s="68">
        <f>'DCWW Bryngwyn'!U27</f>
        <v>0</v>
      </c>
    </row>
    <row r="6" spans="1:21" x14ac:dyDescent="0.35">
      <c r="A6" s="60">
        <v>3</v>
      </c>
      <c r="B6" s="68">
        <f>'DCWW Cefn Dryscoed'!B27</f>
        <v>250</v>
      </c>
      <c r="C6" s="68">
        <f>'DCWW Cefn Dryscoed'!C27</f>
        <v>50</v>
      </c>
      <c r="D6" s="68">
        <f>'DCWW Cefn Dryscoed'!D27</f>
        <v>11.455</v>
      </c>
      <c r="E6" s="68">
        <f>'DCWW Cefn Dryscoed'!E27</f>
        <v>5.0007500000000009</v>
      </c>
      <c r="F6" s="68">
        <f>'DCWW Cefn Dryscoed'!F27</f>
        <v>5.3470500000000003</v>
      </c>
      <c r="G6" s="68">
        <f>'DCWW Cefn Dryscoed'!G27</f>
        <v>0.3125</v>
      </c>
      <c r="H6" s="68">
        <f>'DCWW Cefn Dryscoed'!H27</f>
        <v>1.0149999999999999</v>
      </c>
      <c r="I6" s="68">
        <f>'DCWW Cefn Dryscoed'!I27</f>
        <v>1.37</v>
      </c>
      <c r="J6" s="68">
        <f>'DCWW Cefn Dryscoed'!J27</f>
        <v>5.0000000000000001E-3</v>
      </c>
      <c r="K6" s="68">
        <f>'DCWW Cefn Dryscoed'!K27</f>
        <v>1.2500000000000001E-2</v>
      </c>
      <c r="L6" s="68">
        <f>'DCWW Cefn Dryscoed'!L27</f>
        <v>0.115</v>
      </c>
      <c r="M6" s="68">
        <f>'DCWW Cefn Dryscoed'!M27</f>
        <v>0.1075</v>
      </c>
      <c r="N6" s="68">
        <f>'DCWW Cefn Dryscoed'!N27</f>
        <v>1625.5</v>
      </c>
      <c r="O6" s="68">
        <f>'DCWW Cefn Dryscoed'!O27</f>
        <v>69.5</v>
      </c>
      <c r="P6" s="68">
        <f>'DCWW Cefn Dryscoed'!P27</f>
        <v>2.5</v>
      </c>
      <c r="Q6" s="68">
        <f>'DCWW Cefn Dryscoed'!Q27</f>
        <v>300.625</v>
      </c>
      <c r="R6" s="68">
        <f>'DCWW Cefn Dryscoed'!R27</f>
        <v>0.01</v>
      </c>
      <c r="S6" s="68">
        <f>'DCWW Cefn Dryscoed'!S27</f>
        <v>0.4975</v>
      </c>
      <c r="T6" s="68">
        <f>'DCWW Cefn Dryscoed'!T27</f>
        <v>1.2500000000000001E-2</v>
      </c>
      <c r="U6" s="68">
        <f>'DCWW Cefn Dryscoed'!U27</f>
        <v>5</v>
      </c>
    </row>
    <row r="7" spans="1:21" x14ac:dyDescent="0.35">
      <c r="A7" s="60">
        <v>4</v>
      </c>
      <c r="B7" s="68">
        <f>'DCWW Crai (SC)'!B27</f>
        <v>50</v>
      </c>
      <c r="C7" s="68">
        <f>'DCWW Crai (SC)'!C27</f>
        <v>148.92449999999999</v>
      </c>
      <c r="D7" s="68">
        <f>'DCWW Crai (SC)'!D27</f>
        <v>40.262034</v>
      </c>
      <c r="E7" s="68">
        <f>'DCWW Crai (SC)'!E27</f>
        <v>6.5720700000000001</v>
      </c>
      <c r="F7" s="68">
        <f>'DCWW Crai (SC)'!F27</f>
        <v>20.597334</v>
      </c>
      <c r="G7" s="68">
        <f>'DCWW Crai (SC)'!G27</f>
        <v>0.19695000000000004</v>
      </c>
      <c r="H7" s="68">
        <f>'DCWW Crai (SC)'!H27</f>
        <v>8.7718499999999988</v>
      </c>
      <c r="I7" s="68">
        <f>'DCWW Crai (SC)'!I27</f>
        <v>0.48177000000000003</v>
      </c>
      <c r="J7" s="68">
        <f>'DCWW Crai (SC)'!J27</f>
        <v>3.3633000000000003E-2</v>
      </c>
      <c r="K7" s="68">
        <f>'DCWW Crai (SC)'!K27</f>
        <v>2.5755000000000001E-3</v>
      </c>
      <c r="L7" s="68">
        <f>'DCWW Crai (SC)'!L27</f>
        <v>0.368145</v>
      </c>
      <c r="M7" s="68">
        <f>'DCWW Crai (SC)'!M27</f>
        <v>0.29239500000000002</v>
      </c>
      <c r="N7" s="68">
        <f>'DCWW Crai (SC)'!N27</f>
        <v>50.752499999999998</v>
      </c>
      <c r="O7" s="68">
        <f>'DCWW Crai (SC)'!O27</f>
        <v>8317.35</v>
      </c>
      <c r="P7" s="68">
        <f>'DCWW Crai (SC)'!P27</f>
        <v>0</v>
      </c>
      <c r="Q7" s="68">
        <f>'DCWW Crai (SC)'!Q27</f>
        <v>110.97375000000001</v>
      </c>
      <c r="R7" s="68">
        <f>'DCWW Crai (SC)'!R27</f>
        <v>0</v>
      </c>
      <c r="S7" s="68">
        <f>'DCWW Crai (SC)'!S27</f>
        <v>0.70144499999999999</v>
      </c>
      <c r="T7" s="68">
        <f>'DCWW Crai (SC)'!T27</f>
        <v>0</v>
      </c>
      <c r="U7" s="68">
        <f>'DCWW Crai (SC)'!U27</f>
        <v>0</v>
      </c>
    </row>
    <row r="8" spans="1:21" x14ac:dyDescent="0.35">
      <c r="A8" s="60">
        <v>5</v>
      </c>
      <c r="B8" s="68">
        <f>'DCWW Crai (LS)'!B27</f>
        <v>250</v>
      </c>
      <c r="C8" s="68">
        <f>'DCWW Crai (LS)'!C27</f>
        <v>59.539500000000004</v>
      </c>
      <c r="D8" s="68">
        <f>'DCWW Crai (LS)'!D27</f>
        <v>11.824767400000001</v>
      </c>
      <c r="E8" s="68">
        <f>'DCWW Crai (LS)'!E27</f>
        <v>3.4412389999999999</v>
      </c>
      <c r="F8" s="68">
        <f>'DCWW Crai (LS)'!F27</f>
        <v>7.0263553000000005</v>
      </c>
      <c r="G8" s="68">
        <f>'DCWW Crai (LS)'!G27</f>
        <v>8.7115000000000012E-2</v>
      </c>
      <c r="H8" s="68">
        <f>'DCWW Crai (LS)'!H27</f>
        <v>0.89735000000000009</v>
      </c>
      <c r="I8" s="68">
        <f>'DCWW Crai (LS)'!I27</f>
        <v>0.15851000000000001</v>
      </c>
      <c r="J8" s="68">
        <f>'DCWW Crai (LS)'!J27</f>
        <v>2.3579999999999999E-3</v>
      </c>
      <c r="K8" s="68">
        <f>'DCWW Crai (LS)'!K27</f>
        <v>5.0435000000000011E-3</v>
      </c>
      <c r="L8" s="68">
        <f>'DCWW Crai (LS)'!L27</f>
        <v>3.3404999999999997E-2</v>
      </c>
      <c r="M8" s="68">
        <f>'DCWW Crai (LS)'!M27</f>
        <v>7.5325000000000003E-2</v>
      </c>
      <c r="N8" s="68">
        <f>'DCWW Crai (LS)'!N27</f>
        <v>21.811500000000002</v>
      </c>
      <c r="O8" s="68">
        <f>'DCWW Crai (LS)'!O27</f>
        <v>2724.8</v>
      </c>
      <c r="P8" s="68">
        <f>'DCWW Crai (LS)'!P27</f>
        <v>0</v>
      </c>
      <c r="Q8" s="68">
        <f>'DCWW Crai (LS)'!Q27</f>
        <v>148.685</v>
      </c>
      <c r="R8" s="68">
        <f>'DCWW Crai (LS)'!R27</f>
        <v>0</v>
      </c>
      <c r="S8" s="68">
        <f>'DCWW Crai (LS)'!S27</f>
        <v>0.22008000000000005</v>
      </c>
      <c r="T8" s="68">
        <f>'DCWW Crai (LS)'!T27</f>
        <v>0</v>
      </c>
      <c r="U8" s="68">
        <f>'DCWW Crai (LS)'!U27</f>
        <v>0</v>
      </c>
    </row>
    <row r="9" spans="1:21" x14ac:dyDescent="0.35">
      <c r="A9" s="60">
        <v>6</v>
      </c>
      <c r="B9" s="68">
        <f>'DCWW Hirwaun'!B27</f>
        <v>250</v>
      </c>
      <c r="C9" s="68">
        <f>'DCWW Hirwaun'!C27</f>
        <v>88.56</v>
      </c>
      <c r="D9" s="68">
        <f>'DCWW Hirwaun'!D27</f>
        <v>6.5980800000000004</v>
      </c>
      <c r="E9" s="68">
        <f>'DCWW Hirwaun'!E27</f>
        <v>0.86760000000000015</v>
      </c>
      <c r="F9" s="68">
        <f>'DCWW Hirwaun'!F27</f>
        <v>3.5335295999999996</v>
      </c>
      <c r="G9" s="68">
        <f>'DCWW Hirwaun'!G27</f>
        <v>0.22679999999999997</v>
      </c>
      <c r="H9" s="68">
        <f>'DCWW Hirwaun'!H27</f>
        <v>0.94320000000000004</v>
      </c>
      <c r="I9" s="68">
        <f>'DCWW Hirwaun'!I27</f>
        <v>0.13175999999999999</v>
      </c>
      <c r="J9" s="68">
        <f>'DCWW Hirwaun'!J27</f>
        <v>4.8240000000000002E-3</v>
      </c>
      <c r="K9" s="68">
        <f>'DCWW Hirwaun'!K27</f>
        <v>4.9679999999999993E-3</v>
      </c>
      <c r="L9" s="68">
        <f>'DCWW Hirwaun'!L27</f>
        <v>8.3519999999999983E-2</v>
      </c>
      <c r="M9" s="68">
        <f>'DCWW Hirwaun'!M27</f>
        <v>1.8935999999999998E-2</v>
      </c>
      <c r="N9" s="68">
        <f>'DCWW Hirwaun'!N27</f>
        <v>18.791999999999998</v>
      </c>
      <c r="O9" s="68">
        <f>'DCWW Hirwaun'!O27</f>
        <v>2671.2</v>
      </c>
      <c r="P9" s="68">
        <f>'DCWW Hirwaun'!P27</f>
        <v>0</v>
      </c>
      <c r="Q9" s="68">
        <f>'DCWW Hirwaun'!Q27</f>
        <v>141.84</v>
      </c>
      <c r="R9" s="68">
        <f>'DCWW Hirwaun'!R27</f>
        <v>0</v>
      </c>
      <c r="S9" s="68">
        <f>'DCWW Hirwaun'!S27</f>
        <v>0.55152000000000001</v>
      </c>
      <c r="T9" s="68">
        <f>'DCWW Hirwaun'!T27</f>
        <v>0</v>
      </c>
      <c r="U9" s="68">
        <f>'DCWW Hirwaun'!U27</f>
        <v>0</v>
      </c>
    </row>
    <row r="10" spans="1:21" x14ac:dyDescent="0.35">
      <c r="A10" s="60">
        <v>7</v>
      </c>
      <c r="B10" s="68">
        <f>'DCWW Llyswen'!B27</f>
        <v>250</v>
      </c>
      <c r="C10" s="68">
        <f>'DCWW Llyswen'!C27</f>
        <v>80.325000000000003</v>
      </c>
      <c r="D10" s="68">
        <f>'DCWW Llyswen'!D27</f>
        <v>21.810320000000001</v>
      </c>
      <c r="E10" s="68">
        <f>'DCWW Llyswen'!E27</f>
        <v>3.11884125</v>
      </c>
      <c r="F10" s="68">
        <f>'DCWW Llyswen'!F27</f>
        <v>2.466275</v>
      </c>
      <c r="G10" s="68">
        <f>'DCWW Llyswen'!G27</f>
        <v>0.23205000000000001</v>
      </c>
      <c r="H10" s="68">
        <f>'DCWW Llyswen'!H27</f>
        <v>2.4305750000000002</v>
      </c>
      <c r="I10" s="68">
        <f>'DCWW Llyswen'!I27</f>
        <v>0.18445000000000003</v>
      </c>
      <c r="J10" s="68">
        <f>'DCWW Llyswen'!J27</f>
        <v>3.2725000000000002E-3</v>
      </c>
      <c r="K10" s="68">
        <f>'DCWW Llyswen'!K27</f>
        <v>5.0575000000000012E-3</v>
      </c>
      <c r="L10" s="68">
        <f>'DCWW Llyswen'!L27</f>
        <v>0.151725</v>
      </c>
      <c r="M10" s="68">
        <f>'DCWW Llyswen'!M27</f>
        <v>0.12792500000000001</v>
      </c>
      <c r="N10" s="68">
        <f>'DCWW Llyswen'!N27</f>
        <v>1127.5250000000001</v>
      </c>
      <c r="O10" s="68">
        <f>'DCWW Llyswen'!O27</f>
        <v>37.187500000000007</v>
      </c>
      <c r="P10" s="68">
        <f>'DCWW Llyswen'!P27</f>
        <v>0</v>
      </c>
      <c r="Q10" s="68">
        <f>'DCWW Llyswen'!Q27</f>
        <v>117.5125</v>
      </c>
      <c r="R10" s="68">
        <f>'DCWW Llyswen'!R27</f>
        <v>0</v>
      </c>
      <c r="S10" s="68">
        <f>'DCWW Llyswen'!S27</f>
        <v>0.28262500000000002</v>
      </c>
      <c r="T10" s="68">
        <f>'DCWW Llyswen'!T27</f>
        <v>0</v>
      </c>
      <c r="U10" s="68">
        <f>'DCWW Llyswen'!U27</f>
        <v>0</v>
      </c>
    </row>
    <row r="11" spans="1:21" x14ac:dyDescent="0.35">
      <c r="A11" s="60">
        <v>8</v>
      </c>
      <c r="B11" s="68">
        <f>'DCWW Preseli'!B27</f>
        <v>250</v>
      </c>
      <c r="C11" s="68">
        <f>'DCWW Preseli'!C27</f>
        <v>50</v>
      </c>
      <c r="D11" s="68">
        <f>'DCWW Preseli'!D27</f>
        <v>45.476350000000004</v>
      </c>
      <c r="E11" s="68">
        <f>'DCWW Preseli'!E27</f>
        <v>3.0125000000000002</v>
      </c>
      <c r="F11" s="68">
        <f>'DCWW Preseli'!F27</f>
        <v>6.4247499999999995</v>
      </c>
      <c r="G11" s="68">
        <f>'DCWW Preseli'!G27</f>
        <v>0.115</v>
      </c>
      <c r="H11" s="68">
        <f>'DCWW Preseli'!H27</f>
        <v>0.72750000000000004</v>
      </c>
      <c r="I11" s="68">
        <f>'DCWW Preseli'!I27</f>
        <v>0.125</v>
      </c>
      <c r="J11" s="68">
        <f>'DCWW Preseli'!J27</f>
        <v>2.5000000000000001E-3</v>
      </c>
      <c r="K11" s="68">
        <f>'DCWW Preseli'!K27</f>
        <v>1.2500000000000001E-2</v>
      </c>
      <c r="L11" s="68">
        <f>'DCWW Preseli'!L27</f>
        <v>0.115</v>
      </c>
      <c r="M11" s="68">
        <f>'DCWW Preseli'!M27</f>
        <v>0.08</v>
      </c>
      <c r="N11" s="68">
        <f>'DCWW Preseli'!N27</f>
        <v>637.50000000000011</v>
      </c>
      <c r="O11" s="68">
        <f>'DCWW Preseli'!O27</f>
        <v>72.5</v>
      </c>
      <c r="P11" s="68">
        <f>'DCWW Preseli'!P27</f>
        <v>3.5</v>
      </c>
      <c r="Q11" s="68">
        <f>'DCWW Preseli'!Q27</f>
        <v>106.25</v>
      </c>
      <c r="R11" s="68">
        <f>'DCWW Preseli'!R27</f>
        <v>0</v>
      </c>
      <c r="S11" s="68">
        <f>'DCWW Preseli'!S27</f>
        <v>0.125</v>
      </c>
      <c r="T11" s="68">
        <f>'DCWW Preseli'!T27</f>
        <v>0</v>
      </c>
      <c r="U11" s="68">
        <f>'DCWW Preseli'!U27</f>
        <v>0</v>
      </c>
    </row>
    <row r="12" spans="1:21" x14ac:dyDescent="0.35">
      <c r="A12" s="60">
        <v>9</v>
      </c>
      <c r="B12" s="68">
        <f>'DCWW Strata Florida'!B27</f>
        <v>162</v>
      </c>
      <c r="C12" s="68">
        <f>'DCWW Strata Florida'!C27</f>
        <v>89.367138000000011</v>
      </c>
      <c r="D12" s="68">
        <f>'DCWW Strata Florida'!D27</f>
        <v>75.133986480000004</v>
      </c>
      <c r="E12" s="68">
        <f>'DCWW Strata Florida'!E27</f>
        <v>1.6936419599999999</v>
      </c>
      <c r="F12" s="68">
        <f>'DCWW Strata Florida'!F27</f>
        <v>4.9131311723999991</v>
      </c>
      <c r="G12" s="68">
        <f>'DCWW Strata Florida'!G27</f>
        <v>0.25416342000000003</v>
      </c>
      <c r="H12" s="68">
        <f>'DCWW Strata Florida'!H27</f>
        <v>1.17126</v>
      </c>
      <c r="I12" s="68">
        <f>'DCWW Strata Florida'!I27</f>
        <v>0.68284458000000003</v>
      </c>
      <c r="J12" s="68">
        <f>'DCWW Strata Florida'!J27</f>
        <v>5.1535440000000004E-3</v>
      </c>
      <c r="K12" s="68">
        <f>'DCWW Strata Florida'!K27</f>
        <v>3.2795280000000007E-3</v>
      </c>
      <c r="L12" s="68">
        <f>'DCWW Strata Florida'!L27</f>
        <v>0.10892718000000003</v>
      </c>
      <c r="M12" s="68">
        <f>'DCWW Strata Florida'!M27</f>
        <v>9.1475406000000009E-2</v>
      </c>
      <c r="N12" s="68">
        <f>'DCWW Strata Florida'!N27</f>
        <v>1569.4884</v>
      </c>
      <c r="O12" s="68">
        <f>'DCWW Strata Florida'!O27</f>
        <v>283.44492000000002</v>
      </c>
      <c r="P12" s="68">
        <f>'DCWW Strata Florida'!P27</f>
        <v>0</v>
      </c>
      <c r="Q12" s="68">
        <f>'DCWW Strata Florida'!Q27</f>
        <v>146.99313000000001</v>
      </c>
      <c r="R12" s="68">
        <f>'DCWW Strata Florida'!R27</f>
        <v>0</v>
      </c>
      <c r="S12" s="68">
        <f>'DCWW Strata Florida'!S27</f>
        <v>0.4626477</v>
      </c>
      <c r="T12" s="68">
        <f>'DCWW Strata Florida'!T27</f>
        <v>0</v>
      </c>
      <c r="U12" s="68">
        <f>'DCWW Strata Florida'!U27</f>
        <v>0</v>
      </c>
    </row>
    <row r="13" spans="1:21" x14ac:dyDescent="0.35">
      <c r="A13" s="60">
        <v>10</v>
      </c>
      <c r="B13" s="68">
        <f>'DCWW Talybont'!B27</f>
        <v>250</v>
      </c>
      <c r="C13" s="68">
        <f>'DCWW Talybont'!C27</f>
        <v>97.99499999999999</v>
      </c>
      <c r="D13" s="68">
        <f>'DCWW Talybont'!D27</f>
        <v>21.643077000000002</v>
      </c>
      <c r="E13" s="68">
        <f>'DCWW Talybont'!E27</f>
        <v>0.93447749999999996</v>
      </c>
      <c r="F13" s="68">
        <f>'DCWW Talybont'!F27</f>
        <v>5.6691164999999994</v>
      </c>
      <c r="G13" s="68">
        <f>'DCWW Talybont'!G27</f>
        <v>0.206565</v>
      </c>
      <c r="H13" s="68">
        <f>'DCWW Talybont'!H27</f>
        <v>0.35391</v>
      </c>
      <c r="I13" s="68">
        <f>'DCWW Talybont'!I27</f>
        <v>3.2500500000000002E-2</v>
      </c>
      <c r="J13" s="68">
        <f>'DCWW Talybont'!J27</f>
        <v>3.1020000000000002E-3</v>
      </c>
      <c r="K13" s="68">
        <f>'DCWW Talybont'!K27</f>
        <v>5.0054999999999995E-3</v>
      </c>
      <c r="L13" s="68">
        <f>'DCWW Talybont'!L27</f>
        <v>2.1502499999999997E-2</v>
      </c>
      <c r="M13" s="68">
        <f>'DCWW Talybont'!M27</f>
        <v>3.0315000000000002E-2</v>
      </c>
      <c r="N13" s="68">
        <f>'DCWW Talybont'!N27</f>
        <v>1247.8499999999999</v>
      </c>
      <c r="O13" s="68">
        <f>'DCWW Talybont'!O27</f>
        <v>35.461500000000001</v>
      </c>
      <c r="P13" s="68">
        <f>'DCWW Talybont'!P27</f>
        <v>0</v>
      </c>
      <c r="Q13" s="68">
        <f>'DCWW Talybont'!Q27</f>
        <v>143.29125000000002</v>
      </c>
      <c r="R13" s="68">
        <f>'DCWW Talybont'!R27</f>
        <v>0</v>
      </c>
      <c r="S13" s="68">
        <f>'DCWW Talybont'!S27</f>
        <v>0.32500499999999999</v>
      </c>
      <c r="T13" s="68">
        <f>'DCWW Talybont'!T27</f>
        <v>0</v>
      </c>
      <c r="U13" s="68">
        <f>'DCWW Talybont'!U27</f>
        <v>0</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3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3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3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3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3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3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5" x14ac:dyDescent="0.35">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505" ma:contentTypeDescription="Permitting &amp; Compliance Excel Document" ma:contentTypeScope="" ma:versionID="692bb2ba45cc6e360e72b11e600d5a3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d1d914207809f73528a7320d211d4d6"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2020-07-20T23:00:00+00:00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2.xml><?xml version="1.0" encoding="utf-8"?>
<ds:datastoreItem xmlns:ds="http://schemas.openxmlformats.org/officeDocument/2006/customXml" ds:itemID="{DEA4FD02-4138-4C61-8968-5921B76AA6F3}"/>
</file>

<file path=customXml/itemProps3.xml><?xml version="1.0" encoding="utf-8"?>
<ds:datastoreItem xmlns:ds="http://schemas.openxmlformats.org/officeDocument/2006/customXml" ds:itemID="{C877669C-A72F-4D32-BBA2-48052CB05CD8}"/>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DCWW Bolton Hill</vt:lpstr>
      <vt:lpstr>DCWW Bryngwyn</vt:lpstr>
      <vt:lpstr>DCWW Cefn Dryscoed</vt:lpstr>
      <vt:lpstr>DCWW Crai (SC)</vt:lpstr>
      <vt:lpstr>DCWW Crai (LS)</vt:lpstr>
      <vt:lpstr>DCWW Hirwaun</vt:lpstr>
      <vt:lpstr>DCWW Llyswen</vt:lpstr>
      <vt:lpstr>DCWW Preseli</vt:lpstr>
      <vt:lpstr>DCWW Strata Florida</vt:lpstr>
      <vt:lpstr>DCWW Talybont</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lastModifiedBy>rhiannon.smith</cp:lastModifiedBy>
  <dcterms:created xsi:type="dcterms:W3CDTF">2016-09-26T10:07:59Z</dcterms:created>
  <dcterms:modified xsi:type="dcterms:W3CDTF">2020-06-12T15:02:26Z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763d1228-b0c9-4e53-ac61-14754daa7001</vt:lpwstr>
  </property>
  <property fmtid="{D5CDD505-2E9C-101B-9397-08002B2CF9AE}" pid="4" name="_dlc_DocId">
    <vt:lpwstr>REGU-415-1609808</vt:lpwstr>
  </property>
  <property fmtid="{D5CDD505-2E9C-101B-9397-08002B2CF9AE}" pid="5" name="_dlc_DocIdUrl">
    <vt:lpwstr>https://cyfoethnaturiolcymru.sharepoint.com/teams/Regulatory/Permitting/_layouts/15/DocIdRedir.aspx?ID=REGU-415-1609808, REGU-415-1609808</vt:lpwstr>
  </property>
</Properties>
</file>