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0854\"/>
    </mc:Choice>
  </mc:AlternateContent>
  <xr:revisionPtr revIDLastSave="0" documentId="13_ncr:1_{D7D6AADC-3EC0-45BA-AF9F-8983830FBAC8}" xr6:coauthVersionLast="41" xr6:coauthVersionMax="41" xr10:uidLastSave="{00000000-0000-0000-0000-000000000000}"/>
  <bookViews>
    <workbookView xWindow="-120" yWindow="-120" windowWidth="29040" windowHeight="15840" tabRatio="870" activeTab="1"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S22" i="27"/>
  <c r="I22" i="27"/>
  <c r="V20" i="27"/>
  <c r="U20" i="27"/>
  <c r="T20" i="27"/>
  <c r="S20" i="27"/>
  <c r="Q18" i="27"/>
  <c r="K18" i="27"/>
  <c r="I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A34" i="21" s="1"/>
  <c r="G8" i="21"/>
  <c r="F57"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H60" i="21" s="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D59" i="21" s="1"/>
  <c r="F14" i="21"/>
  <c r="E59" i="21" s="1"/>
  <c r="G14" i="21"/>
  <c r="F59" i="21" s="1"/>
  <c r="H14" i="21"/>
  <c r="I14" i="21"/>
  <c r="J14" i="21"/>
  <c r="I59" i="21" s="1"/>
  <c r="K14" i="21"/>
  <c r="J59" i="21" s="1"/>
  <c r="L14" i="21"/>
  <c r="K59" i="21" s="1"/>
  <c r="M14" i="21"/>
  <c r="L59" i="21" s="1"/>
  <c r="N14" i="21"/>
  <c r="M59" i="21" s="1"/>
  <c r="O14" i="21"/>
  <c r="N59" i="21" s="1"/>
  <c r="P14" i="21"/>
  <c r="O59" i="21" s="1"/>
  <c r="Q14" i="21"/>
  <c r="P59" i="21" s="1"/>
  <c r="R14" i="21"/>
  <c r="Q59" i="21" s="1"/>
  <c r="S14" i="21"/>
  <c r="R59" i="21" s="1"/>
  <c r="T14" i="21"/>
  <c r="S59" i="21" s="1"/>
  <c r="U14" i="21"/>
  <c r="T59" i="21" s="1"/>
  <c r="V14" i="21"/>
  <c r="U59" i="21" s="1"/>
  <c r="D15" i="21"/>
  <c r="E15" i="21"/>
  <c r="F15" i="21"/>
  <c r="F17" i="21" s="1"/>
  <c r="G15" i="21"/>
  <c r="H15" i="21"/>
  <c r="I15" i="21"/>
  <c r="J15" i="21"/>
  <c r="K15" i="21"/>
  <c r="L15" i="21"/>
  <c r="M15" i="21"/>
  <c r="N15" i="21"/>
  <c r="O15" i="21"/>
  <c r="P15" i="21"/>
  <c r="Q15" i="21"/>
  <c r="R15" i="21"/>
  <c r="S15" i="21"/>
  <c r="T15" i="21"/>
  <c r="U15" i="21"/>
  <c r="V15" i="21"/>
  <c r="D16" i="21"/>
  <c r="E16" i="21"/>
  <c r="F16" i="21"/>
  <c r="G16" i="21"/>
  <c r="F58" i="21" s="1"/>
  <c r="F61" i="21" s="1"/>
  <c r="H16" i="21"/>
  <c r="G58" i="21" s="1"/>
  <c r="G61" i="21" s="1"/>
  <c r="I16" i="21"/>
  <c r="J16" i="21"/>
  <c r="K16" i="21"/>
  <c r="L16" i="21"/>
  <c r="M16" i="21"/>
  <c r="N16" i="21"/>
  <c r="O16" i="21"/>
  <c r="P16" i="21"/>
  <c r="O58" i="21" s="1"/>
  <c r="O61" i="21" s="1"/>
  <c r="Q16" i="21"/>
  <c r="R16" i="21"/>
  <c r="S16" i="21"/>
  <c r="T16" i="21"/>
  <c r="U16" i="21"/>
  <c r="V16" i="21"/>
  <c r="C16" i="21"/>
  <c r="C15" i="21"/>
  <c r="C14" i="21"/>
  <c r="B59" i="21" s="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O60" i="21"/>
  <c r="G60" i="21"/>
  <c r="N58" i="21"/>
  <c r="N61" i="21" s="1"/>
  <c r="U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V18" i="21"/>
  <c r="T58" i="21" l="1"/>
  <c r="T61" i="21" s="1"/>
  <c r="L58" i="21"/>
  <c r="L61" i="21" s="1"/>
  <c r="D58" i="21"/>
  <c r="D61" i="21" s="1"/>
  <c r="M57" i="21"/>
  <c r="L21" i="21"/>
  <c r="S58" i="21"/>
  <c r="S61" i="21" s="1"/>
  <c r="C58" i="21"/>
  <c r="C61" i="21" s="1"/>
  <c r="I17" i="21"/>
  <c r="T21" i="21"/>
  <c r="L17" i="21"/>
  <c r="L19" i="21" s="1"/>
  <c r="L20" i="21" s="1"/>
  <c r="D17" i="21"/>
  <c r="D19" i="21" s="1"/>
  <c r="D20" i="21" s="1"/>
  <c r="K58" i="21"/>
  <c r="K61" i="21" s="1"/>
  <c r="I21" i="27"/>
  <c r="Q21" i="27"/>
  <c r="Q23" i="27" s="1"/>
  <c r="Q24" i="27" s="1"/>
  <c r="U21" i="21"/>
  <c r="U23" i="21" s="1"/>
  <c r="U24" i="21" s="1"/>
  <c r="T17" i="21"/>
  <c r="R58" i="21"/>
  <c r="R61" i="21" s="1"/>
  <c r="S21" i="21"/>
  <c r="S23" i="21" s="1"/>
  <c r="S24" i="21" s="1"/>
  <c r="S17" i="21"/>
  <c r="O57" i="21"/>
  <c r="O21" i="21"/>
  <c r="O23" i="21" s="1"/>
  <c r="O24" i="21" s="1"/>
  <c r="A43" i="21"/>
  <c r="M21" i="21"/>
  <c r="M23" i="21" s="1"/>
  <c r="M24" i="21" s="1"/>
  <c r="J58" i="21"/>
  <c r="J61" i="21" s="1"/>
  <c r="K21" i="21"/>
  <c r="G21" i="21"/>
  <c r="E17" i="21"/>
  <c r="E19" i="21" s="1"/>
  <c r="E20" i="21" s="1"/>
  <c r="G17" i="21"/>
  <c r="J17" i="21"/>
  <c r="G21" i="27"/>
  <c r="G23" i="27" s="1"/>
  <c r="G24" i="27" s="1"/>
  <c r="O21" i="27"/>
  <c r="O23" i="27" s="1"/>
  <c r="O24" i="27" s="1"/>
  <c r="H21" i="27"/>
  <c r="P21" i="27"/>
  <c r="P23" i="27" s="1"/>
  <c r="P24" i="27" s="1"/>
  <c r="O17" i="21"/>
  <c r="O19" i="21" s="1"/>
  <c r="O20" i="21" s="1"/>
  <c r="R17" i="21"/>
  <c r="J58" i="27"/>
  <c r="J61" i="27" s="1"/>
  <c r="J64" i="27" s="1"/>
  <c r="R58" i="27"/>
  <c r="R61" i="27" s="1"/>
  <c r="R64" i="27" s="1"/>
  <c r="H21" i="21"/>
  <c r="H23" i="21" s="1"/>
  <c r="H24" i="21" s="1"/>
  <c r="D17" i="27"/>
  <c r="D19" i="27" s="1"/>
  <c r="D20" i="27" s="1"/>
  <c r="L21" i="27"/>
  <c r="L23" i="27" s="1"/>
  <c r="L24" i="27" s="1"/>
  <c r="T21" i="27"/>
  <c r="P58" i="21"/>
  <c r="P61" i="21" s="1"/>
  <c r="H58" i="21"/>
  <c r="H61" i="21" s="1"/>
  <c r="R57" i="21"/>
  <c r="D58" i="27"/>
  <c r="D61" i="27" s="1"/>
  <c r="D64" i="27" s="1"/>
  <c r="L58" i="27"/>
  <c r="L61" i="27" s="1"/>
  <c r="L64" i="27" s="1"/>
  <c r="T58" i="27"/>
  <c r="T61" i="27" s="1"/>
  <c r="T64" i="27" s="1"/>
  <c r="J57" i="21"/>
  <c r="H59" i="21"/>
  <c r="H64" i="21" s="1"/>
  <c r="J17" i="27"/>
  <c r="J19" i="27" s="1"/>
  <c r="J20" i="27" s="1"/>
  <c r="R21" i="27"/>
  <c r="R23" i="27" s="1"/>
  <c r="R24" i="27" s="1"/>
  <c r="O64" i="21"/>
  <c r="E58" i="27"/>
  <c r="E61" i="27" s="1"/>
  <c r="E64" i="27" s="1"/>
  <c r="M58" i="27"/>
  <c r="M61" i="27" s="1"/>
  <c r="M64" i="27" s="1"/>
  <c r="U58" i="27"/>
  <c r="U61" i="27" s="1"/>
  <c r="U64" i="27" s="1"/>
  <c r="U65" i="27" s="1"/>
  <c r="P21" i="21"/>
  <c r="G59" i="21"/>
  <c r="G64" i="21" s="1"/>
  <c r="F58" i="27"/>
  <c r="F61" i="27" s="1"/>
  <c r="N58" i="27"/>
  <c r="N61" i="27" s="1"/>
  <c r="E21" i="21"/>
  <c r="E23" i="21" s="1"/>
  <c r="E24" i="21" s="1"/>
  <c r="G58" i="27"/>
  <c r="G61" i="27" s="1"/>
  <c r="K17" i="21"/>
  <c r="K19" i="21" s="1"/>
  <c r="K20" i="21" s="1"/>
  <c r="Q57" i="21"/>
  <c r="B58" i="21"/>
  <c r="B61" i="21" s="1"/>
  <c r="B64" i="21" s="1"/>
  <c r="H58" i="27"/>
  <c r="H61" i="27" s="1"/>
  <c r="P58" i="27"/>
  <c r="P61" i="27" s="1"/>
  <c r="F57" i="27"/>
  <c r="O58" i="27"/>
  <c r="O61" i="27" s="1"/>
  <c r="U17" i="21"/>
  <c r="U19" i="21" s="1"/>
  <c r="V17" i="21"/>
  <c r="V19" i="21" s="1"/>
  <c r="A38" i="21"/>
  <c r="I58" i="27"/>
  <c r="I61" i="27" s="1"/>
  <c r="I64" i="27" s="1"/>
  <c r="Q58" i="27"/>
  <c r="Q61" i="27" s="1"/>
  <c r="Q64" i="27" s="1"/>
  <c r="H57" i="27"/>
  <c r="F59" i="27"/>
  <c r="P17" i="21"/>
  <c r="P19" i="21" s="1"/>
  <c r="P20" i="21" s="1"/>
  <c r="H17" i="21"/>
  <c r="H19" i="21" s="1"/>
  <c r="H20" i="21" s="1"/>
  <c r="H23" i="27"/>
  <c r="H24" i="27" s="1"/>
  <c r="N57" i="27"/>
  <c r="H59" i="27"/>
  <c r="F19" i="21"/>
  <c r="F20" i="21" s="1"/>
  <c r="N17" i="21"/>
  <c r="N19" i="21" s="1"/>
  <c r="N20" i="21" s="1"/>
  <c r="Q58" i="21"/>
  <c r="Q61" i="21" s="1"/>
  <c r="I58" i="21"/>
  <c r="I61" i="21" s="1"/>
  <c r="I64" i="21" s="1"/>
  <c r="C58" i="27"/>
  <c r="C61" i="27" s="1"/>
  <c r="C64" i="27" s="1"/>
  <c r="K58" i="27"/>
  <c r="K61" i="27" s="1"/>
  <c r="S58" i="27"/>
  <c r="S61" i="27" s="1"/>
  <c r="S64" i="27" s="1"/>
  <c r="S65" i="27" s="1"/>
  <c r="P57" i="27"/>
  <c r="N59" i="27"/>
  <c r="M17" i="21"/>
  <c r="M19" i="21" s="1"/>
  <c r="M20" i="21" s="1"/>
  <c r="G57" i="21"/>
  <c r="P59" i="27"/>
  <c r="B58" i="27"/>
  <c r="B61" i="27" s="1"/>
  <c r="B64" i="27" s="1"/>
  <c r="C21" i="21"/>
  <c r="C23" i="21" s="1"/>
  <c r="C24" i="21" s="1"/>
  <c r="C17" i="21"/>
  <c r="C19" i="21" s="1"/>
  <c r="C20" i="21" s="1"/>
  <c r="K64" i="27"/>
  <c r="I23" i="27"/>
  <c r="I24" i="27" s="1"/>
  <c r="T23" i="27"/>
  <c r="R17" i="27"/>
  <c r="R19" i="27" s="1"/>
  <c r="R20"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M20" i="27" s="1"/>
  <c r="U17" i="27"/>
  <c r="U19" i="27" s="1"/>
  <c r="E21" i="27"/>
  <c r="E23" i="27" s="1"/>
  <c r="E24" i="27" s="1"/>
  <c r="M21" i="27"/>
  <c r="M23" i="27" s="1"/>
  <c r="M24" i="27" s="1"/>
  <c r="U21" i="27"/>
  <c r="U23" i="27" s="1"/>
  <c r="I57" i="27"/>
  <c r="Q57" i="27"/>
  <c r="I63" i="27"/>
  <c r="Q63" i="27"/>
  <c r="F17" i="27"/>
  <c r="F19" i="27" s="1"/>
  <c r="F20" i="27" s="1"/>
  <c r="N17" i="27"/>
  <c r="N19" i="27" s="1"/>
  <c r="N20" i="27" s="1"/>
  <c r="V17" i="27"/>
  <c r="V19" i="27" s="1"/>
  <c r="F21" i="27"/>
  <c r="F23" i="27" s="1"/>
  <c r="F24" i="27" s="1"/>
  <c r="N21" i="27"/>
  <c r="N23" i="27" s="1"/>
  <c r="N24" i="27" s="1"/>
  <c r="V21" i="27"/>
  <c r="V23" i="27" s="1"/>
  <c r="B63" i="27"/>
  <c r="J63" i="27"/>
  <c r="R63" i="27"/>
  <c r="G17" i="27"/>
  <c r="G19" i="27" s="1"/>
  <c r="G20" i="27" s="1"/>
  <c r="O17" i="27"/>
  <c r="O19" i="27" s="1"/>
  <c r="O20" i="27" s="1"/>
  <c r="A32" i="27"/>
  <c r="A34" i="27"/>
  <c r="A40" i="27"/>
  <c r="A42" i="27"/>
  <c r="A48" i="27"/>
  <c r="A50" i="27"/>
  <c r="C63" i="27"/>
  <c r="K63" i="27"/>
  <c r="S63" i="27"/>
  <c r="L17" i="27"/>
  <c r="L19" i="27" s="1"/>
  <c r="L20" i="27" s="1"/>
  <c r="H17" i="27"/>
  <c r="H19" i="27" s="1"/>
  <c r="H20" i="27" s="1"/>
  <c r="P17" i="27"/>
  <c r="P19" i="27" s="1"/>
  <c r="P20" i="27" s="1"/>
  <c r="D63" i="27"/>
  <c r="L63" i="27"/>
  <c r="T63" i="27"/>
  <c r="H63" i="27"/>
  <c r="I17" i="27"/>
  <c r="I19" i="27" s="1"/>
  <c r="I20" i="27" s="1"/>
  <c r="Q17" i="27"/>
  <c r="Q19" i="27" s="1"/>
  <c r="Q20" i="27" s="1"/>
  <c r="E63" i="27"/>
  <c r="M63" i="27"/>
  <c r="P64" i="21"/>
  <c r="N64" i="21"/>
  <c r="N65" i="21" s="1"/>
  <c r="F64" i="21"/>
  <c r="F65" i="21" s="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S19" i="21"/>
  <c r="I21" i="21"/>
  <c r="I23" i="21" s="1"/>
  <c r="I24" i="21" s="1"/>
  <c r="Q21" i="21"/>
  <c r="Q23" i="21" s="1"/>
  <c r="Q24" i="21" s="1"/>
  <c r="G23" i="21"/>
  <c r="G24" i="21" s="1"/>
  <c r="K23" i="21"/>
  <c r="K24" i="21" s="1"/>
  <c r="C57" i="21"/>
  <c r="K57" i="21"/>
  <c r="S57" i="21"/>
  <c r="G19" i="21"/>
  <c r="G20" i="21" s="1"/>
  <c r="Q17" i="21"/>
  <c r="Q19" i="21" s="1"/>
  <c r="Q20" i="21" s="1"/>
  <c r="J21" i="21"/>
  <c r="J23" i="21" s="1"/>
  <c r="J24" i="21" s="1"/>
  <c r="R21" i="21"/>
  <c r="R23" i="21" s="1"/>
  <c r="R24" i="21" s="1"/>
  <c r="I19" i="21"/>
  <c r="I20" i="21" s="1"/>
  <c r="J19" i="21"/>
  <c r="J20" i="21" s="1"/>
  <c r="T19" i="21"/>
  <c r="R19" i="21"/>
  <c r="R20" i="21" s="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7" l="1"/>
  <c r="H64" i="27"/>
  <c r="H65" i="27" s="1"/>
  <c r="P64" i="27"/>
  <c r="P65" i="27" s="1"/>
  <c r="O64" i="27"/>
  <c r="O65" i="27" s="1"/>
  <c r="N64" i="27"/>
  <c r="N65" i="27" s="1"/>
  <c r="I65" i="21"/>
  <c r="Q65" i="21"/>
  <c r="P65" i="21"/>
  <c r="K65" i="27"/>
  <c r="R65" i="27"/>
  <c r="C65" i="27"/>
  <c r="J65" i="27"/>
  <c r="G64" i="27"/>
  <c r="G65" i="27" s="1"/>
  <c r="F64" i="27"/>
  <c r="F65" i="27" s="1"/>
  <c r="G65" i="21"/>
  <c r="J65" i="21"/>
  <c r="T65" i="27"/>
  <c r="E65" i="21"/>
  <c r="T65" i="21"/>
  <c r="L65" i="21"/>
  <c r="S64" i="1"/>
  <c r="D65" i="27"/>
  <c r="R64" i="1"/>
  <c r="Q64" i="1"/>
  <c r="U64" i="1"/>
  <c r="P64" i="1"/>
  <c r="E65" i="27"/>
  <c r="B65" i="27"/>
  <c r="Q65" i="27"/>
  <c r="I65" i="27"/>
  <c r="M65" i="27"/>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<sst xmlns="http://schemas.openxmlformats.org/spreadsheetml/2006/main" count="693" uniqueCount="163">
  <si>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</si>
  <si>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</si>
  <si>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</si>
  <si>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</si>
  <si>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</si>
  <si>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</si>
  <si>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</si>
  <si>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</si>
  <si>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</si>
  <si>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</si>
  <si>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</si>
  <si>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</si>
  <si>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</si>
  <si>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</si>
  <si>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</si>
  <si>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</si>
  <si>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</si>
  <si>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</si>
  <si>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</si>
  <si>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</si>
  <si>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</si>
  <si>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</si>
  <si>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</si>
  <si>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</si>
  <si>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</si>
  <si>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</si>
  <si>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</si>
  <si>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</si>
  <si>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</si>
  <si>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</si>
  <si>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</si>
  <si>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</si>
  <si>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</si>
  <si>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</si>
  <si>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</si>
  <si>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</si>
  <si>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</si>
  <si>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</si>
  <si>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</si>
  <si>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</si>
  <si>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</si>
  <si>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</si>
  <si>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</si>
  <si>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</si>
  <si>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</si>
  <si>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</si>
  <si>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</si>
  <si>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</si>
  <si>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</si>
  <si>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</si>
  <si>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</si>
  <si>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</si>
  <si>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</si>
  <si>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</si>
  <si>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</si>
  <si>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</si>
  <si>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</si>
  <si>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</si>
  <si>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</si>
  <si>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</si>
  <si>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</si>
  <si>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</si>
  <si>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</si>
  <si>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</si>
  <si>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</si>
  <si>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</si>
  <si>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</si>
  <si>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</si>
  <si>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</si>
  <si>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</si>
  <si>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</si>
  <si>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</si>
  <si>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</si>
  <si>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</si>
  <si>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</si>
  <si>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</si>
  <si>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</si>
  <si>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</si>
  <si>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</si>
  <si>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</si>
  <si>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</si>
  <si>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</si>
  <si>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</si>
  <si>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</si>
  <si>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</si>
  <si>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</si>
  <si>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</si>
  <si>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</si>
  <si>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</si>
  <si>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</si>
  <si>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</si>
  <si>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</si>
  <si>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</si>
  <si>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</si>
  <si>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</si>
  <si>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</si>
  <si>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</si>
  <si>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</si>
  <si>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</si>
  <si>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</si>
  <si>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</si>
  <si>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</si>
  <si>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</si>
  <si>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</si>
  <si>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</si>
  <si>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</si>
  <si>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</si>
  <si>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</si>
  <si>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</si>
  <si>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</si>
  <si>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</si>
  <si>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</si>
  <si>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</si>
  <si>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</si>
  <si>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</si>
  <si>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</si>
  <si>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</si>
  <si>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</si>
  <si>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</si>
  <si>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</si>
  <si>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</si>
  <si>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</si>
  <si>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</si>
  <si>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</si>
  <si>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</si>
  <si>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</si>
  <si>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</si>
  <si>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</si>
  <si>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</si>
  <si>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</si>
  <si>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</si>
  <si>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</si>
  <si>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</si>
  <si>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</si>
  <si>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</si>
  <si>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</si>
  <si>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</si>
  <si>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</si>
  <si>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</si>
  <si>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</si>
  <si>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</si>
  <si>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</si>
  <si>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</si>
  <si>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</si>
  <si>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</si>
  <si>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</si>
  <si>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</si>
  <si>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</si>
  <si>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</si>
  <si>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</si>
  <si>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</si>
  <si>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</si>
  <si>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PAN-010854</t>
  </si>
  <si>
    <t>EPR- AB3891CX</t>
  </si>
  <si>
    <t>Stepside Agri</t>
  </si>
  <si>
    <t>Gelligarneddau, Llangybi, Lampeter, Ceredigion, SA48 8NJ</t>
  </si>
  <si>
    <t>Sion Sleep</t>
  </si>
  <si>
    <t>02 05 02</t>
  </si>
  <si>
    <t>Moderate</t>
  </si>
  <si>
    <t>Dairy Partners LTD</t>
  </si>
  <si>
    <t>Volac</t>
  </si>
  <si>
    <t>First Milk</t>
  </si>
  <si>
    <t>3996/5358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</si>
</sst>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18">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89" dataDxfId="87" headerRowBorderDxfId="88" tableBorderDxfId="86" totalsRowBorderDxfId="85">
  <autoFilter ref="AI1:AN26" xr:uid="{F8B5EC87-3095-445A-A980-2CFAA0A7B9A2}"/>
  <sortState xmlns:xlrd2="http://schemas.microsoft.com/office/spreadsheetml/2017/richdata2" ref="AI2:AL25">
    <sortCondition ref="AL1:AL25"/>
  </sortState>
  <tableColumns count="6">
    <tableColumn id="1" xr3:uid="{360F44E4-7249-415F-8D5E-41D249F9A162}" name="Crop" dataDxfId="84"/>
    <tableColumn id="2" xr3:uid="{55E07717-B4EC-4E8A-B9A9-34F3CF85E32D}" name="P Offtake" dataDxfId="83"/>
    <tableColumn id="3" xr3:uid="{7B25FA52-8104-4FE3-AED4-B53CBFDF89B2}" name="K Offtake" dataDxfId="82"/>
    <tableColumn id="4" xr3:uid="{0DBAE461-2D09-43C8-9342-3980D552AE4D}" name="Order" dataDxfId="81"/>
    <tableColumn id="5" xr3:uid="{52CACE7B-0CBA-46FC-9F24-02CBD6100239}" name="Lime pH requirement" dataDxfId="80"/>
    <tableColumn id="6" xr3:uid="{F1432630-9B16-4266-8147-CE754A715307}" name="Column1" dataDxfId="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1" dataDxfId="9" headerRowBorderDxfId="10" tableBorderDxfId="8" totalsRowBorderDxfId="7">
  <autoFilter ref="AI1:AN26" xr:uid="{F8B5EC87-3095-445A-A980-2CFAA0A7B9A2}"/>
  <sortState xmlns:xlrd2="http://schemas.microsoft.com/office/spreadsheetml/2017/richdata2" ref="AI2:AL25">
    <sortCondition ref="AL1:AL25"/>
  </sortState>
  <tableColumns count="6">
    <tableColumn id="1" xr3:uid="{06008BA1-A1E9-4286-B67A-352533C06A26}" name="Crop" dataDxfId="6"/>
    <tableColumn id="2" xr3:uid="{2AEB5EEB-C9D1-41DC-913E-953A33D1A4AF}" name="P Offtake" dataDxfId="5"/>
    <tableColumn id="3" xr3:uid="{8FA16A0B-1017-4CEE-862E-0A8CBD8EB3D3}" name="K Offtake" dataDxfId="4"/>
    <tableColumn id="4" xr3:uid="{E7A3B8CD-4036-47F4-B818-C3F22E80C749}" name="Order" dataDxfId="3"/>
    <tableColumn id="5" xr3:uid="{8F3EBD84-7904-4559-9B5C-63088B792C98}" name="Lime pH requirement" dataDxfId="2"/>
    <tableColumn id="6" xr3:uid="{A21DD95A-C955-4510-9114-E3F1CB645370}" name="Column1"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opLeftCell="A10" zoomScale="90" zoomScaleNormal="90" workbookViewId="0">
      <selection activeCell="D35" sqref="D3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8" t="s">
        <v>41</v>
      </c>
      <c r="B1" s="118"/>
      <c r="C1" s="104" t="s">
        <v>152</v>
      </c>
      <c r="D1" s="105"/>
      <c r="E1" s="37" t="s">
        <v>45</v>
      </c>
      <c r="F1" s="35">
        <v>44.6</v>
      </c>
      <c r="G1" s="106" t="s">
        <v>43</v>
      </c>
      <c r="H1" s="107"/>
      <c r="I1" s="35">
        <v>5.32</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153</v>
      </c>
      <c r="D2" s="103"/>
      <c r="E2" s="37" t="s">
        <v>106</v>
      </c>
      <c r="F2" s="35" t="s">
        <v>157</v>
      </c>
      <c r="G2" s="108" t="s">
        <v>107</v>
      </c>
      <c r="H2" s="109"/>
      <c r="I2" s="35">
        <v>707</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154</v>
      </c>
      <c r="D3" s="103"/>
      <c r="E3" s="37" t="s">
        <v>105</v>
      </c>
      <c r="F3" s="45" t="s">
        <v>78</v>
      </c>
      <c r="G3" s="110" t="s">
        <v>108</v>
      </c>
      <c r="H3" s="110"/>
      <c r="I3" s="35">
        <v>0.02</v>
      </c>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155</v>
      </c>
      <c r="D4" s="105"/>
      <c r="E4" s="38" t="s">
        <v>1</v>
      </c>
      <c r="F4" s="100" t="s">
        <v>159</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156</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v>1072</v>
      </c>
      <c r="D8" s="23">
        <v>7244</v>
      </c>
      <c r="E8" s="23">
        <v>6553</v>
      </c>
      <c r="F8" s="23">
        <v>5874</v>
      </c>
      <c r="G8" s="23">
        <v>6889</v>
      </c>
      <c r="H8" s="23">
        <v>3753</v>
      </c>
      <c r="I8" s="23">
        <v>5607</v>
      </c>
      <c r="J8" s="23">
        <v>4682</v>
      </c>
      <c r="K8" s="23">
        <v>8357</v>
      </c>
      <c r="L8" s="23">
        <v>9852</v>
      </c>
      <c r="M8" s="23">
        <v>1655</v>
      </c>
      <c r="N8" s="23">
        <v>3556</v>
      </c>
      <c r="O8" s="23" t="s">
        <v>162</v>
      </c>
      <c r="P8" s="23">
        <v>4849</v>
      </c>
      <c r="Q8" s="23">
        <v>2566</v>
      </c>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v>6.9</v>
      </c>
      <c r="D9" s="23">
        <v>5.7</v>
      </c>
      <c r="E9" s="23">
        <v>5.5</v>
      </c>
      <c r="F9" s="23">
        <v>5.7</v>
      </c>
      <c r="G9" s="23">
        <v>6.5</v>
      </c>
      <c r="H9" s="23">
        <v>5.2</v>
      </c>
      <c r="I9" s="23">
        <v>6.3</v>
      </c>
      <c r="J9" s="23">
        <v>6.3</v>
      </c>
      <c r="K9" s="23">
        <v>6.3</v>
      </c>
      <c r="L9" s="23">
        <v>5.8</v>
      </c>
      <c r="M9" s="23">
        <v>6.5</v>
      </c>
      <c r="N9" s="23">
        <v>6.2</v>
      </c>
      <c r="O9" s="23">
        <v>6</v>
      </c>
      <c r="P9" s="23">
        <v>6.3</v>
      </c>
      <c r="Q9" s="23">
        <v>6.2</v>
      </c>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t="s">
        <v>158</v>
      </c>
      <c r="D10" s="23" t="s">
        <v>158</v>
      </c>
      <c r="E10" s="23" t="s">
        <v>158</v>
      </c>
      <c r="F10" s="23" t="s">
        <v>158</v>
      </c>
      <c r="G10" s="23" t="s">
        <v>158</v>
      </c>
      <c r="H10" s="23" t="s">
        <v>158</v>
      </c>
      <c r="I10" s="23" t="s">
        <v>158</v>
      </c>
      <c r="J10" s="23" t="s">
        <v>158</v>
      </c>
      <c r="K10" s="23" t="s">
        <v>158</v>
      </c>
      <c r="L10" s="23" t="s">
        <v>158</v>
      </c>
      <c r="M10" s="23" t="s">
        <v>158</v>
      </c>
      <c r="N10" s="23" t="s">
        <v>158</v>
      </c>
      <c r="O10" s="23" t="s">
        <v>158</v>
      </c>
      <c r="P10" s="23" t="s">
        <v>158</v>
      </c>
      <c r="Q10" s="23" t="s">
        <v>158</v>
      </c>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3</v>
      </c>
      <c r="D11" s="23">
        <v>3</v>
      </c>
      <c r="E11" s="23">
        <v>3</v>
      </c>
      <c r="F11" s="23">
        <v>3</v>
      </c>
      <c r="G11" s="23">
        <v>1</v>
      </c>
      <c r="H11" s="23">
        <v>2</v>
      </c>
      <c r="I11" s="23">
        <v>3</v>
      </c>
      <c r="J11" s="23">
        <v>3</v>
      </c>
      <c r="K11" s="23">
        <v>4</v>
      </c>
      <c r="L11" s="23">
        <v>3</v>
      </c>
      <c r="M11" s="23">
        <v>3</v>
      </c>
      <c r="N11" s="23">
        <v>3</v>
      </c>
      <c r="O11" s="23">
        <v>2</v>
      </c>
      <c r="P11" s="23">
        <v>3</v>
      </c>
      <c r="Q11" s="23">
        <v>3</v>
      </c>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3</v>
      </c>
      <c r="D12" s="23">
        <v>2</v>
      </c>
      <c r="E12" s="23">
        <v>2</v>
      </c>
      <c r="F12" s="23">
        <v>2</v>
      </c>
      <c r="G12" s="23">
        <v>2</v>
      </c>
      <c r="H12" s="23">
        <v>2</v>
      </c>
      <c r="I12" s="23">
        <v>3</v>
      </c>
      <c r="J12" s="23">
        <v>3</v>
      </c>
      <c r="K12" s="23">
        <v>2</v>
      </c>
      <c r="L12" s="23">
        <v>2</v>
      </c>
      <c r="M12" s="23">
        <v>3</v>
      </c>
      <c r="N12" s="23">
        <v>1</v>
      </c>
      <c r="O12" s="23">
        <v>3</v>
      </c>
      <c r="P12" s="23">
        <v>2</v>
      </c>
      <c r="Q12" s="23">
        <v>3</v>
      </c>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3</v>
      </c>
      <c r="D13" s="23">
        <v>3</v>
      </c>
      <c r="E13" s="23">
        <v>3</v>
      </c>
      <c r="F13" s="23">
        <v>2</v>
      </c>
      <c r="G13" s="23">
        <v>3</v>
      </c>
      <c r="H13" s="23">
        <v>2</v>
      </c>
      <c r="I13" s="23">
        <v>2</v>
      </c>
      <c r="J13" s="23">
        <v>2</v>
      </c>
      <c r="K13" s="23">
        <v>3</v>
      </c>
      <c r="L13" s="23">
        <v>3</v>
      </c>
      <c r="M13" s="23">
        <v>2</v>
      </c>
      <c r="N13" s="23">
        <v>2</v>
      </c>
      <c r="O13" s="23">
        <v>2</v>
      </c>
      <c r="P13" s="23">
        <v>2</v>
      </c>
      <c r="Q13" s="23">
        <v>2</v>
      </c>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111</v>
      </c>
      <c r="D14" s="36" t="s">
        <v>111</v>
      </c>
      <c r="E14" s="36" t="s">
        <v>111</v>
      </c>
      <c r="F14" s="36" t="s">
        <v>111</v>
      </c>
      <c r="G14" s="36" t="s">
        <v>111</v>
      </c>
      <c r="H14" s="36" t="s">
        <v>111</v>
      </c>
      <c r="I14" s="36" t="s">
        <v>111</v>
      </c>
      <c r="J14" s="36" t="s">
        <v>111</v>
      </c>
      <c r="K14" s="36" t="s">
        <v>111</v>
      </c>
      <c r="L14" s="36" t="s">
        <v>111</v>
      </c>
      <c r="M14" s="36" t="s">
        <v>111</v>
      </c>
      <c r="N14" s="36" t="s">
        <v>111</v>
      </c>
      <c r="O14" s="36" t="s">
        <v>111</v>
      </c>
      <c r="P14" s="36" t="s">
        <v>111</v>
      </c>
      <c r="Q14" s="36" t="s">
        <v>111</v>
      </c>
      <c r="R14" s="36"/>
      <c r="S14" s="36"/>
      <c r="T14" s="36"/>
      <c r="U14" s="36"/>
      <c r="V14" s="36"/>
      <c r="AD14" s="43" t="s">
        <v>138</v>
      </c>
      <c r="AE14" s="43">
        <v>6</v>
      </c>
      <c r="AI14" s="60" t="s">
        <v>117</v>
      </c>
      <c r="AJ14" s="61">
        <v>0.8</v>
      </c>
      <c r="AK14" s="62">
        <v>1.7</v>
      </c>
      <c r="AL14" s="19">
        <v>12</v>
      </c>
      <c r="AM14" s="19">
        <v>6.7</v>
      </c>
      <c r="AN14" s="19" t="s">
        <v>135</v>
      </c>
    </row>
    <row r="15" spans="1:40" x14ac:dyDescent="0.2">
      <c r="A15" s="119" t="s">
        <v>9</v>
      </c>
      <c r="B15" s="119"/>
      <c r="C15" s="23">
        <v>47</v>
      </c>
      <c r="D15" s="23">
        <v>47</v>
      </c>
      <c r="E15" s="23">
        <v>47</v>
      </c>
      <c r="F15" s="23">
        <v>47</v>
      </c>
      <c r="G15" s="23">
        <v>47</v>
      </c>
      <c r="H15" s="23">
        <v>47</v>
      </c>
      <c r="I15" s="23">
        <v>47</v>
      </c>
      <c r="J15" s="23">
        <v>47</v>
      </c>
      <c r="K15" s="23">
        <v>47</v>
      </c>
      <c r="L15" s="23">
        <v>47</v>
      </c>
      <c r="M15" s="23">
        <v>47</v>
      </c>
      <c r="N15" s="23">
        <v>47</v>
      </c>
      <c r="O15" s="23">
        <v>47</v>
      </c>
      <c r="P15" s="23">
        <v>47</v>
      </c>
      <c r="Q15" s="23">
        <v>47</v>
      </c>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c r="S16" s="41"/>
      <c r="T16" s="41"/>
      <c r="U16" s="41"/>
      <c r="V16" s="41"/>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2.4055499999999999</v>
      </c>
      <c r="D18" s="24">
        <f>$D32</f>
        <v>2.4055499999999999</v>
      </c>
      <c r="E18" s="24">
        <f>$D33</f>
        <v>2.4055499999999999</v>
      </c>
      <c r="F18" s="24">
        <f>$D34</f>
        <v>2.4055499999999999</v>
      </c>
      <c r="G18" s="24">
        <f>$D35</f>
        <v>2.4055499999999999</v>
      </c>
      <c r="H18" s="24">
        <f>$D36</f>
        <v>2.4055499999999999</v>
      </c>
      <c r="I18" s="24">
        <f>$D37</f>
        <v>2.4055499999999999</v>
      </c>
      <c r="J18" s="24">
        <f>$D38</f>
        <v>2.4055499999999999</v>
      </c>
      <c r="K18" s="24">
        <f>$D39</f>
        <v>2.4055499999999999</v>
      </c>
      <c r="L18" s="24">
        <f>$D40</f>
        <v>2.4055499999999999</v>
      </c>
      <c r="M18" s="24">
        <f>$D41</f>
        <v>2.4055499999999999</v>
      </c>
      <c r="N18" s="24">
        <f>$D42</f>
        <v>2.4055499999999999</v>
      </c>
      <c r="O18" s="24">
        <f>$D43</f>
        <v>2.4055499999999999</v>
      </c>
      <c r="P18" s="24">
        <f>$D44</f>
        <v>2.4055499999999999</v>
      </c>
      <c r="Q18" s="24">
        <f>$D45</f>
        <v>2.4055499999999999</v>
      </c>
      <c r="R18" s="24">
        <f>$D46</f>
        <v>2.4055499999999999</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-77.494449999999986</v>
      </c>
      <c r="D19" s="24">
        <f t="shared" ref="D19:V19" si="1">D18-D17</f>
        <v>-77.494449999999986</v>
      </c>
      <c r="E19" s="24">
        <f t="shared" si="1"/>
        <v>-77.494449999999986</v>
      </c>
      <c r="F19" s="24">
        <f t="shared" si="1"/>
        <v>-77.494449999999986</v>
      </c>
      <c r="G19" s="24">
        <f t="shared" si="1"/>
        <v>-77.494449999999986</v>
      </c>
      <c r="H19" s="24">
        <f t="shared" si="1"/>
        <v>-77.494449999999986</v>
      </c>
      <c r="I19" s="24">
        <f t="shared" si="1"/>
        <v>-77.494449999999986</v>
      </c>
      <c r="J19" s="24">
        <f t="shared" si="1"/>
        <v>-77.494449999999986</v>
      </c>
      <c r="K19" s="24">
        <f t="shared" si="1"/>
        <v>-77.494449999999986</v>
      </c>
      <c r="L19" s="24">
        <f t="shared" si="1"/>
        <v>-77.494449999999986</v>
      </c>
      <c r="M19" s="24">
        <f t="shared" si="1"/>
        <v>-77.494449999999986</v>
      </c>
      <c r="N19" s="24">
        <f t="shared" si="1"/>
        <v>-77.494449999999986</v>
      </c>
      <c r="O19" s="24">
        <f t="shared" si="1"/>
        <v>-77.494449999999986</v>
      </c>
      <c r="P19" s="24">
        <f t="shared" si="1"/>
        <v>-77.494449999999986</v>
      </c>
      <c r="Q19" s="24">
        <f t="shared" si="1"/>
        <v>-77.494449999999986</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e">
        <f>IF($B46="","",IF(R$19&gt;=0,"INCREASE","DECREASE"))</f>
        <v>#N/A</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9.3749000000000002</v>
      </c>
      <c r="D22" s="24">
        <f>$E32</f>
        <v>9.3749000000000002</v>
      </c>
      <c r="E22" s="24">
        <f>$E33</f>
        <v>9.3749000000000002</v>
      </c>
      <c r="F22" s="24">
        <f>$E34</f>
        <v>9.3749000000000002</v>
      </c>
      <c r="G22" s="24">
        <f>$E35</f>
        <v>9.3749000000000002</v>
      </c>
      <c r="H22" s="24">
        <f>$E36</f>
        <v>9.3749000000000002</v>
      </c>
      <c r="I22" s="24">
        <f>$E37</f>
        <v>9.3749000000000002</v>
      </c>
      <c r="J22" s="24">
        <f>$E38</f>
        <v>9.3749000000000002</v>
      </c>
      <c r="K22" s="24">
        <f>$E39</f>
        <v>9.3749000000000002</v>
      </c>
      <c r="L22" s="24">
        <f>$E40</f>
        <v>9.3749000000000002</v>
      </c>
      <c r="M22" s="24">
        <f>$E41</f>
        <v>9.3749000000000002</v>
      </c>
      <c r="N22" s="24">
        <f>$E42</f>
        <v>9.3749000000000002</v>
      </c>
      <c r="O22" s="24">
        <f>$E43</f>
        <v>9.3749000000000002</v>
      </c>
      <c r="P22" s="24">
        <f>$E44</f>
        <v>9.3749000000000002</v>
      </c>
      <c r="Q22" s="24">
        <f>$E45</f>
        <v>9.3749000000000002</v>
      </c>
      <c r="R22" s="24">
        <f>$E46</f>
        <v>9.3749000000000002</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-272.62509999999997</v>
      </c>
      <c r="D23" s="24">
        <f t="shared" ref="D23:V23" si="3">D22-D21</f>
        <v>-272.62509999999997</v>
      </c>
      <c r="E23" s="24">
        <f t="shared" si="3"/>
        <v>-272.62509999999997</v>
      </c>
      <c r="F23" s="24">
        <f t="shared" si="3"/>
        <v>-272.62509999999997</v>
      </c>
      <c r="G23" s="24">
        <f t="shared" si="3"/>
        <v>-272.62509999999997</v>
      </c>
      <c r="H23" s="24">
        <f t="shared" si="3"/>
        <v>-272.62509999999997</v>
      </c>
      <c r="I23" s="24">
        <f t="shared" si="3"/>
        <v>-272.62509999999997</v>
      </c>
      <c r="J23" s="24">
        <f t="shared" si="3"/>
        <v>-272.62509999999997</v>
      </c>
      <c r="K23" s="24">
        <f t="shared" si="3"/>
        <v>-272.62509999999997</v>
      </c>
      <c r="L23" s="24">
        <f t="shared" si="3"/>
        <v>-272.62509999999997</v>
      </c>
      <c r="M23" s="24">
        <f t="shared" si="3"/>
        <v>-272.62509999999997</v>
      </c>
      <c r="N23" s="24">
        <f t="shared" si="3"/>
        <v>-272.62509999999997</v>
      </c>
      <c r="O23" s="24">
        <f t="shared" si="3"/>
        <v>-272.62509999999997</v>
      </c>
      <c r="P23" s="24">
        <f t="shared" si="3"/>
        <v>-272.62509999999997</v>
      </c>
      <c r="Q23" s="24">
        <f t="shared" si="3"/>
        <v>-272.62509999999997</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0.36</v>
      </c>
      <c r="C28" s="23">
        <v>0.01</v>
      </c>
      <c r="D28" s="23">
        <v>10.5</v>
      </c>
      <c r="E28" s="23">
        <v>77.8</v>
      </c>
      <c r="F28" s="23">
        <v>10</v>
      </c>
      <c r="G28" s="23">
        <v>0.2</v>
      </c>
      <c r="H28" s="23">
        <v>0.5</v>
      </c>
      <c r="I28" s="23">
        <v>0.5</v>
      </c>
      <c r="J28" s="23">
        <v>0.01</v>
      </c>
      <c r="K28" s="30">
        <v>0.05</v>
      </c>
      <c r="L28" s="23">
        <v>0.2</v>
      </c>
      <c r="M28" s="23">
        <v>0.2</v>
      </c>
      <c r="N28" s="23"/>
      <c r="O28" s="23"/>
      <c r="P28" s="23">
        <v>850</v>
      </c>
      <c r="Q28" s="23">
        <v>35.4</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1072</v>
      </c>
      <c r="B31" s="23">
        <v>100</v>
      </c>
      <c r="C31" s="2">
        <f>IF(C$27="%w/w SAR",((C$28*10)*$B31),IF(C$27="%w/w DM",(((C$28*10)*($B$28/100))*$B31),IF(C$27="kg/t SAR",(C$28*$B31),IF(C$27="kg/t DM",((C$28*($B$28/100))*$B31),IF(C$27="mg/kg SAR",((C$28*0.001)*$B31),IF(C$27="mg/kg DM",(((C$28*0.001)*($B$28/100))*$B31),0))))))</f>
        <v>10</v>
      </c>
      <c r="D31" s="2">
        <f>(IF(D$27="%w/w SAR",((D$28*10)*$B31),IF(D$27="%w/w DM",(((D$28*10)*($B$28/100))*$B31),IF(D$27="kg/t SAR",(D$28*$B31),IF(D$27="kg/t DM",((D$28*($B$28/100))*$B31),IF(D$27="mg/kg SAR",((D$28*0.001)*$B31),IF(D$27="mg/kg DM",(((D$28*0.001)*($B$28/100))*$B31),"0")))))))*2.291</f>
        <v>2.4055499999999999</v>
      </c>
      <c r="E31" s="2">
        <f>(IF(E$27="%w/w SAR",((E$28*10)*$B31),IF(E$27="%w/w DM",(((E$28*10)*($B$28/100))*$B31),IF(E$27="kg/t SAR",(E$28*$B31),IF(E$27="kg/t DM",((E$28*($B$28/100))*$B31),IF(E$27="mg/kg SAR",((E$28*0.001)*$B31),IF(E$27="mg/kg DM",(((E$28*0.001)*($B$28/100))*$B31),"0")))))))*1.205</f>
        <v>9.3749000000000002</v>
      </c>
      <c r="F31" s="2">
        <f>(IF(F$27="%w/w SAR",((F$28*10)*$B31),IF(F$27="%w/w DM",(((F$28*10)*($B$28/100))*$B31),IF(F$27="kg/t SAR",(F$28*$B31),IF(F$27="kg/t DM",((F$28*($B$28/100))*$B31),IF(F$27="mg/kg SAR",((F$28*0.001)*$B31),IF(F$27="mg/kg DM",(((F$28*0.001)*($B$28/100))*$B31),"0")))))))*1.658</f>
        <v>1.6579999999999999</v>
      </c>
      <c r="G31" s="2">
        <f t="shared" ref="G31:P31" si="5">IF(G$27="%w/w SAR",((G$28*10)*$B31),IF(G$27="%w/w DM",(((G$28*10)*($B$28/100))*$B31),IF(G$27="kg/t SAR",(G$28*$B31),IF(G$27="kg/t DM",((G$28*($B$28/100))*$B31),IF(G$27="mg/kg SAR",((G$28*0.001)*$B31),IF(G$27="mg/kg DM",(((G$28*0.001)*($B$28/100))*$B31),0))))))</f>
        <v>0.02</v>
      </c>
      <c r="H31" s="2">
        <f t="shared" si="5"/>
        <v>0.05</v>
      </c>
      <c r="I31" s="2">
        <f t="shared" si="5"/>
        <v>0.05</v>
      </c>
      <c r="J31" s="2">
        <f t="shared" si="5"/>
        <v>1E-3</v>
      </c>
      <c r="K31" s="2">
        <f t="shared" si="5"/>
        <v>5.0000000000000001E-3</v>
      </c>
      <c r="L31" s="2">
        <f t="shared" si="5"/>
        <v>0.02</v>
      </c>
      <c r="M31" s="2">
        <f t="shared" si="5"/>
        <v>0.02</v>
      </c>
      <c r="N31" s="2">
        <f t="shared" si="5"/>
        <v>0</v>
      </c>
      <c r="O31" s="2">
        <f t="shared" si="5"/>
        <v>0</v>
      </c>
      <c r="P31" s="2">
        <f t="shared" si="5"/>
        <v>85</v>
      </c>
      <c r="Q31" s="2">
        <f>(IF(Q$27="%w/w SAR",((Q$28*10)*$B31),IF(Q$27="%w/w DM",(((Q$28*10)*($B$28/100))*$B31),IF(Q$27="kg/t SAR",(Q$28*$B31),IF(Q$27="kg/t DM",((Q$28*($B$28/100))*$B31),IF(Q$27="mg/kg SAR",((Q$28*0.001)*$B31),IF(Q$27="mg/kg DM",(((Q$28*0.001)*($B$28/100))*$B31),0)))))))*2.5</f>
        <v>8.85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7244</v>
      </c>
      <c r="B32" s="23">
        <v>100</v>
      </c>
      <c r="C32" s="2">
        <f t="shared" ref="C32:C50" si="6">IF(C$27="%w/w SAR",((C$28*10)*$B32),IF(C$27="%w/w DM",(((C$28*10)*($B$28/100))*$B32),IF(C$27="kg/t SAR",(C$28*$B32),IF(C$27="kg/t DM",((C$28*($B$28/100))*$B32),IF(C$27="mg/kg SAR",((C$28*0.001)*$B32),IF(C$27="mg/kg DM",(((C$28*0.001)*($B$28/100))*$B32),0))))))</f>
        <v>10</v>
      </c>
      <c r="D32" s="2">
        <f t="shared" ref="D32:D50" si="7">(IF(D$27="%w/w SAR",((D$28*10)*$B32),IF(D$27="%w/w DM",(((D$28*10)*($B$28/100))*$B32),IF(D$27="kg/t SAR",(D$28*$B32),IF(D$27="kg/t DM",((D$28*($B$28/100))*$B32),IF(D$27="mg/kg SAR",((D$28*0.001)*$B32),IF(D$27="mg/kg DM",(((D$28*0.001)*($B$28/100))*$B32),"0")))))))*2.291</f>
        <v>2.4055499999999999</v>
      </c>
      <c r="E32" s="2">
        <f t="shared" ref="E32:E50" si="8">(IF(E$27="%w/w SAR",((E$28*10)*$B32),IF(E$27="%w/w DM",(((E$28*10)*($B$28/100))*$B32),IF(E$27="kg/t SAR",(E$28*$B32),IF(E$27="kg/t DM",((E$28*($B$28/100))*$B32),IF(E$27="mg/kg SAR",((E$28*0.001)*$B32),IF(E$27="mg/kg DM",(((E$28*0.001)*($B$28/100))*$B32),"0")))))))*1.205</f>
        <v>9.3749000000000002</v>
      </c>
      <c r="F32" s="2">
        <f t="shared" ref="F32:F50" si="9">(IF(F$27="%w/w SAR",((F$28*10)*$B32),IF(F$27="%w/w DM",(((F$28*10)*($B$28/100))*$B32),IF(F$27="kg/t SAR",(F$28*$B32),IF(F$27="kg/t DM",((F$28*($B$28/100))*$B32),IF(F$27="mg/kg SAR",((F$28*0.001)*$B32),IF(F$27="mg/kg DM",(((F$28*0.001)*($B$28/100))*$B32),"0")))))))*1.658</f>
        <v>1.6579999999999999</v>
      </c>
      <c r="G32" s="2">
        <f t="shared" ref="G32:P50" si="10">IF(G$27="%w/w SAR",((G$28*10)*$B32),IF(G$27="%w/w DM",(((G$28*10)*($B$28/100))*$B32),IF(G$27="kg/t SAR",(G$28*$B32),IF(G$27="kg/t DM",((G$28*($B$28/100))*$B32),IF(G$27="mg/kg SAR",((G$28*0.001)*$B32),IF(G$27="mg/kg DM",(((G$28*0.001)*($B$28/100))*$B32),0))))))</f>
        <v>0.02</v>
      </c>
      <c r="H32" s="2">
        <f t="shared" si="10"/>
        <v>0.05</v>
      </c>
      <c r="I32" s="2">
        <f t="shared" si="10"/>
        <v>0.05</v>
      </c>
      <c r="J32" s="2">
        <f t="shared" si="10"/>
        <v>1E-3</v>
      </c>
      <c r="K32" s="2">
        <f t="shared" si="10"/>
        <v>5.0000000000000001E-3</v>
      </c>
      <c r="L32" s="2">
        <f t="shared" si="10"/>
        <v>0.02</v>
      </c>
      <c r="M32" s="2">
        <f t="shared" si="10"/>
        <v>0.02</v>
      </c>
      <c r="N32" s="2">
        <f t="shared" si="10"/>
        <v>0</v>
      </c>
      <c r="O32" s="2">
        <f t="shared" si="10"/>
        <v>0</v>
      </c>
      <c r="P32" s="2">
        <f t="shared" si="10"/>
        <v>85</v>
      </c>
      <c r="Q32" s="2">
        <f t="shared" ref="Q32:Q50" si="11">(IF(Q$27="%w/w SAR",((Q$28*10)*$B32),IF(Q$27="%w/w DM",(((Q$28*10)*($B$28/100))*$B32),IF(Q$27="kg/t SAR",(Q$28*$B32),IF(Q$27="kg/t DM",((Q$28*($B$28/100))*$B32),IF(Q$27="mg/kg SAR",((Q$28*0.001)*$B32),IF(Q$27="mg/kg DM",(((Q$28*0.001)*($B$28/100))*$B32),0)))))))*2.5</f>
        <v>8.85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6553</v>
      </c>
      <c r="B33" s="23">
        <v>100</v>
      </c>
      <c r="C33" s="2">
        <f t="shared" si="6"/>
        <v>10</v>
      </c>
      <c r="D33" s="2">
        <f t="shared" si="7"/>
        <v>2.4055499999999999</v>
      </c>
      <c r="E33" s="2">
        <f t="shared" si="8"/>
        <v>9.3749000000000002</v>
      </c>
      <c r="F33" s="2">
        <f t="shared" si="9"/>
        <v>1.6579999999999999</v>
      </c>
      <c r="G33" s="2">
        <f t="shared" si="10"/>
        <v>0.02</v>
      </c>
      <c r="H33" s="2">
        <f t="shared" si="10"/>
        <v>0.05</v>
      </c>
      <c r="I33" s="2">
        <f t="shared" si="10"/>
        <v>0.05</v>
      </c>
      <c r="J33" s="2">
        <f t="shared" si="10"/>
        <v>1E-3</v>
      </c>
      <c r="K33" s="2">
        <f t="shared" si="10"/>
        <v>5.0000000000000001E-3</v>
      </c>
      <c r="L33" s="2">
        <f t="shared" si="10"/>
        <v>0.02</v>
      </c>
      <c r="M33" s="2">
        <f t="shared" si="10"/>
        <v>0.02</v>
      </c>
      <c r="N33" s="2">
        <f t="shared" si="10"/>
        <v>0</v>
      </c>
      <c r="O33" s="2">
        <f t="shared" si="10"/>
        <v>0</v>
      </c>
      <c r="P33" s="2">
        <f t="shared" si="10"/>
        <v>85</v>
      </c>
      <c r="Q33" s="2">
        <f t="shared" si="11"/>
        <v>8.85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5874</v>
      </c>
      <c r="B34" s="23">
        <v>100</v>
      </c>
      <c r="C34" s="2">
        <f t="shared" si="6"/>
        <v>10</v>
      </c>
      <c r="D34" s="2">
        <f t="shared" si="7"/>
        <v>2.4055499999999999</v>
      </c>
      <c r="E34" s="2">
        <f t="shared" si="8"/>
        <v>9.3749000000000002</v>
      </c>
      <c r="F34" s="2">
        <f t="shared" si="9"/>
        <v>1.6579999999999999</v>
      </c>
      <c r="G34" s="2">
        <f t="shared" si="10"/>
        <v>0.02</v>
      </c>
      <c r="H34" s="2">
        <f t="shared" si="10"/>
        <v>0.05</v>
      </c>
      <c r="I34" s="2">
        <f t="shared" si="10"/>
        <v>0.05</v>
      </c>
      <c r="J34" s="2">
        <f t="shared" si="10"/>
        <v>1E-3</v>
      </c>
      <c r="K34" s="2">
        <f t="shared" si="10"/>
        <v>5.0000000000000001E-3</v>
      </c>
      <c r="L34" s="2">
        <f t="shared" si="10"/>
        <v>0.02</v>
      </c>
      <c r="M34" s="2">
        <f t="shared" si="10"/>
        <v>0.02</v>
      </c>
      <c r="N34" s="2">
        <f t="shared" si="10"/>
        <v>0</v>
      </c>
      <c r="O34" s="2">
        <f t="shared" si="10"/>
        <v>0</v>
      </c>
      <c r="P34" s="2">
        <f t="shared" si="10"/>
        <v>85</v>
      </c>
      <c r="Q34" s="2">
        <f t="shared" si="11"/>
        <v>8.85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6889</v>
      </c>
      <c r="B35" s="23">
        <v>100</v>
      </c>
      <c r="C35" s="2">
        <f t="shared" si="6"/>
        <v>10</v>
      </c>
      <c r="D35" s="2">
        <f t="shared" si="7"/>
        <v>2.4055499999999999</v>
      </c>
      <c r="E35" s="2">
        <f t="shared" si="8"/>
        <v>9.3749000000000002</v>
      </c>
      <c r="F35" s="2">
        <f t="shared" si="9"/>
        <v>1.6579999999999999</v>
      </c>
      <c r="G35" s="2">
        <f t="shared" si="10"/>
        <v>0.02</v>
      </c>
      <c r="H35" s="2">
        <f t="shared" si="10"/>
        <v>0.05</v>
      </c>
      <c r="I35" s="2">
        <f t="shared" si="10"/>
        <v>0.05</v>
      </c>
      <c r="J35" s="2">
        <f t="shared" si="10"/>
        <v>1E-3</v>
      </c>
      <c r="K35" s="2">
        <f t="shared" si="10"/>
        <v>5.0000000000000001E-3</v>
      </c>
      <c r="L35" s="2">
        <f t="shared" si="10"/>
        <v>0.02</v>
      </c>
      <c r="M35" s="2">
        <f t="shared" si="10"/>
        <v>0.02</v>
      </c>
      <c r="N35" s="2">
        <f t="shared" si="10"/>
        <v>0</v>
      </c>
      <c r="O35" s="2">
        <f t="shared" si="10"/>
        <v>0</v>
      </c>
      <c r="P35" s="2">
        <f t="shared" si="10"/>
        <v>85</v>
      </c>
      <c r="Q35" s="2">
        <f t="shared" si="11"/>
        <v>8.85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3753</v>
      </c>
      <c r="B36" s="23">
        <v>100</v>
      </c>
      <c r="C36" s="2">
        <f t="shared" si="6"/>
        <v>10</v>
      </c>
      <c r="D36" s="2">
        <f t="shared" si="7"/>
        <v>2.4055499999999999</v>
      </c>
      <c r="E36" s="2">
        <f t="shared" si="8"/>
        <v>9.3749000000000002</v>
      </c>
      <c r="F36" s="2">
        <f t="shared" si="9"/>
        <v>1.6579999999999999</v>
      </c>
      <c r="G36" s="2">
        <f t="shared" si="10"/>
        <v>0.02</v>
      </c>
      <c r="H36" s="2">
        <f t="shared" si="10"/>
        <v>0.05</v>
      </c>
      <c r="I36" s="2">
        <f t="shared" si="10"/>
        <v>0.05</v>
      </c>
      <c r="J36" s="2">
        <f t="shared" si="10"/>
        <v>1E-3</v>
      </c>
      <c r="K36" s="2">
        <f t="shared" si="10"/>
        <v>5.0000000000000001E-3</v>
      </c>
      <c r="L36" s="2">
        <f t="shared" si="10"/>
        <v>0.02</v>
      </c>
      <c r="M36" s="2">
        <f t="shared" si="10"/>
        <v>0.02</v>
      </c>
      <c r="N36" s="2">
        <f t="shared" si="10"/>
        <v>0</v>
      </c>
      <c r="O36" s="2">
        <f t="shared" si="10"/>
        <v>0</v>
      </c>
      <c r="P36" s="2">
        <f t="shared" si="10"/>
        <v>85</v>
      </c>
      <c r="Q36" s="2">
        <f t="shared" si="11"/>
        <v>8.85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5607</v>
      </c>
      <c r="B37" s="23">
        <v>100</v>
      </c>
      <c r="C37" s="2">
        <f t="shared" si="6"/>
        <v>10</v>
      </c>
      <c r="D37" s="2">
        <f t="shared" si="7"/>
        <v>2.4055499999999999</v>
      </c>
      <c r="E37" s="2">
        <f t="shared" si="8"/>
        <v>9.3749000000000002</v>
      </c>
      <c r="F37" s="2">
        <f t="shared" si="9"/>
        <v>1.6579999999999999</v>
      </c>
      <c r="G37" s="2">
        <f t="shared" si="10"/>
        <v>0.02</v>
      </c>
      <c r="H37" s="2">
        <f t="shared" si="10"/>
        <v>0.05</v>
      </c>
      <c r="I37" s="2">
        <f t="shared" si="10"/>
        <v>0.05</v>
      </c>
      <c r="J37" s="2">
        <f t="shared" si="10"/>
        <v>1E-3</v>
      </c>
      <c r="K37" s="2">
        <f t="shared" si="10"/>
        <v>5.0000000000000001E-3</v>
      </c>
      <c r="L37" s="2">
        <f t="shared" si="10"/>
        <v>0.02</v>
      </c>
      <c r="M37" s="2">
        <f t="shared" si="10"/>
        <v>0.02</v>
      </c>
      <c r="N37" s="2">
        <f t="shared" si="10"/>
        <v>0</v>
      </c>
      <c r="O37" s="2">
        <f t="shared" si="10"/>
        <v>0</v>
      </c>
      <c r="P37" s="2">
        <f t="shared" si="10"/>
        <v>85</v>
      </c>
      <c r="Q37" s="2">
        <f t="shared" si="11"/>
        <v>8.85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4682</v>
      </c>
      <c r="B38" s="23">
        <v>100</v>
      </c>
      <c r="C38" s="2">
        <f t="shared" si="6"/>
        <v>10</v>
      </c>
      <c r="D38" s="2">
        <f t="shared" si="7"/>
        <v>2.4055499999999999</v>
      </c>
      <c r="E38" s="2">
        <f t="shared" si="8"/>
        <v>9.3749000000000002</v>
      </c>
      <c r="F38" s="2">
        <f t="shared" si="9"/>
        <v>1.6579999999999999</v>
      </c>
      <c r="G38" s="2">
        <f t="shared" si="10"/>
        <v>0.02</v>
      </c>
      <c r="H38" s="2">
        <f t="shared" si="10"/>
        <v>0.05</v>
      </c>
      <c r="I38" s="2">
        <f t="shared" si="10"/>
        <v>0.05</v>
      </c>
      <c r="J38" s="2">
        <f t="shared" si="10"/>
        <v>1E-3</v>
      </c>
      <c r="K38" s="2">
        <f t="shared" si="10"/>
        <v>5.0000000000000001E-3</v>
      </c>
      <c r="L38" s="2">
        <f t="shared" si="10"/>
        <v>0.02</v>
      </c>
      <c r="M38" s="2">
        <f t="shared" si="10"/>
        <v>0.02</v>
      </c>
      <c r="N38" s="2">
        <f t="shared" si="10"/>
        <v>0</v>
      </c>
      <c r="O38" s="2">
        <f t="shared" si="10"/>
        <v>0</v>
      </c>
      <c r="P38" s="2">
        <f t="shared" si="10"/>
        <v>85</v>
      </c>
      <c r="Q38" s="2">
        <f t="shared" si="11"/>
        <v>8.85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8357</v>
      </c>
      <c r="B39" s="23">
        <v>100</v>
      </c>
      <c r="C39" s="2">
        <f t="shared" si="6"/>
        <v>10</v>
      </c>
      <c r="D39" s="2">
        <f t="shared" si="7"/>
        <v>2.4055499999999999</v>
      </c>
      <c r="E39" s="2">
        <f t="shared" si="8"/>
        <v>9.3749000000000002</v>
      </c>
      <c r="F39" s="2">
        <f t="shared" si="9"/>
        <v>1.6579999999999999</v>
      </c>
      <c r="G39" s="2">
        <f t="shared" si="10"/>
        <v>0.02</v>
      </c>
      <c r="H39" s="2">
        <f t="shared" si="10"/>
        <v>0.05</v>
      </c>
      <c r="I39" s="2">
        <f t="shared" si="10"/>
        <v>0.05</v>
      </c>
      <c r="J39" s="2">
        <f t="shared" si="10"/>
        <v>1E-3</v>
      </c>
      <c r="K39" s="2">
        <f t="shared" si="10"/>
        <v>5.0000000000000001E-3</v>
      </c>
      <c r="L39" s="2">
        <f t="shared" si="10"/>
        <v>0.02</v>
      </c>
      <c r="M39" s="2">
        <f t="shared" si="10"/>
        <v>0.02</v>
      </c>
      <c r="N39" s="2">
        <f t="shared" si="10"/>
        <v>0</v>
      </c>
      <c r="O39" s="2">
        <f t="shared" si="10"/>
        <v>0</v>
      </c>
      <c r="P39" s="2">
        <f t="shared" si="10"/>
        <v>85</v>
      </c>
      <c r="Q39" s="2">
        <f t="shared" si="11"/>
        <v>8.85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9852</v>
      </c>
      <c r="B40" s="23">
        <v>100</v>
      </c>
      <c r="C40" s="2">
        <f t="shared" si="6"/>
        <v>10</v>
      </c>
      <c r="D40" s="2">
        <f t="shared" si="7"/>
        <v>2.4055499999999999</v>
      </c>
      <c r="E40" s="2">
        <f t="shared" si="8"/>
        <v>9.3749000000000002</v>
      </c>
      <c r="F40" s="2">
        <f t="shared" si="9"/>
        <v>1.6579999999999999</v>
      </c>
      <c r="G40" s="2">
        <f t="shared" si="10"/>
        <v>0.02</v>
      </c>
      <c r="H40" s="2">
        <f t="shared" si="10"/>
        <v>0.05</v>
      </c>
      <c r="I40" s="2">
        <f t="shared" si="10"/>
        <v>0.05</v>
      </c>
      <c r="J40" s="2">
        <f t="shared" si="10"/>
        <v>1E-3</v>
      </c>
      <c r="K40" s="2">
        <f t="shared" si="10"/>
        <v>5.0000000000000001E-3</v>
      </c>
      <c r="L40" s="2">
        <f t="shared" si="10"/>
        <v>0.02</v>
      </c>
      <c r="M40" s="2">
        <f t="shared" si="10"/>
        <v>0.02</v>
      </c>
      <c r="N40" s="2">
        <f t="shared" si="10"/>
        <v>0</v>
      </c>
      <c r="O40" s="2">
        <f t="shared" si="10"/>
        <v>0</v>
      </c>
      <c r="P40" s="2">
        <f t="shared" si="10"/>
        <v>85</v>
      </c>
      <c r="Q40" s="2">
        <f t="shared" si="11"/>
        <v>8.85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1655</v>
      </c>
      <c r="B41" s="23">
        <v>100</v>
      </c>
      <c r="C41" s="2">
        <f t="shared" si="6"/>
        <v>10</v>
      </c>
      <c r="D41" s="2">
        <f t="shared" si="7"/>
        <v>2.4055499999999999</v>
      </c>
      <c r="E41" s="2">
        <f t="shared" si="8"/>
        <v>9.3749000000000002</v>
      </c>
      <c r="F41" s="2">
        <f t="shared" si="9"/>
        <v>1.6579999999999999</v>
      </c>
      <c r="G41" s="2">
        <f t="shared" si="10"/>
        <v>0.02</v>
      </c>
      <c r="H41" s="2">
        <f t="shared" si="10"/>
        <v>0.05</v>
      </c>
      <c r="I41" s="2">
        <f t="shared" si="10"/>
        <v>0.05</v>
      </c>
      <c r="J41" s="2">
        <f t="shared" si="10"/>
        <v>1E-3</v>
      </c>
      <c r="K41" s="2">
        <f t="shared" si="10"/>
        <v>5.0000000000000001E-3</v>
      </c>
      <c r="L41" s="2">
        <f t="shared" si="10"/>
        <v>0.02</v>
      </c>
      <c r="M41" s="2">
        <f t="shared" si="10"/>
        <v>0.02</v>
      </c>
      <c r="N41" s="2">
        <f t="shared" si="10"/>
        <v>0</v>
      </c>
      <c r="O41" s="2">
        <f t="shared" si="10"/>
        <v>0</v>
      </c>
      <c r="P41" s="2">
        <f t="shared" si="10"/>
        <v>85</v>
      </c>
      <c r="Q41" s="2">
        <f t="shared" si="11"/>
        <v>8.85</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3556</v>
      </c>
      <c r="B42" s="23">
        <v>100</v>
      </c>
      <c r="C42" s="2">
        <f t="shared" si="6"/>
        <v>10</v>
      </c>
      <c r="D42" s="2">
        <f t="shared" si="7"/>
        <v>2.4055499999999999</v>
      </c>
      <c r="E42" s="2">
        <f t="shared" si="8"/>
        <v>9.3749000000000002</v>
      </c>
      <c r="F42" s="2">
        <f t="shared" si="9"/>
        <v>1.6579999999999999</v>
      </c>
      <c r="G42" s="2">
        <f t="shared" si="10"/>
        <v>0.02</v>
      </c>
      <c r="H42" s="2">
        <f t="shared" si="10"/>
        <v>0.05</v>
      </c>
      <c r="I42" s="2">
        <f t="shared" si="10"/>
        <v>0.05</v>
      </c>
      <c r="J42" s="2">
        <f t="shared" si="10"/>
        <v>1E-3</v>
      </c>
      <c r="K42" s="2">
        <f t="shared" si="10"/>
        <v>5.0000000000000001E-3</v>
      </c>
      <c r="L42" s="2">
        <f t="shared" si="10"/>
        <v>0.02</v>
      </c>
      <c r="M42" s="2">
        <f t="shared" si="10"/>
        <v>0.02</v>
      </c>
      <c r="N42" s="2">
        <f t="shared" si="10"/>
        <v>0</v>
      </c>
      <c r="O42" s="2">
        <f t="shared" si="10"/>
        <v>0</v>
      </c>
      <c r="P42" s="2">
        <f t="shared" si="10"/>
        <v>85</v>
      </c>
      <c r="Q42" s="2">
        <f t="shared" si="11"/>
        <v>8.85</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t="e">
        <f>#REF!</f>
        <v>#REF!</v>
      </c>
      <c r="B43" s="23">
        <v>100</v>
      </c>
      <c r="C43" s="2">
        <f t="shared" si="6"/>
        <v>10</v>
      </c>
      <c r="D43" s="2">
        <f t="shared" si="7"/>
        <v>2.4055499999999999</v>
      </c>
      <c r="E43" s="2">
        <f t="shared" si="8"/>
        <v>9.3749000000000002</v>
      </c>
      <c r="F43" s="2">
        <f t="shared" si="9"/>
        <v>1.6579999999999999</v>
      </c>
      <c r="G43" s="2">
        <f t="shared" si="10"/>
        <v>0.02</v>
      </c>
      <c r="H43" s="2">
        <f t="shared" si="10"/>
        <v>0.05</v>
      </c>
      <c r="I43" s="2">
        <f t="shared" si="10"/>
        <v>0.05</v>
      </c>
      <c r="J43" s="2">
        <f t="shared" si="10"/>
        <v>1E-3</v>
      </c>
      <c r="K43" s="2">
        <f t="shared" si="10"/>
        <v>5.0000000000000001E-3</v>
      </c>
      <c r="L43" s="2">
        <f t="shared" si="10"/>
        <v>0.02</v>
      </c>
      <c r="M43" s="2">
        <f t="shared" si="10"/>
        <v>0.02</v>
      </c>
      <c r="N43" s="2">
        <f t="shared" si="10"/>
        <v>0</v>
      </c>
      <c r="O43" s="2">
        <f t="shared" si="10"/>
        <v>0</v>
      </c>
      <c r="P43" s="2">
        <f t="shared" si="10"/>
        <v>85</v>
      </c>
      <c r="Q43" s="2">
        <f t="shared" si="11"/>
        <v>8.85</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t="str">
        <f>O8</f>
        <v>3996/5358</v>
      </c>
      <c r="B44" s="23">
        <v>100</v>
      </c>
      <c r="C44" s="2">
        <f t="shared" si="6"/>
        <v>10</v>
      </c>
      <c r="D44" s="2">
        <f t="shared" si="7"/>
        <v>2.4055499999999999</v>
      </c>
      <c r="E44" s="2">
        <f t="shared" si="8"/>
        <v>9.3749000000000002</v>
      </c>
      <c r="F44" s="2">
        <f t="shared" si="9"/>
        <v>1.6579999999999999</v>
      </c>
      <c r="G44" s="2">
        <f t="shared" si="10"/>
        <v>0.02</v>
      </c>
      <c r="H44" s="2">
        <f t="shared" si="10"/>
        <v>0.05</v>
      </c>
      <c r="I44" s="2">
        <f t="shared" si="10"/>
        <v>0.05</v>
      </c>
      <c r="J44" s="2">
        <f t="shared" si="10"/>
        <v>1E-3</v>
      </c>
      <c r="K44" s="2">
        <f t="shared" si="10"/>
        <v>5.0000000000000001E-3</v>
      </c>
      <c r="L44" s="2">
        <f t="shared" si="10"/>
        <v>0.02</v>
      </c>
      <c r="M44" s="2">
        <f t="shared" si="10"/>
        <v>0.02</v>
      </c>
      <c r="N44" s="2">
        <f t="shared" si="10"/>
        <v>0</v>
      </c>
      <c r="O44" s="2">
        <f t="shared" si="10"/>
        <v>0</v>
      </c>
      <c r="P44" s="2">
        <f t="shared" si="10"/>
        <v>85</v>
      </c>
      <c r="Q44" s="2">
        <f t="shared" si="11"/>
        <v>8.85</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P8</f>
        <v>4849</v>
      </c>
      <c r="B45" s="23">
        <v>100</v>
      </c>
      <c r="C45" s="2">
        <f t="shared" si="6"/>
        <v>10</v>
      </c>
      <c r="D45" s="2">
        <f t="shared" si="7"/>
        <v>2.4055499999999999</v>
      </c>
      <c r="E45" s="2">
        <f t="shared" si="8"/>
        <v>9.3749000000000002</v>
      </c>
      <c r="F45" s="2">
        <f t="shared" si="9"/>
        <v>1.6579999999999999</v>
      </c>
      <c r="G45" s="2">
        <f t="shared" si="10"/>
        <v>0.02</v>
      </c>
      <c r="H45" s="2">
        <f t="shared" si="10"/>
        <v>0.05</v>
      </c>
      <c r="I45" s="2">
        <f t="shared" si="10"/>
        <v>0.05</v>
      </c>
      <c r="J45" s="2">
        <f t="shared" si="10"/>
        <v>1E-3</v>
      </c>
      <c r="K45" s="2">
        <f t="shared" si="10"/>
        <v>5.0000000000000001E-3</v>
      </c>
      <c r="L45" s="2">
        <f t="shared" si="10"/>
        <v>0.02</v>
      </c>
      <c r="M45" s="2">
        <f t="shared" si="10"/>
        <v>0.02</v>
      </c>
      <c r="N45" s="2">
        <f t="shared" si="10"/>
        <v>0</v>
      </c>
      <c r="O45" s="2">
        <f t="shared" si="10"/>
        <v>0</v>
      </c>
      <c r="P45" s="2">
        <f t="shared" si="10"/>
        <v>85</v>
      </c>
      <c r="Q45" s="2">
        <f t="shared" si="11"/>
        <v>8.85</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Q8</f>
        <v>2566</v>
      </c>
      <c r="B46" s="23">
        <v>100</v>
      </c>
      <c r="C46" s="2">
        <f t="shared" si="6"/>
        <v>10</v>
      </c>
      <c r="D46" s="2">
        <f t="shared" si="7"/>
        <v>2.4055499999999999</v>
      </c>
      <c r="E46" s="2">
        <f t="shared" si="8"/>
        <v>9.3749000000000002</v>
      </c>
      <c r="F46" s="2">
        <f t="shared" si="9"/>
        <v>1.6579999999999999</v>
      </c>
      <c r="G46" s="2">
        <f t="shared" si="10"/>
        <v>0.02</v>
      </c>
      <c r="H46" s="2">
        <f t="shared" si="10"/>
        <v>0.05</v>
      </c>
      <c r="I46" s="2">
        <f t="shared" si="10"/>
        <v>0.05</v>
      </c>
      <c r="J46" s="2">
        <f t="shared" si="10"/>
        <v>1E-3</v>
      </c>
      <c r="K46" s="2">
        <f t="shared" si="10"/>
        <v>5.0000000000000001E-3</v>
      </c>
      <c r="L46" s="2">
        <f t="shared" si="10"/>
        <v>0.02</v>
      </c>
      <c r="M46" s="2">
        <f t="shared" si="10"/>
        <v>0.02</v>
      </c>
      <c r="N46" s="2">
        <f t="shared" si="10"/>
        <v>0</v>
      </c>
      <c r="O46" s="2">
        <f t="shared" si="10"/>
        <v>0</v>
      </c>
      <c r="P46" s="2">
        <f t="shared" si="10"/>
        <v>85</v>
      </c>
      <c r="Q46" s="2">
        <f t="shared" si="11"/>
        <v>8.85</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1072</v>
      </c>
      <c r="C57" s="16">
        <f t="shared" ref="C57:U57" si="13">D8</f>
        <v>7244</v>
      </c>
      <c r="D57" s="16">
        <f t="shared" si="13"/>
        <v>6553</v>
      </c>
      <c r="E57" s="16">
        <f t="shared" si="13"/>
        <v>5874</v>
      </c>
      <c r="F57" s="16">
        <f t="shared" si="13"/>
        <v>6889</v>
      </c>
      <c r="G57" s="16">
        <f t="shared" si="13"/>
        <v>3753</v>
      </c>
      <c r="H57" s="16">
        <f t="shared" si="13"/>
        <v>5607</v>
      </c>
      <c r="I57" s="16">
        <f t="shared" si="13"/>
        <v>4682</v>
      </c>
      <c r="J57" s="16">
        <f t="shared" si="13"/>
        <v>8357</v>
      </c>
      <c r="K57" s="16">
        <f t="shared" si="13"/>
        <v>9852</v>
      </c>
      <c r="L57" s="16">
        <f t="shared" si="13"/>
        <v>1655</v>
      </c>
      <c r="M57" s="16">
        <f t="shared" si="13"/>
        <v>3556</v>
      </c>
      <c r="N57" s="16" t="e">
        <f>#REF!</f>
        <v>#REF!</v>
      </c>
      <c r="O57" s="16" t="str">
        <f>O8</f>
        <v>3996/5358</v>
      </c>
      <c r="P57" s="16">
        <f>P8</f>
        <v>4849</v>
      </c>
      <c r="Q57" s="16">
        <f>Q8</f>
        <v>2566</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f>VLOOKUP(Q$14,Table24[],5,FALSE)</f>
        <v>6.2</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t="str">
        <f>C10</f>
        <v>Moderate</v>
      </c>
      <c r="C60" s="93" t="str">
        <f t="shared" ref="C60:U60" si="14">D10</f>
        <v>Moderate</v>
      </c>
      <c r="D60" s="93" t="str">
        <f t="shared" si="14"/>
        <v>Moderate</v>
      </c>
      <c r="E60" s="93" t="str">
        <f t="shared" si="14"/>
        <v>Moderate</v>
      </c>
      <c r="F60" s="93" t="str">
        <f t="shared" si="14"/>
        <v>Moderate</v>
      </c>
      <c r="G60" s="93" t="str">
        <f t="shared" si="14"/>
        <v>Moderate</v>
      </c>
      <c r="H60" s="93" t="str">
        <f t="shared" si="14"/>
        <v>Moderate</v>
      </c>
      <c r="I60" s="93" t="str">
        <f t="shared" si="14"/>
        <v>Moderate</v>
      </c>
      <c r="J60" s="93" t="str">
        <f t="shared" si="14"/>
        <v>Moderate</v>
      </c>
      <c r="K60" s="93" t="str">
        <f t="shared" si="14"/>
        <v>Moderate</v>
      </c>
      <c r="L60" s="93" t="str">
        <f t="shared" si="14"/>
        <v>Moderate</v>
      </c>
      <c r="M60" s="93" t="str">
        <f t="shared" si="14"/>
        <v>Moderate</v>
      </c>
      <c r="N60" s="93" t="e">
        <f>#REF!</f>
        <v>#REF!</v>
      </c>
      <c r="O60" s="93" t="str">
        <f>O10</f>
        <v>Moderate</v>
      </c>
      <c r="P60" s="93" t="str">
        <f>P10</f>
        <v>Moderate</v>
      </c>
      <c r="Q60" s="93" t="str">
        <f>Q10</f>
        <v>Moderate</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100</v>
      </c>
      <c r="C62" s="94">
        <f>B32</f>
        <v>100</v>
      </c>
      <c r="D62" s="94">
        <f>B33</f>
        <v>100</v>
      </c>
      <c r="E62" s="94">
        <f>B34</f>
        <v>100</v>
      </c>
      <c r="F62" s="94">
        <f>B35</f>
        <v>100</v>
      </c>
      <c r="G62" s="94">
        <f>B36</f>
        <v>100</v>
      </c>
      <c r="H62" s="94">
        <f>B37</f>
        <v>100</v>
      </c>
      <c r="I62" s="94">
        <f>B38</f>
        <v>100</v>
      </c>
      <c r="J62" s="94">
        <f>B39</f>
        <v>100</v>
      </c>
      <c r="K62" s="94">
        <f>B40</f>
        <v>100</v>
      </c>
      <c r="L62" s="94">
        <f>B41</f>
        <v>100</v>
      </c>
      <c r="M62" s="94">
        <f>B42</f>
        <v>100</v>
      </c>
      <c r="N62" s="94">
        <f>B43</f>
        <v>100</v>
      </c>
      <c r="O62" s="94">
        <f>B44</f>
        <v>100</v>
      </c>
      <c r="P62" s="94">
        <f>B45</f>
        <v>100</v>
      </c>
      <c r="Q62" s="94">
        <f>B46</f>
        <v>100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t="e">
        <f>(B59-B60)*B61</f>
        <v>#VALUE!</v>
      </c>
      <c r="C64" s="94" t="e">
        <f t="shared" ref="C64:U64" si="17">(C59-C60)*C61</f>
        <v>#VALUE!</v>
      </c>
      <c r="D64" s="94" t="e">
        <f t="shared" si="17"/>
        <v>#VALUE!</v>
      </c>
      <c r="E64" s="94" t="e">
        <f t="shared" si="17"/>
        <v>#VALUE!</v>
      </c>
      <c r="F64" s="94" t="e">
        <f t="shared" si="17"/>
        <v>#VALUE!</v>
      </c>
      <c r="G64" s="94" t="e">
        <f t="shared" si="17"/>
        <v>#VALUE!</v>
      </c>
      <c r="H64" s="94" t="e">
        <f t="shared" si="17"/>
        <v>#VALUE!</v>
      </c>
      <c r="I64" s="94" t="e">
        <f t="shared" si="17"/>
        <v>#VALUE!</v>
      </c>
      <c r="J64" s="94" t="e">
        <f t="shared" si="17"/>
        <v>#VALUE!</v>
      </c>
      <c r="K64" s="94" t="e">
        <f t="shared" si="17"/>
        <v>#VALUE!</v>
      </c>
      <c r="L64" s="94" t="e">
        <f t="shared" si="17"/>
        <v>#VALUE!</v>
      </c>
      <c r="M64" s="94" t="e">
        <f t="shared" si="17"/>
        <v>#VALUE!</v>
      </c>
      <c r="N64" s="94" t="e">
        <f t="shared" si="17"/>
        <v>#REF!</v>
      </c>
      <c r="O64" s="94" t="e">
        <f t="shared" si="17"/>
        <v>#VALUE!</v>
      </c>
      <c r="P64" s="94" t="e">
        <f t="shared" si="17"/>
        <v>#VALUE!</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e">
        <f>IF(B64&lt;=B63,"OVER","UNDER")</f>
        <v>#VALUE!</v>
      </c>
      <c r="C65" s="95" t="e">
        <f t="shared" ref="C65:U65" si="18">IF(C64&lt;=C63,"OVER","UNDER")</f>
        <v>#VALUE!</v>
      </c>
      <c r="D65" s="95" t="e">
        <f t="shared" si="18"/>
        <v>#VALUE!</v>
      </c>
      <c r="E65" s="95" t="e">
        <f t="shared" si="18"/>
        <v>#VALUE!</v>
      </c>
      <c r="F65" s="95" t="e">
        <f t="shared" si="18"/>
        <v>#VALUE!</v>
      </c>
      <c r="G65" s="95" t="e">
        <f t="shared" si="18"/>
        <v>#VALUE!</v>
      </c>
      <c r="H65" s="95" t="e">
        <f t="shared" si="18"/>
        <v>#VALUE!</v>
      </c>
      <c r="I65" s="95" t="e">
        <f t="shared" si="18"/>
        <v>#VALUE!</v>
      </c>
      <c r="J65" s="95" t="e">
        <f t="shared" si="18"/>
        <v>#VALUE!</v>
      </c>
      <c r="K65" s="95" t="e">
        <f t="shared" si="18"/>
        <v>#VALUE!</v>
      </c>
      <c r="L65" s="95" t="e">
        <f t="shared" si="18"/>
        <v>#VALUE!</v>
      </c>
      <c r="M65" s="95" t="e">
        <f t="shared" si="18"/>
        <v>#VALUE!</v>
      </c>
      <c r="N65" s="95" t="e">
        <f t="shared" si="18"/>
        <v>#REF!</v>
      </c>
      <c r="O65" s="95" t="e">
        <f t="shared" si="18"/>
        <v>#VALUE!</v>
      </c>
      <c r="P65" s="95" t="e">
        <f t="shared" si="18"/>
        <v>#VALUE!</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17" priority="40" operator="equal">
      <formula>"DECREASE"</formula>
    </cfRule>
    <cfRule type="cellIs" dxfId="116" priority="41" operator="equal">
      <formula>"INCREASE"</formula>
    </cfRule>
  </conditionalFormatting>
  <conditionalFormatting sqref="B62:U65 B31:B50">
    <cfRule type="cellIs" dxfId="115" priority="39" operator="greaterThan">
      <formula>$B$51</formula>
    </cfRule>
  </conditionalFormatting>
  <conditionalFormatting sqref="C31:C50">
    <cfRule type="cellIs" dxfId="114" priority="38" operator="greaterThan">
      <formula>$C$51</formula>
    </cfRule>
  </conditionalFormatting>
  <conditionalFormatting sqref="C18:V18">
    <cfRule type="cellIs" dxfId="113" priority="34" operator="equal">
      <formula>0</formula>
    </cfRule>
  </conditionalFormatting>
  <conditionalFormatting sqref="C17:V17">
    <cfRule type="cellIs" dxfId="112" priority="32" operator="equal">
      <formula>0</formula>
    </cfRule>
  </conditionalFormatting>
  <conditionalFormatting sqref="C19:V19">
    <cfRule type="cellIs" dxfId="111" priority="31" operator="equal">
      <formula>0</formula>
    </cfRule>
  </conditionalFormatting>
  <conditionalFormatting sqref="G31:G50">
    <cfRule type="cellIs" dxfId="110" priority="28" operator="greaterThan">
      <formula>$G$51</formula>
    </cfRule>
  </conditionalFormatting>
  <conditionalFormatting sqref="H31:H50">
    <cfRule type="cellIs" dxfId="109" priority="27" operator="greaterThan">
      <formula>$H$51</formula>
    </cfRule>
  </conditionalFormatting>
  <conditionalFormatting sqref="I31:I50">
    <cfRule type="cellIs" dxfId="108" priority="26" operator="greaterThan">
      <formula>$I$51</formula>
    </cfRule>
  </conditionalFormatting>
  <conditionalFormatting sqref="K31:K50">
    <cfRule type="cellIs" dxfId="107" priority="24" operator="greaterThan">
      <formula>$K$51</formula>
    </cfRule>
  </conditionalFormatting>
  <conditionalFormatting sqref="L31:L50">
    <cfRule type="cellIs" dxfId="106" priority="23" operator="greaterThan">
      <formula>$L$51</formula>
    </cfRule>
  </conditionalFormatting>
  <conditionalFormatting sqref="M31:M50">
    <cfRule type="cellIs" dxfId="105" priority="22" operator="greaterThan">
      <formula>$M$51</formula>
    </cfRule>
  </conditionalFormatting>
  <conditionalFormatting sqref="P31:P50">
    <cfRule type="cellIs" dxfId="104" priority="21" operator="greaterThan">
      <formula>$P$51</formula>
    </cfRule>
  </conditionalFormatting>
  <conditionalFormatting sqref="R31:R50">
    <cfRule type="cellIs" dxfId="103" priority="20" operator="greaterThan">
      <formula>$R$51</formula>
    </cfRule>
  </conditionalFormatting>
  <conditionalFormatting sqref="S31:S50">
    <cfRule type="cellIs" dxfId="102" priority="19" operator="greaterThan">
      <formula>$S$51</formula>
    </cfRule>
  </conditionalFormatting>
  <conditionalFormatting sqref="T31:T50">
    <cfRule type="cellIs" dxfId="101" priority="18" operator="greaterThan">
      <formula>$T$51</formula>
    </cfRule>
  </conditionalFormatting>
  <conditionalFormatting sqref="U31:U50">
    <cfRule type="cellIs" dxfId="100" priority="17" operator="greaterThan">
      <formula>$U$51</formula>
    </cfRule>
  </conditionalFormatting>
  <conditionalFormatting sqref="C22:V22">
    <cfRule type="cellIs" dxfId="99" priority="15" operator="equal">
      <formula>0</formula>
    </cfRule>
  </conditionalFormatting>
  <conditionalFormatting sqref="C24:V24">
    <cfRule type="cellIs" dxfId="98" priority="13" operator="equal">
      <formula>"DECREASE"</formula>
    </cfRule>
    <cfRule type="cellIs" dxfId="97" priority="14" operator="equal">
      <formula>"INCREASE"</formula>
    </cfRule>
  </conditionalFormatting>
  <conditionalFormatting sqref="C23:V23">
    <cfRule type="cellIs" dxfId="96" priority="12" operator="equal">
      <formula>0</formula>
    </cfRule>
  </conditionalFormatting>
  <conditionalFormatting sqref="I1">
    <cfRule type="cellIs" dxfId="95" priority="8" operator="lessThan">
      <formula>5</formula>
    </cfRule>
  </conditionalFormatting>
  <conditionalFormatting sqref="I2">
    <cfRule type="cellIs" dxfId="94" priority="7" operator="greaterThan">
      <formula>5000.1</formula>
    </cfRule>
  </conditionalFormatting>
  <conditionalFormatting sqref="I3">
    <cfRule type="cellIs" dxfId="93" priority="6" operator="greaterThan">
      <formula>4.1</formula>
    </cfRule>
  </conditionalFormatting>
  <conditionalFormatting sqref="C21:V21">
    <cfRule type="cellIs" dxfId="92" priority="5" operator="equal">
      <formula>0</formula>
    </cfRule>
  </conditionalFormatting>
  <conditionalFormatting sqref="B65:U65">
    <cfRule type="cellIs" dxfId="91" priority="1" operator="equal">
      <formula>"UNDER"</formula>
    </cfRule>
    <cfRule type="cellIs" dxfId="90"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abSelected="1" topLeftCell="A13" zoomScale="90" zoomScaleNormal="90" workbookViewId="0">
      <selection activeCell="C23" sqref="C23:O2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PAN-010854</v>
      </c>
      <c r="D1" s="127"/>
      <c r="E1" s="37" t="s">
        <v>45</v>
      </c>
      <c r="F1" s="46">
        <f>'Field data and Waste 1'!F1</f>
        <v>44.6</v>
      </c>
      <c r="G1" s="106" t="s">
        <v>43</v>
      </c>
      <c r="H1" s="107"/>
      <c r="I1" s="35">
        <v>6.47</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 AB3891CX</v>
      </c>
      <c r="D2" s="129"/>
      <c r="E2" s="37" t="s">
        <v>106</v>
      </c>
      <c r="F2" s="35" t="s">
        <v>157</v>
      </c>
      <c r="G2" s="108" t="s">
        <v>107</v>
      </c>
      <c r="H2" s="109"/>
      <c r="I2" s="35">
        <v>2030</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Stepside Agri</v>
      </c>
      <c r="D3" s="129"/>
      <c r="E3" s="37" t="s">
        <v>105</v>
      </c>
      <c r="F3" s="45" t="s">
        <v>78</v>
      </c>
      <c r="G3" s="106" t="s">
        <v>108</v>
      </c>
      <c r="H3" s="107"/>
      <c r="I3" s="35">
        <v>0.108</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Gelligarneddau, Llangybi, Lampeter, Ceredigion, SA48 8NJ</v>
      </c>
      <c r="D4" s="127"/>
      <c r="E4" s="38" t="s">
        <v>1</v>
      </c>
      <c r="F4" s="35" t="s">
        <v>160</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1072</v>
      </c>
      <c r="D8" s="67">
        <f>'Field data and Waste 1'!D8</f>
        <v>7244</v>
      </c>
      <c r="E8" s="67">
        <f>'Field data and Waste 1'!E8</f>
        <v>6553</v>
      </c>
      <c r="F8" s="67">
        <f>'Field data and Waste 1'!F8</f>
        <v>5874</v>
      </c>
      <c r="G8" s="67">
        <f>'Field data and Waste 1'!G8</f>
        <v>6889</v>
      </c>
      <c r="H8" s="67">
        <f>'Field data and Waste 1'!H8</f>
        <v>3753</v>
      </c>
      <c r="I8" s="67">
        <f>'Field data and Waste 1'!I8</f>
        <v>5607</v>
      </c>
      <c r="J8" s="67">
        <f>'Field data and Waste 1'!J8</f>
        <v>4682</v>
      </c>
      <c r="K8" s="67">
        <f>'Field data and Waste 1'!K8</f>
        <v>8357</v>
      </c>
      <c r="L8" s="67">
        <f>'Field data and Waste 1'!L8</f>
        <v>9852</v>
      </c>
      <c r="M8" s="67">
        <f>'Field data and Waste 1'!M8</f>
        <v>1655</v>
      </c>
      <c r="N8" s="67">
        <f>'Field data and Waste 1'!N8</f>
        <v>3556</v>
      </c>
      <c r="O8" s="67" t="e">
        <f>'Field data and Waste 1'!#REF!</f>
        <v>#REF!</v>
      </c>
      <c r="P8" s="67" t="str">
        <f>'Field data and Waste 1'!O8</f>
        <v>3996/5358</v>
      </c>
      <c r="Q8" s="67">
        <f>'Field data and Waste 1'!P8</f>
        <v>4849</v>
      </c>
      <c r="R8" s="67">
        <f>'Field data and Waste 1'!Q8</f>
        <v>2566</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6.9</v>
      </c>
      <c r="D9" s="67">
        <f>'Field data and Waste 1'!D9</f>
        <v>5.7</v>
      </c>
      <c r="E9" s="67">
        <f>'Field data and Waste 1'!E9</f>
        <v>5.5</v>
      </c>
      <c r="F9" s="67">
        <f>'Field data and Waste 1'!F9</f>
        <v>5.7</v>
      </c>
      <c r="G9" s="67">
        <f>'Field data and Waste 1'!G9</f>
        <v>6.5</v>
      </c>
      <c r="H9" s="67">
        <f>'Field data and Waste 1'!H9</f>
        <v>5.2</v>
      </c>
      <c r="I9" s="67">
        <f>'Field data and Waste 1'!I9</f>
        <v>6.3</v>
      </c>
      <c r="J9" s="67">
        <f>'Field data and Waste 1'!J9</f>
        <v>6.3</v>
      </c>
      <c r="K9" s="67">
        <f>'Field data and Waste 1'!K9</f>
        <v>6.3</v>
      </c>
      <c r="L9" s="67">
        <f>'Field data and Waste 1'!L9</f>
        <v>5.8</v>
      </c>
      <c r="M9" s="67">
        <f>'Field data and Waste 1'!M9</f>
        <v>6.5</v>
      </c>
      <c r="N9" s="67">
        <f>'Field data and Waste 1'!N9</f>
        <v>6.2</v>
      </c>
      <c r="O9" s="67" t="e">
        <f>'Field data and Waste 1'!#REF!</f>
        <v>#REF!</v>
      </c>
      <c r="P9" s="67">
        <f>'Field data and Waste 1'!O9</f>
        <v>6</v>
      </c>
      <c r="Q9" s="67">
        <f>'Field data and Waste 1'!P9</f>
        <v>6.3</v>
      </c>
      <c r="R9" s="67">
        <f>'Field data and Waste 1'!Q9</f>
        <v>6.2</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t="str">
        <f>'Field data and Waste 1'!C10</f>
        <v>Moderate</v>
      </c>
      <c r="D10" s="67" t="str">
        <f>'Field data and Waste 1'!D10</f>
        <v>Moderate</v>
      </c>
      <c r="E10" s="67" t="str">
        <f>'Field data and Waste 1'!E10</f>
        <v>Moderate</v>
      </c>
      <c r="F10" s="67" t="str">
        <f>'Field data and Waste 1'!F10</f>
        <v>Moderate</v>
      </c>
      <c r="G10" s="67" t="str">
        <f>'Field data and Waste 1'!G10</f>
        <v>Moderate</v>
      </c>
      <c r="H10" s="67" t="str">
        <f>'Field data and Waste 1'!H10</f>
        <v>Moderate</v>
      </c>
      <c r="I10" s="67" t="str">
        <f>'Field data and Waste 1'!I10</f>
        <v>Moderate</v>
      </c>
      <c r="J10" s="67" t="str">
        <f>'Field data and Waste 1'!J10</f>
        <v>Moderate</v>
      </c>
      <c r="K10" s="67" t="str">
        <f>'Field data and Waste 1'!K10</f>
        <v>Moderate</v>
      </c>
      <c r="L10" s="67" t="str">
        <f>'Field data and Waste 1'!L10</f>
        <v>Moderate</v>
      </c>
      <c r="M10" s="67" t="str">
        <f>'Field data and Waste 1'!M10</f>
        <v>Moderate</v>
      </c>
      <c r="N10" s="67" t="str">
        <f>'Field data and Waste 1'!N10</f>
        <v>Moderate</v>
      </c>
      <c r="O10" s="67" t="e">
        <f>'Field data and Waste 1'!#REF!</f>
        <v>#REF!</v>
      </c>
      <c r="P10" s="67" t="str">
        <f>'Field data and Waste 1'!O10</f>
        <v>Moderate</v>
      </c>
      <c r="Q10" s="67" t="str">
        <f>'Field data and Waste 1'!P10</f>
        <v>Moderate</v>
      </c>
      <c r="R10" s="67" t="str">
        <f>'Field data and Waste 1'!Q10</f>
        <v>Moderate</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3</v>
      </c>
      <c r="E11" s="67">
        <f>'Field data and Waste 1'!E11</f>
        <v>3</v>
      </c>
      <c r="F11" s="67">
        <f>'Field data and Waste 1'!F11</f>
        <v>3</v>
      </c>
      <c r="G11" s="67">
        <f>'Field data and Waste 1'!G11</f>
        <v>1</v>
      </c>
      <c r="H11" s="67">
        <f>'Field data and Waste 1'!H11</f>
        <v>2</v>
      </c>
      <c r="I11" s="67">
        <f>'Field data and Waste 1'!I11</f>
        <v>3</v>
      </c>
      <c r="J11" s="67">
        <f>'Field data and Waste 1'!J11</f>
        <v>3</v>
      </c>
      <c r="K11" s="67">
        <f>'Field data and Waste 1'!K11</f>
        <v>4</v>
      </c>
      <c r="L11" s="67">
        <f>'Field data and Waste 1'!L11</f>
        <v>3</v>
      </c>
      <c r="M11" s="67">
        <f>'Field data and Waste 1'!M11</f>
        <v>3</v>
      </c>
      <c r="N11" s="67">
        <f>'Field data and Waste 1'!N11</f>
        <v>3</v>
      </c>
      <c r="O11" s="67" t="e">
        <f>'Field data and Waste 1'!#REF!</f>
        <v>#REF!</v>
      </c>
      <c r="P11" s="67">
        <f>'Field data and Waste 1'!O11</f>
        <v>2</v>
      </c>
      <c r="Q11" s="67">
        <f>'Field data and Waste 1'!P11</f>
        <v>3</v>
      </c>
      <c r="R11" s="67">
        <f>'Field data and Waste 1'!Q11</f>
        <v>3</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3</v>
      </c>
      <c r="D12" s="67">
        <f>'Field data and Waste 1'!D12</f>
        <v>2</v>
      </c>
      <c r="E12" s="67">
        <f>'Field data and Waste 1'!E12</f>
        <v>2</v>
      </c>
      <c r="F12" s="67">
        <f>'Field data and Waste 1'!F12</f>
        <v>2</v>
      </c>
      <c r="G12" s="67">
        <f>'Field data and Waste 1'!G12</f>
        <v>2</v>
      </c>
      <c r="H12" s="67">
        <f>'Field data and Waste 1'!H12</f>
        <v>2</v>
      </c>
      <c r="I12" s="67">
        <f>'Field data and Waste 1'!I12</f>
        <v>3</v>
      </c>
      <c r="J12" s="67">
        <f>'Field data and Waste 1'!J12</f>
        <v>3</v>
      </c>
      <c r="K12" s="67">
        <f>'Field data and Waste 1'!K12</f>
        <v>2</v>
      </c>
      <c r="L12" s="67">
        <f>'Field data and Waste 1'!L12</f>
        <v>2</v>
      </c>
      <c r="M12" s="67">
        <f>'Field data and Waste 1'!M12</f>
        <v>3</v>
      </c>
      <c r="N12" s="67">
        <f>'Field data and Waste 1'!N12</f>
        <v>1</v>
      </c>
      <c r="O12" s="67" t="e">
        <f>'Field data and Waste 1'!#REF!</f>
        <v>#REF!</v>
      </c>
      <c r="P12" s="67">
        <f>'Field data and Waste 1'!O12</f>
        <v>3</v>
      </c>
      <c r="Q12" s="67">
        <f>'Field data and Waste 1'!P12</f>
        <v>2</v>
      </c>
      <c r="R12" s="67">
        <f>'Field data and Waste 1'!Q12</f>
        <v>3</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3</v>
      </c>
      <c r="F13" s="67">
        <f>'Field data and Waste 1'!F13</f>
        <v>2</v>
      </c>
      <c r="G13" s="67">
        <f>'Field data and Waste 1'!G13</f>
        <v>3</v>
      </c>
      <c r="H13" s="67">
        <f>'Field data and Waste 1'!H13</f>
        <v>2</v>
      </c>
      <c r="I13" s="67">
        <f>'Field data and Waste 1'!I13</f>
        <v>2</v>
      </c>
      <c r="J13" s="67">
        <f>'Field data and Waste 1'!J13</f>
        <v>2</v>
      </c>
      <c r="K13" s="67">
        <f>'Field data and Waste 1'!K13</f>
        <v>3</v>
      </c>
      <c r="L13" s="67">
        <f>'Field data and Waste 1'!L13</f>
        <v>3</v>
      </c>
      <c r="M13" s="67">
        <f>'Field data and Waste 1'!M13</f>
        <v>2</v>
      </c>
      <c r="N13" s="67">
        <f>'Field data and Waste 1'!N13</f>
        <v>2</v>
      </c>
      <c r="O13" s="67" t="e">
        <f>'Field data and Waste 1'!#REF!</f>
        <v>#REF!</v>
      </c>
      <c r="P13" s="67">
        <f>'Field data and Waste 1'!O13</f>
        <v>2</v>
      </c>
      <c r="Q13" s="67">
        <f>'Field data and Waste 1'!P13</f>
        <v>2</v>
      </c>
      <c r="R13" s="67">
        <f>'Field data and Waste 1'!Q13</f>
        <v>2</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63.002500000000005</v>
      </c>
      <c r="D18" s="24">
        <f>$D32</f>
        <v>63.002500000000005</v>
      </c>
      <c r="E18" s="24">
        <f>$D33</f>
        <v>63.002500000000005</v>
      </c>
      <c r="F18" s="24">
        <f>$D34</f>
        <v>63.002500000000005</v>
      </c>
      <c r="G18" s="24">
        <f>$D35</f>
        <v>63.002500000000005</v>
      </c>
      <c r="H18" s="24">
        <f>$D36</f>
        <v>63.002500000000005</v>
      </c>
      <c r="I18" s="24">
        <f>$D37</f>
        <v>63.002500000000005</v>
      </c>
      <c r="J18" s="24">
        <f>$D38</f>
        <v>63.002500000000005</v>
      </c>
      <c r="K18" s="24">
        <f>$D39</f>
        <v>63.002500000000005</v>
      </c>
      <c r="L18" s="24">
        <f>$D40</f>
        <v>63.002500000000005</v>
      </c>
      <c r="M18" s="24">
        <f>$D41</f>
        <v>63.002500000000005</v>
      </c>
      <c r="N18" s="24">
        <f>$D42</f>
        <v>63.002500000000005</v>
      </c>
      <c r="O18" s="24">
        <f>$D43</f>
        <v>63.002500000000005</v>
      </c>
      <c r="P18" s="24">
        <f>$D44</f>
        <v>63.002500000000005</v>
      </c>
      <c r="Q18" s="24">
        <f>$D45</f>
        <v>63.002500000000005</v>
      </c>
      <c r="R18" s="24">
        <f>$D46</f>
        <v>63.002500000000005</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-16.897499999999987</v>
      </c>
      <c r="D19" s="24">
        <f t="shared" ref="D19:V19" si="1">D18-D17</f>
        <v>-16.897499999999987</v>
      </c>
      <c r="E19" s="24">
        <f t="shared" si="1"/>
        <v>-16.897499999999987</v>
      </c>
      <c r="F19" s="24">
        <f t="shared" si="1"/>
        <v>-16.897499999999987</v>
      </c>
      <c r="G19" s="24">
        <f t="shared" si="1"/>
        <v>-16.897499999999987</v>
      </c>
      <c r="H19" s="24">
        <f t="shared" si="1"/>
        <v>-16.897499999999987</v>
      </c>
      <c r="I19" s="24">
        <f t="shared" si="1"/>
        <v>-16.897499999999987</v>
      </c>
      <c r="J19" s="24">
        <f t="shared" si="1"/>
        <v>-16.897499999999987</v>
      </c>
      <c r="K19" s="24">
        <f t="shared" si="1"/>
        <v>-16.897499999999987</v>
      </c>
      <c r="L19" s="24">
        <f t="shared" si="1"/>
        <v>-16.897499999999987</v>
      </c>
      <c r="M19" s="24">
        <f t="shared" si="1"/>
        <v>-16.897499999999987</v>
      </c>
      <c r="N19" s="24">
        <f t="shared" si="1"/>
        <v>-16.897499999999987</v>
      </c>
      <c r="O19" s="24">
        <f t="shared" si="1"/>
        <v>-16.897499999999987</v>
      </c>
      <c r="P19" s="24">
        <f t="shared" si="1"/>
        <v>-16.897499999999987</v>
      </c>
      <c r="Q19" s="24">
        <f t="shared" si="1"/>
        <v>-16.897499999999987</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e">
        <f>IF($B46="","",IF(R$19&gt;=0,"INCREASE","DECREASE"))</f>
        <v>#N/A</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144.4795</v>
      </c>
      <c r="D22" s="24">
        <f>$E32</f>
        <v>144.4795</v>
      </c>
      <c r="E22" s="24">
        <f>$E33</f>
        <v>144.4795</v>
      </c>
      <c r="F22" s="24">
        <f>$E34</f>
        <v>144.4795</v>
      </c>
      <c r="G22" s="24">
        <f>$E35</f>
        <v>144.4795</v>
      </c>
      <c r="H22" s="24">
        <f>$E36</f>
        <v>144.4795</v>
      </c>
      <c r="I22" s="24">
        <f>$E37</f>
        <v>144.4795</v>
      </c>
      <c r="J22" s="24">
        <f>$E38</f>
        <v>144.4795</v>
      </c>
      <c r="K22" s="24">
        <f>$E39</f>
        <v>144.4795</v>
      </c>
      <c r="L22" s="24">
        <f>$E40</f>
        <v>144.4795</v>
      </c>
      <c r="M22" s="24">
        <f>$E41</f>
        <v>144.4795</v>
      </c>
      <c r="N22" s="24">
        <f>$E42</f>
        <v>144.4795</v>
      </c>
      <c r="O22" s="24">
        <f>$E43</f>
        <v>144.4795</v>
      </c>
      <c r="P22" s="24">
        <f>$E44</f>
        <v>144.4795</v>
      </c>
      <c r="Q22" s="24">
        <f>$E45</f>
        <v>144.4795</v>
      </c>
      <c r="R22" s="24">
        <f>$E46</f>
        <v>144.4795</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-137.5205</v>
      </c>
      <c r="D23" s="24">
        <f t="shared" ref="D23:V23" si="3">D22-D21</f>
        <v>-137.5205</v>
      </c>
      <c r="E23" s="24">
        <f t="shared" si="3"/>
        <v>-137.5205</v>
      </c>
      <c r="F23" s="24">
        <f t="shared" si="3"/>
        <v>-137.5205</v>
      </c>
      <c r="G23" s="24">
        <f t="shared" si="3"/>
        <v>-137.5205</v>
      </c>
      <c r="H23" s="24">
        <f t="shared" si="3"/>
        <v>-137.5205</v>
      </c>
      <c r="I23" s="24">
        <f t="shared" si="3"/>
        <v>-137.5205</v>
      </c>
      <c r="J23" s="24">
        <f t="shared" si="3"/>
        <v>-137.5205</v>
      </c>
      <c r="K23" s="24">
        <f t="shared" si="3"/>
        <v>-137.5205</v>
      </c>
      <c r="L23" s="24">
        <f t="shared" si="3"/>
        <v>-137.5205</v>
      </c>
      <c r="M23" s="24">
        <f t="shared" si="3"/>
        <v>-137.5205</v>
      </c>
      <c r="N23" s="24">
        <f t="shared" si="3"/>
        <v>-137.5205</v>
      </c>
      <c r="O23" s="24">
        <f t="shared" si="3"/>
        <v>-137.5205</v>
      </c>
      <c r="P23" s="24">
        <f t="shared" si="3"/>
        <v>-137.5205</v>
      </c>
      <c r="Q23" s="24">
        <f t="shared" si="3"/>
        <v>-137.5205</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1072</v>
      </c>
      <c r="B31" s="23">
        <v>100</v>
      </c>
      <c r="C31" s="2">
        <f>IF(C$27="%w/w SAR",((C$28*10)*$B31),IF(C$27="%w/w DM",(((C$28*10)*($B$28/100))*$B31),IF(C$27="kg/t SAR",(C$28*$B31),IF(C$27="kg/t DM",((C$28*($B$28/100))*$B31),IF(C$27="mg/kg SAR",((C$28*0.001)*$B31),IF(C$27="mg/kg DM",(((C$28*0.001)*($B$28/100))*$B31),0))))))</f>
        <v>60</v>
      </c>
      <c r="D31" s="2">
        <f>(IF(D$27="%w/w SAR",((D$28*10)*$B31),IF(D$27="%w/w DM",(((D$28*10)*($B$28/100))*$B31),IF(D$27="kg/t SAR",(D$28*$B31),IF(D$27="kg/t DM",((D$28*($B$28/100))*$B31),IF(D$27="mg/kg SAR",((D$28*0.001)*$B31),IF(D$27="mg/kg DM",(((D$28*0.001)*($B$28/100))*$B31),"0")))))))*2.291</f>
        <v>63.002500000000005</v>
      </c>
      <c r="E31" s="2">
        <f>(IF(E$27="%w/w SAR",((E$28*10)*$B31),IF(E$27="%w/w DM",(((E$28*10)*($B$28/100))*$B31),IF(E$27="kg/t SAR",(E$28*$B31),IF(E$27="kg/t DM",((E$28*($B$28/100))*$B31),IF(E$27="mg/kg SAR",((E$28*0.001)*$B31),IF(E$27="mg/kg DM",(((E$28*0.001)*($B$28/100))*$B31),"0")))))))*1.205</f>
        <v>144.4795</v>
      </c>
      <c r="F31" s="2">
        <f>(IF(F$27="%w/w SAR",((F$28*10)*$B31),IF(F$27="%w/w DM",(((F$28*10)*($B$28/100))*$B31),IF(F$27="kg/t SAR",(F$28*$B31),IF(F$27="kg/t DM",((F$28*($B$28/100))*$B31),IF(F$27="mg/kg SAR",((F$28*0.001)*$B31),IF(F$27="mg/kg DM",(((F$28*0.001)*($B$28/100))*$B31),"0")))))))*1.658</f>
        <v>12.16972</v>
      </c>
      <c r="G31" s="2">
        <f t="shared" ref="G31:P46" si="5">IF(G$27="%w/w SAR",((G$28*10)*$B31),IF(G$27="%w/w DM",(((G$28*10)*($B$28/100))*$B31),IF(G$27="kg/t SAR",(G$28*$B31),IF(G$27="kg/t DM",((G$28*($B$28/100))*$B31),IF(G$27="mg/kg SAR",((G$28*0.001)*$B31),IF(G$27="mg/kg DM",(((G$28*0.001)*($B$28/100))*$B31),0))))))</f>
        <v>0.02</v>
      </c>
      <c r="H31" s="2">
        <f t="shared" si="5"/>
        <v>0.33300000000000002</v>
      </c>
      <c r="I31" s="2">
        <f t="shared" si="5"/>
        <v>0.05</v>
      </c>
      <c r="J31" s="2">
        <f t="shared" si="5"/>
        <v>1E-3</v>
      </c>
      <c r="K31" s="2">
        <f t="shared" si="5"/>
        <v>5.0000000000000001E-3</v>
      </c>
      <c r="L31" s="2">
        <f t="shared" si="5"/>
        <v>0.02</v>
      </c>
      <c r="M31" s="2">
        <f t="shared" si="5"/>
        <v>0.02</v>
      </c>
      <c r="N31" s="2">
        <f t="shared" si="5"/>
        <v>0</v>
      </c>
      <c r="O31" s="2">
        <f t="shared" si="5"/>
        <v>0</v>
      </c>
      <c r="P31" s="2">
        <f t="shared" si="5"/>
        <v>96.899999999999991</v>
      </c>
      <c r="Q31" s="2">
        <f>(IF(Q$27="%w/w SAR",((Q$28*10)*$B31),IF(Q$27="%w/w DM",(((Q$28*10)*($B$28/100))*$B31),IF(Q$27="kg/t SAR",(Q$28*$B31),IF(Q$27="kg/t DM",((Q$28*($B$28/100))*$B31),IF(Q$27="mg/kg SAR",((Q$28*0.001)*$B31),IF(Q$27="mg/kg DM",(((Q$28*0.001)*($B$28/100))*$B31),0)))))))*2.5</f>
        <v>15.5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7244</v>
      </c>
      <c r="B32" s="23">
        <v>100</v>
      </c>
      <c r="C32" s="2">
        <f t="shared" ref="C32:C50" si="6">IF(C$27="%w/w SAR",((C$28*10)*$B32),IF(C$27="%w/w DM",(((C$28*10)*($B$28/100))*$B32),IF(C$27="kg/t SAR",(C$28*$B32),IF(C$27="kg/t DM",((C$28*($B$28/100))*$B32),IF(C$27="mg/kg SAR",((C$28*0.001)*$B32),IF(C$27="mg/kg DM",(((C$28*0.001)*($B$28/100))*$B32),0))))))</f>
        <v>60</v>
      </c>
      <c r="D32" s="2">
        <f t="shared" ref="D32:D50" si="7">(IF(D$27="%w/w SAR",((D$28*10)*$B32),IF(D$27="%w/w DM",(((D$28*10)*($B$28/100))*$B32),IF(D$27="kg/t SAR",(D$28*$B32),IF(D$27="kg/t DM",((D$28*($B$28/100))*$B32),IF(D$27="mg/kg SAR",((D$28*0.001)*$B32),IF(D$27="mg/kg DM",(((D$28*0.001)*($B$28/100))*$B32),"0")))))))*2.291</f>
        <v>63.002500000000005</v>
      </c>
      <c r="E32" s="2">
        <f t="shared" ref="E32:E50" si="8">(IF(E$27="%w/w SAR",((E$28*10)*$B32),IF(E$27="%w/w DM",(((E$28*10)*($B$28/100))*$B32),IF(E$27="kg/t SAR",(E$28*$B32),IF(E$27="kg/t DM",((E$28*($B$28/100))*$B32),IF(E$27="mg/kg SAR",((E$28*0.001)*$B32),IF(E$27="mg/kg DM",(((E$28*0.001)*($B$28/100))*$B32),"0")))))))*1.205</f>
        <v>144.4795</v>
      </c>
      <c r="F32" s="2">
        <f t="shared" ref="F32:F50" si="9">(IF(F$27="%w/w SAR",((F$28*10)*$B32),IF(F$27="%w/w DM",(((F$28*10)*($B$28/100))*$B32),IF(F$27="kg/t SAR",(F$28*$B32),IF(F$27="kg/t DM",((F$28*($B$28/100))*$B32),IF(F$27="mg/kg SAR",((F$28*0.001)*$B32),IF(F$27="mg/kg DM",(((F$28*0.001)*($B$28/100))*$B32),"0")))))))*1.658</f>
        <v>12.16972</v>
      </c>
      <c r="G32" s="2">
        <f t="shared" si="5"/>
        <v>0.02</v>
      </c>
      <c r="H32" s="2">
        <f t="shared" si="5"/>
        <v>0.33300000000000002</v>
      </c>
      <c r="I32" s="2">
        <f t="shared" si="5"/>
        <v>0.05</v>
      </c>
      <c r="J32" s="2">
        <f t="shared" si="5"/>
        <v>1E-3</v>
      </c>
      <c r="K32" s="2">
        <f t="shared" si="5"/>
        <v>5.0000000000000001E-3</v>
      </c>
      <c r="L32" s="2">
        <f t="shared" si="5"/>
        <v>0.02</v>
      </c>
      <c r="M32" s="2">
        <f t="shared" si="5"/>
        <v>0.02</v>
      </c>
      <c r="N32" s="2">
        <f t="shared" si="5"/>
        <v>0</v>
      </c>
      <c r="O32" s="2">
        <f t="shared" si="5"/>
        <v>0</v>
      </c>
      <c r="P32" s="2">
        <f t="shared" si="5"/>
        <v>96.899999999999991</v>
      </c>
      <c r="Q32" s="2">
        <f t="shared" ref="Q32:Q50" si="10">(IF(Q$27="%w/w SAR",((Q$28*10)*$B32),IF(Q$27="%w/w DM",(((Q$28*10)*($B$28/100))*$B32),IF(Q$27="kg/t SAR",(Q$28*$B32),IF(Q$27="kg/t DM",((Q$28*($B$28/100))*$B32),IF(Q$27="mg/kg SAR",((Q$28*0.001)*$B32),IF(Q$27="mg/kg DM",(((Q$28*0.001)*($B$28/100))*$B32),0)))))))*2.5</f>
        <v>15.5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6553</v>
      </c>
      <c r="B33" s="23">
        <v>100</v>
      </c>
      <c r="C33" s="2">
        <f t="shared" si="6"/>
        <v>60</v>
      </c>
      <c r="D33" s="2">
        <f t="shared" si="7"/>
        <v>63.002500000000005</v>
      </c>
      <c r="E33" s="2">
        <f t="shared" si="8"/>
        <v>144.4795</v>
      </c>
      <c r="F33" s="2">
        <f t="shared" si="9"/>
        <v>12.16972</v>
      </c>
      <c r="G33" s="2">
        <f t="shared" si="5"/>
        <v>0.02</v>
      </c>
      <c r="H33" s="2">
        <f t="shared" si="5"/>
        <v>0.33300000000000002</v>
      </c>
      <c r="I33" s="2">
        <f t="shared" si="5"/>
        <v>0.05</v>
      </c>
      <c r="J33" s="2">
        <f t="shared" si="5"/>
        <v>1E-3</v>
      </c>
      <c r="K33" s="2">
        <f t="shared" si="5"/>
        <v>5.0000000000000001E-3</v>
      </c>
      <c r="L33" s="2">
        <f t="shared" si="5"/>
        <v>0.02</v>
      </c>
      <c r="M33" s="2">
        <f t="shared" si="5"/>
        <v>0.02</v>
      </c>
      <c r="N33" s="2">
        <f t="shared" si="5"/>
        <v>0</v>
      </c>
      <c r="O33" s="2">
        <f t="shared" si="5"/>
        <v>0</v>
      </c>
      <c r="P33" s="2">
        <f t="shared" si="5"/>
        <v>96.899999999999991</v>
      </c>
      <c r="Q33" s="2">
        <f t="shared" si="10"/>
        <v>15.5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5874</v>
      </c>
      <c r="B34" s="23">
        <v>100</v>
      </c>
      <c r="C34" s="2">
        <f t="shared" si="6"/>
        <v>60</v>
      </c>
      <c r="D34" s="2">
        <f t="shared" si="7"/>
        <v>63.002500000000005</v>
      </c>
      <c r="E34" s="2">
        <f t="shared" si="8"/>
        <v>144.4795</v>
      </c>
      <c r="F34" s="2">
        <f t="shared" si="9"/>
        <v>12.16972</v>
      </c>
      <c r="G34" s="2">
        <f t="shared" si="5"/>
        <v>0.02</v>
      </c>
      <c r="H34" s="2">
        <f t="shared" si="5"/>
        <v>0.33300000000000002</v>
      </c>
      <c r="I34" s="2">
        <f t="shared" si="5"/>
        <v>0.05</v>
      </c>
      <c r="J34" s="2">
        <f t="shared" si="5"/>
        <v>1E-3</v>
      </c>
      <c r="K34" s="2">
        <f t="shared" si="5"/>
        <v>5.0000000000000001E-3</v>
      </c>
      <c r="L34" s="2">
        <f t="shared" si="5"/>
        <v>0.02</v>
      </c>
      <c r="M34" s="2">
        <f t="shared" si="5"/>
        <v>0.02</v>
      </c>
      <c r="N34" s="2">
        <f t="shared" si="5"/>
        <v>0</v>
      </c>
      <c r="O34" s="2">
        <f t="shared" si="5"/>
        <v>0</v>
      </c>
      <c r="P34" s="2">
        <f t="shared" si="5"/>
        <v>96.899999999999991</v>
      </c>
      <c r="Q34" s="2">
        <f t="shared" si="10"/>
        <v>15.5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6889</v>
      </c>
      <c r="B35" s="23">
        <v>100</v>
      </c>
      <c r="C35" s="2">
        <f t="shared" si="6"/>
        <v>60</v>
      </c>
      <c r="D35" s="2">
        <f t="shared" si="7"/>
        <v>63.002500000000005</v>
      </c>
      <c r="E35" s="2">
        <f t="shared" si="8"/>
        <v>144.4795</v>
      </c>
      <c r="F35" s="2">
        <f t="shared" si="9"/>
        <v>12.16972</v>
      </c>
      <c r="G35" s="2">
        <f t="shared" si="5"/>
        <v>0.02</v>
      </c>
      <c r="H35" s="2">
        <f t="shared" si="5"/>
        <v>0.33300000000000002</v>
      </c>
      <c r="I35" s="2">
        <f t="shared" si="5"/>
        <v>0.05</v>
      </c>
      <c r="J35" s="2">
        <f t="shared" si="5"/>
        <v>1E-3</v>
      </c>
      <c r="K35" s="2">
        <f t="shared" si="5"/>
        <v>5.0000000000000001E-3</v>
      </c>
      <c r="L35" s="2">
        <f t="shared" si="5"/>
        <v>0.02</v>
      </c>
      <c r="M35" s="2">
        <f t="shared" si="5"/>
        <v>0.02</v>
      </c>
      <c r="N35" s="2">
        <f t="shared" si="5"/>
        <v>0</v>
      </c>
      <c r="O35" s="2">
        <f t="shared" si="5"/>
        <v>0</v>
      </c>
      <c r="P35" s="2">
        <f t="shared" si="5"/>
        <v>96.899999999999991</v>
      </c>
      <c r="Q35" s="2">
        <f t="shared" si="10"/>
        <v>15.5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3753</v>
      </c>
      <c r="B36" s="23">
        <v>100</v>
      </c>
      <c r="C36" s="2">
        <f t="shared" si="6"/>
        <v>60</v>
      </c>
      <c r="D36" s="2">
        <f t="shared" si="7"/>
        <v>63.002500000000005</v>
      </c>
      <c r="E36" s="2">
        <f t="shared" si="8"/>
        <v>144.4795</v>
      </c>
      <c r="F36" s="2">
        <f t="shared" si="9"/>
        <v>12.16972</v>
      </c>
      <c r="G36" s="2">
        <f t="shared" si="5"/>
        <v>0.02</v>
      </c>
      <c r="H36" s="2">
        <f t="shared" si="5"/>
        <v>0.33300000000000002</v>
      </c>
      <c r="I36" s="2">
        <f t="shared" si="5"/>
        <v>0.05</v>
      </c>
      <c r="J36" s="2">
        <f t="shared" si="5"/>
        <v>1E-3</v>
      </c>
      <c r="K36" s="2">
        <f t="shared" si="5"/>
        <v>5.0000000000000001E-3</v>
      </c>
      <c r="L36" s="2">
        <f t="shared" si="5"/>
        <v>0.02</v>
      </c>
      <c r="M36" s="2">
        <f t="shared" si="5"/>
        <v>0.02</v>
      </c>
      <c r="N36" s="2">
        <f t="shared" si="5"/>
        <v>0</v>
      </c>
      <c r="O36" s="2">
        <f t="shared" si="5"/>
        <v>0</v>
      </c>
      <c r="P36" s="2">
        <f t="shared" si="5"/>
        <v>96.899999999999991</v>
      </c>
      <c r="Q36" s="2">
        <f t="shared" si="10"/>
        <v>15.5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5607</v>
      </c>
      <c r="B37" s="23">
        <v>100</v>
      </c>
      <c r="C37" s="2">
        <f t="shared" si="6"/>
        <v>60</v>
      </c>
      <c r="D37" s="2">
        <f t="shared" si="7"/>
        <v>63.002500000000005</v>
      </c>
      <c r="E37" s="2">
        <f t="shared" si="8"/>
        <v>144.4795</v>
      </c>
      <c r="F37" s="2">
        <f t="shared" si="9"/>
        <v>12.16972</v>
      </c>
      <c r="G37" s="2">
        <f t="shared" si="5"/>
        <v>0.02</v>
      </c>
      <c r="H37" s="2">
        <f t="shared" si="5"/>
        <v>0.33300000000000002</v>
      </c>
      <c r="I37" s="2">
        <f t="shared" si="5"/>
        <v>0.05</v>
      </c>
      <c r="J37" s="2">
        <f t="shared" si="5"/>
        <v>1E-3</v>
      </c>
      <c r="K37" s="2">
        <f t="shared" si="5"/>
        <v>5.0000000000000001E-3</v>
      </c>
      <c r="L37" s="2">
        <f t="shared" si="5"/>
        <v>0.02</v>
      </c>
      <c r="M37" s="2">
        <f t="shared" si="5"/>
        <v>0.02</v>
      </c>
      <c r="N37" s="2">
        <f t="shared" si="5"/>
        <v>0</v>
      </c>
      <c r="O37" s="2">
        <f t="shared" si="5"/>
        <v>0</v>
      </c>
      <c r="P37" s="2">
        <f t="shared" si="5"/>
        <v>96.899999999999991</v>
      </c>
      <c r="Q37" s="2">
        <f t="shared" si="10"/>
        <v>15.5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4682</v>
      </c>
      <c r="B38" s="23">
        <v>100</v>
      </c>
      <c r="C38" s="2">
        <f t="shared" si="6"/>
        <v>60</v>
      </c>
      <c r="D38" s="2">
        <f t="shared" si="7"/>
        <v>63.002500000000005</v>
      </c>
      <c r="E38" s="2">
        <f t="shared" si="8"/>
        <v>144.4795</v>
      </c>
      <c r="F38" s="2">
        <f t="shared" si="9"/>
        <v>12.16972</v>
      </c>
      <c r="G38" s="2">
        <f t="shared" si="5"/>
        <v>0.02</v>
      </c>
      <c r="H38" s="2">
        <f t="shared" si="5"/>
        <v>0.33300000000000002</v>
      </c>
      <c r="I38" s="2">
        <f t="shared" si="5"/>
        <v>0.05</v>
      </c>
      <c r="J38" s="2">
        <f t="shared" si="5"/>
        <v>1E-3</v>
      </c>
      <c r="K38" s="2">
        <f t="shared" si="5"/>
        <v>5.0000000000000001E-3</v>
      </c>
      <c r="L38" s="2">
        <f t="shared" si="5"/>
        <v>0.02</v>
      </c>
      <c r="M38" s="2">
        <f t="shared" si="5"/>
        <v>0.02</v>
      </c>
      <c r="N38" s="2">
        <f t="shared" si="5"/>
        <v>0</v>
      </c>
      <c r="O38" s="2">
        <f t="shared" si="5"/>
        <v>0</v>
      </c>
      <c r="P38" s="2">
        <f t="shared" si="5"/>
        <v>96.899999999999991</v>
      </c>
      <c r="Q38" s="2">
        <f t="shared" si="10"/>
        <v>15.5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8357</v>
      </c>
      <c r="B39" s="23">
        <v>100</v>
      </c>
      <c r="C39" s="2">
        <f t="shared" si="6"/>
        <v>60</v>
      </c>
      <c r="D39" s="2">
        <f t="shared" si="7"/>
        <v>63.002500000000005</v>
      </c>
      <c r="E39" s="2">
        <f t="shared" si="8"/>
        <v>144.4795</v>
      </c>
      <c r="F39" s="2">
        <f t="shared" si="9"/>
        <v>12.16972</v>
      </c>
      <c r="G39" s="2">
        <f t="shared" si="5"/>
        <v>0.02</v>
      </c>
      <c r="H39" s="2">
        <f t="shared" si="5"/>
        <v>0.33300000000000002</v>
      </c>
      <c r="I39" s="2">
        <f t="shared" si="5"/>
        <v>0.05</v>
      </c>
      <c r="J39" s="2">
        <f t="shared" si="5"/>
        <v>1E-3</v>
      </c>
      <c r="K39" s="2">
        <f t="shared" si="5"/>
        <v>5.0000000000000001E-3</v>
      </c>
      <c r="L39" s="2">
        <f t="shared" si="5"/>
        <v>0.02</v>
      </c>
      <c r="M39" s="2">
        <f t="shared" si="5"/>
        <v>0.02</v>
      </c>
      <c r="N39" s="2">
        <f t="shared" si="5"/>
        <v>0</v>
      </c>
      <c r="O39" s="2">
        <f t="shared" si="5"/>
        <v>0</v>
      </c>
      <c r="P39" s="2">
        <f t="shared" si="5"/>
        <v>96.899999999999991</v>
      </c>
      <c r="Q39" s="2">
        <f t="shared" si="10"/>
        <v>15.5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9852</v>
      </c>
      <c r="B40" s="23">
        <v>100</v>
      </c>
      <c r="C40" s="2">
        <f t="shared" si="6"/>
        <v>60</v>
      </c>
      <c r="D40" s="2">
        <f t="shared" si="7"/>
        <v>63.002500000000005</v>
      </c>
      <c r="E40" s="2">
        <f t="shared" si="8"/>
        <v>144.4795</v>
      </c>
      <c r="F40" s="2">
        <f t="shared" si="9"/>
        <v>12.16972</v>
      </c>
      <c r="G40" s="2">
        <f t="shared" si="5"/>
        <v>0.02</v>
      </c>
      <c r="H40" s="2">
        <f t="shared" si="5"/>
        <v>0.33300000000000002</v>
      </c>
      <c r="I40" s="2">
        <f t="shared" si="5"/>
        <v>0.05</v>
      </c>
      <c r="J40" s="2">
        <f t="shared" si="5"/>
        <v>1E-3</v>
      </c>
      <c r="K40" s="2">
        <f t="shared" si="5"/>
        <v>5.0000000000000001E-3</v>
      </c>
      <c r="L40" s="2">
        <f t="shared" si="5"/>
        <v>0.02</v>
      </c>
      <c r="M40" s="2">
        <f t="shared" si="5"/>
        <v>0.02</v>
      </c>
      <c r="N40" s="2">
        <f t="shared" si="5"/>
        <v>0</v>
      </c>
      <c r="O40" s="2">
        <f t="shared" si="5"/>
        <v>0</v>
      </c>
      <c r="P40" s="2">
        <f t="shared" si="5"/>
        <v>96.899999999999991</v>
      </c>
      <c r="Q40" s="2">
        <f t="shared" si="10"/>
        <v>15.5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1655</v>
      </c>
      <c r="B41" s="23">
        <v>100</v>
      </c>
      <c r="C41" s="2">
        <f t="shared" si="6"/>
        <v>60</v>
      </c>
      <c r="D41" s="2">
        <f t="shared" si="7"/>
        <v>63.002500000000005</v>
      </c>
      <c r="E41" s="2">
        <f t="shared" si="8"/>
        <v>144.4795</v>
      </c>
      <c r="F41" s="2">
        <f t="shared" si="9"/>
        <v>12.16972</v>
      </c>
      <c r="G41" s="2">
        <f t="shared" si="5"/>
        <v>0.02</v>
      </c>
      <c r="H41" s="2">
        <f t="shared" si="5"/>
        <v>0.33300000000000002</v>
      </c>
      <c r="I41" s="2">
        <f t="shared" si="5"/>
        <v>0.05</v>
      </c>
      <c r="J41" s="2">
        <f t="shared" si="5"/>
        <v>1E-3</v>
      </c>
      <c r="K41" s="2">
        <f t="shared" si="5"/>
        <v>5.0000000000000001E-3</v>
      </c>
      <c r="L41" s="2">
        <f t="shared" si="5"/>
        <v>0.02</v>
      </c>
      <c r="M41" s="2">
        <f t="shared" si="5"/>
        <v>0.02</v>
      </c>
      <c r="N41" s="2">
        <f t="shared" si="5"/>
        <v>0</v>
      </c>
      <c r="O41" s="2">
        <f t="shared" si="5"/>
        <v>0</v>
      </c>
      <c r="P41" s="2">
        <f t="shared" si="5"/>
        <v>96.899999999999991</v>
      </c>
      <c r="Q41" s="2">
        <f t="shared" si="10"/>
        <v>15.5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3556</v>
      </c>
      <c r="B42" s="23">
        <v>100</v>
      </c>
      <c r="C42" s="2">
        <f t="shared" si="6"/>
        <v>60</v>
      </c>
      <c r="D42" s="2">
        <f t="shared" si="7"/>
        <v>63.002500000000005</v>
      </c>
      <c r="E42" s="2">
        <f t="shared" si="8"/>
        <v>144.4795</v>
      </c>
      <c r="F42" s="2">
        <f t="shared" si="9"/>
        <v>12.16972</v>
      </c>
      <c r="G42" s="2">
        <f t="shared" si="5"/>
        <v>0.02</v>
      </c>
      <c r="H42" s="2">
        <f t="shared" si="5"/>
        <v>0.33300000000000002</v>
      </c>
      <c r="I42" s="2">
        <f t="shared" si="5"/>
        <v>0.05</v>
      </c>
      <c r="J42" s="2">
        <f t="shared" si="5"/>
        <v>1E-3</v>
      </c>
      <c r="K42" s="2">
        <f t="shared" si="5"/>
        <v>5.0000000000000001E-3</v>
      </c>
      <c r="L42" s="2">
        <f t="shared" si="5"/>
        <v>0.02</v>
      </c>
      <c r="M42" s="2">
        <f t="shared" si="5"/>
        <v>0.02</v>
      </c>
      <c r="N42" s="2">
        <f t="shared" si="5"/>
        <v>0</v>
      </c>
      <c r="O42" s="2">
        <f t="shared" si="5"/>
        <v>0</v>
      </c>
      <c r="P42" s="2">
        <f t="shared" si="5"/>
        <v>96.899999999999991</v>
      </c>
      <c r="Q42" s="2">
        <f t="shared" si="10"/>
        <v>15.5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e">
        <f>O8</f>
        <v>#REF!</v>
      </c>
      <c r="B43" s="23">
        <v>100</v>
      </c>
      <c r="C43" s="2">
        <f t="shared" si="6"/>
        <v>60</v>
      </c>
      <c r="D43" s="2">
        <f t="shared" si="7"/>
        <v>63.002500000000005</v>
      </c>
      <c r="E43" s="2">
        <f t="shared" si="8"/>
        <v>144.4795</v>
      </c>
      <c r="F43" s="2">
        <f t="shared" si="9"/>
        <v>12.16972</v>
      </c>
      <c r="G43" s="2">
        <f t="shared" si="5"/>
        <v>0.02</v>
      </c>
      <c r="H43" s="2">
        <f t="shared" si="5"/>
        <v>0.33300000000000002</v>
      </c>
      <c r="I43" s="2">
        <f t="shared" si="5"/>
        <v>0.05</v>
      </c>
      <c r="J43" s="2">
        <f t="shared" si="5"/>
        <v>1E-3</v>
      </c>
      <c r="K43" s="2">
        <f t="shared" si="5"/>
        <v>5.0000000000000001E-3</v>
      </c>
      <c r="L43" s="2">
        <f t="shared" si="5"/>
        <v>0.02</v>
      </c>
      <c r="M43" s="2">
        <f t="shared" si="5"/>
        <v>0.02</v>
      </c>
      <c r="N43" s="2">
        <f t="shared" si="5"/>
        <v>0</v>
      </c>
      <c r="O43" s="2">
        <f t="shared" si="5"/>
        <v>0</v>
      </c>
      <c r="P43" s="2">
        <f t="shared" si="5"/>
        <v>96.899999999999991</v>
      </c>
      <c r="Q43" s="2">
        <f t="shared" si="10"/>
        <v>15.5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3996/5358</v>
      </c>
      <c r="B44" s="23">
        <v>100</v>
      </c>
      <c r="C44" s="2">
        <f t="shared" si="6"/>
        <v>60</v>
      </c>
      <c r="D44" s="2">
        <f t="shared" si="7"/>
        <v>63.002500000000005</v>
      </c>
      <c r="E44" s="2">
        <f t="shared" si="8"/>
        <v>144.4795</v>
      </c>
      <c r="F44" s="2">
        <f t="shared" si="9"/>
        <v>12.16972</v>
      </c>
      <c r="G44" s="2">
        <f t="shared" si="5"/>
        <v>0.02</v>
      </c>
      <c r="H44" s="2">
        <f t="shared" si="5"/>
        <v>0.33300000000000002</v>
      </c>
      <c r="I44" s="2">
        <f t="shared" si="5"/>
        <v>0.05</v>
      </c>
      <c r="J44" s="2">
        <f t="shared" si="5"/>
        <v>1E-3</v>
      </c>
      <c r="K44" s="2">
        <f t="shared" si="5"/>
        <v>5.0000000000000001E-3</v>
      </c>
      <c r="L44" s="2">
        <f t="shared" si="5"/>
        <v>0.02</v>
      </c>
      <c r="M44" s="2">
        <f t="shared" si="5"/>
        <v>0.02</v>
      </c>
      <c r="N44" s="2">
        <f t="shared" si="5"/>
        <v>0</v>
      </c>
      <c r="O44" s="2">
        <f t="shared" si="5"/>
        <v>0</v>
      </c>
      <c r="P44" s="2">
        <f t="shared" si="5"/>
        <v>96.899999999999991</v>
      </c>
      <c r="Q44" s="2">
        <f t="shared" si="10"/>
        <v>15.5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4849</v>
      </c>
      <c r="B45" s="23">
        <v>100</v>
      </c>
      <c r="C45" s="2">
        <f t="shared" si="6"/>
        <v>60</v>
      </c>
      <c r="D45" s="2">
        <f t="shared" si="7"/>
        <v>63.002500000000005</v>
      </c>
      <c r="E45" s="2">
        <f t="shared" si="8"/>
        <v>144.4795</v>
      </c>
      <c r="F45" s="2">
        <f t="shared" si="9"/>
        <v>12.16972</v>
      </c>
      <c r="G45" s="2">
        <f t="shared" si="5"/>
        <v>0.02</v>
      </c>
      <c r="H45" s="2">
        <f t="shared" si="5"/>
        <v>0.33300000000000002</v>
      </c>
      <c r="I45" s="2">
        <f t="shared" si="5"/>
        <v>0.05</v>
      </c>
      <c r="J45" s="2">
        <f t="shared" si="5"/>
        <v>1E-3</v>
      </c>
      <c r="K45" s="2">
        <f t="shared" si="5"/>
        <v>5.0000000000000001E-3</v>
      </c>
      <c r="L45" s="2">
        <f t="shared" si="5"/>
        <v>0.02</v>
      </c>
      <c r="M45" s="2">
        <f t="shared" si="5"/>
        <v>0.02</v>
      </c>
      <c r="N45" s="2">
        <f t="shared" si="5"/>
        <v>0</v>
      </c>
      <c r="O45" s="2">
        <f t="shared" si="5"/>
        <v>0</v>
      </c>
      <c r="P45" s="2">
        <f t="shared" si="5"/>
        <v>96.899999999999991</v>
      </c>
      <c r="Q45" s="2">
        <f t="shared" si="10"/>
        <v>15.5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2566</v>
      </c>
      <c r="B46" s="23">
        <v>100</v>
      </c>
      <c r="C46" s="2">
        <f t="shared" si="6"/>
        <v>60</v>
      </c>
      <c r="D46" s="2">
        <f t="shared" si="7"/>
        <v>63.002500000000005</v>
      </c>
      <c r="E46" s="2">
        <f t="shared" si="8"/>
        <v>144.4795</v>
      </c>
      <c r="F46" s="2">
        <f t="shared" si="9"/>
        <v>12.16972</v>
      </c>
      <c r="G46" s="2">
        <f t="shared" si="5"/>
        <v>0.02</v>
      </c>
      <c r="H46" s="2">
        <f t="shared" si="5"/>
        <v>0.33300000000000002</v>
      </c>
      <c r="I46" s="2">
        <f t="shared" si="5"/>
        <v>0.05</v>
      </c>
      <c r="J46" s="2">
        <f t="shared" si="5"/>
        <v>1E-3</v>
      </c>
      <c r="K46" s="2">
        <f t="shared" si="5"/>
        <v>5.0000000000000001E-3</v>
      </c>
      <c r="L46" s="2">
        <f t="shared" si="5"/>
        <v>0.02</v>
      </c>
      <c r="M46" s="2">
        <f t="shared" si="5"/>
        <v>0.02</v>
      </c>
      <c r="N46" s="2">
        <f t="shared" si="5"/>
        <v>0</v>
      </c>
      <c r="O46" s="2">
        <f t="shared" si="5"/>
        <v>0</v>
      </c>
      <c r="P46" s="2">
        <f t="shared" si="5"/>
        <v>96.899999999999991</v>
      </c>
      <c r="Q46" s="2">
        <f t="shared" si="10"/>
        <v>15.5</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1072</v>
      </c>
      <c r="C57" s="16">
        <f t="shared" ref="C57:U57" si="13">D8</f>
        <v>7244</v>
      </c>
      <c r="D57" s="16">
        <f t="shared" si="13"/>
        <v>6553</v>
      </c>
      <c r="E57" s="16">
        <f t="shared" si="13"/>
        <v>5874</v>
      </c>
      <c r="F57" s="16">
        <f t="shared" si="13"/>
        <v>6889</v>
      </c>
      <c r="G57" s="16">
        <f t="shared" si="13"/>
        <v>3753</v>
      </c>
      <c r="H57" s="16">
        <f t="shared" si="13"/>
        <v>5607</v>
      </c>
      <c r="I57" s="16">
        <f t="shared" si="13"/>
        <v>4682</v>
      </c>
      <c r="J57" s="16">
        <f t="shared" si="13"/>
        <v>8357</v>
      </c>
      <c r="K57" s="16">
        <f t="shared" si="13"/>
        <v>9852</v>
      </c>
      <c r="L57" s="16">
        <f t="shared" si="13"/>
        <v>1655</v>
      </c>
      <c r="M57" s="16">
        <f t="shared" si="13"/>
        <v>3556</v>
      </c>
      <c r="N57" s="16" t="e">
        <f t="shared" si="13"/>
        <v>#REF!</v>
      </c>
      <c r="O57" s="16" t="str">
        <f t="shared" si="13"/>
        <v>3996/5358</v>
      </c>
      <c r="P57" s="16">
        <f t="shared" si="13"/>
        <v>4849</v>
      </c>
      <c r="Q57" s="16">
        <f t="shared" si="13"/>
        <v>2566</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str">
        <f>Q16&amp;" I "&amp;(VLOOKUP(Q14,Table245[],6,FALSE))</f>
        <v>Medium/Clay I Grass</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f>VLOOKUP(Q$14,Table245[],5,FALSE)</f>
        <v>6.2</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t="str">
        <f>C10</f>
        <v>Moderate</v>
      </c>
      <c r="C60" s="93" t="str">
        <f t="shared" ref="C60:U60" si="14">D10</f>
        <v>Moderate</v>
      </c>
      <c r="D60" s="93" t="str">
        <f t="shared" si="14"/>
        <v>Moderate</v>
      </c>
      <c r="E60" s="93" t="str">
        <f t="shared" si="14"/>
        <v>Moderate</v>
      </c>
      <c r="F60" s="93" t="str">
        <f t="shared" si="14"/>
        <v>Moderate</v>
      </c>
      <c r="G60" s="93" t="str">
        <f t="shared" si="14"/>
        <v>Moderate</v>
      </c>
      <c r="H60" s="93" t="str">
        <f t="shared" si="14"/>
        <v>Moderate</v>
      </c>
      <c r="I60" s="93" t="str">
        <f t="shared" si="14"/>
        <v>Moderate</v>
      </c>
      <c r="J60" s="93" t="str">
        <f t="shared" si="14"/>
        <v>Moderate</v>
      </c>
      <c r="K60" s="93" t="str">
        <f t="shared" si="14"/>
        <v>Moderate</v>
      </c>
      <c r="L60" s="93" t="str">
        <f t="shared" si="14"/>
        <v>Moderate</v>
      </c>
      <c r="M60" s="93" t="str">
        <f t="shared" si="14"/>
        <v>Moderate</v>
      </c>
      <c r="N60" s="93" t="e">
        <f t="shared" si="14"/>
        <v>#REF!</v>
      </c>
      <c r="O60" s="93" t="str">
        <f t="shared" si="14"/>
        <v>Moderate</v>
      </c>
      <c r="P60" s="93" t="str">
        <f t="shared" si="14"/>
        <v>Moderate</v>
      </c>
      <c r="Q60" s="93" t="str">
        <f t="shared" si="14"/>
        <v>Moderate</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100</v>
      </c>
      <c r="C62" s="94">
        <f>B32</f>
        <v>100</v>
      </c>
      <c r="D62" s="94">
        <f>B33</f>
        <v>100</v>
      </c>
      <c r="E62" s="94">
        <f>B34</f>
        <v>100</v>
      </c>
      <c r="F62" s="94">
        <f>B35</f>
        <v>100</v>
      </c>
      <c r="G62" s="94">
        <f>B36</f>
        <v>100</v>
      </c>
      <c r="H62" s="94">
        <f>B37</f>
        <v>100</v>
      </c>
      <c r="I62" s="94">
        <f>B38</f>
        <v>100</v>
      </c>
      <c r="J62" s="94">
        <f>B39</f>
        <v>100</v>
      </c>
      <c r="K62" s="94">
        <f>B40</f>
        <v>100</v>
      </c>
      <c r="L62" s="94">
        <f>B41</f>
        <v>100</v>
      </c>
      <c r="M62" s="94">
        <f>B42</f>
        <v>100</v>
      </c>
      <c r="N62" s="94">
        <f>B43</f>
        <v>100</v>
      </c>
      <c r="O62" s="94">
        <f>B44</f>
        <v>100</v>
      </c>
      <c r="P62" s="94">
        <f>B45</f>
        <v>100</v>
      </c>
      <c r="Q62" s="94">
        <f>B46</f>
        <v>100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t="e">
        <f>(B59-B60)*B61</f>
        <v>#VALUE!</v>
      </c>
      <c r="C64" s="94" t="e">
        <f t="shared" ref="C64:U64" si="17">(C59-C60)*C61</f>
        <v>#VALUE!</v>
      </c>
      <c r="D64" s="94" t="e">
        <f t="shared" si="17"/>
        <v>#VALUE!</v>
      </c>
      <c r="E64" s="94" t="e">
        <f t="shared" si="17"/>
        <v>#VALUE!</v>
      </c>
      <c r="F64" s="94" t="e">
        <f t="shared" si="17"/>
        <v>#VALUE!</v>
      </c>
      <c r="G64" s="94" t="e">
        <f t="shared" si="17"/>
        <v>#VALUE!</v>
      </c>
      <c r="H64" s="94" t="e">
        <f t="shared" si="17"/>
        <v>#VALUE!</v>
      </c>
      <c r="I64" s="94" t="e">
        <f t="shared" si="17"/>
        <v>#VALUE!</v>
      </c>
      <c r="J64" s="94" t="e">
        <f t="shared" si="17"/>
        <v>#VALUE!</v>
      </c>
      <c r="K64" s="94" t="e">
        <f t="shared" si="17"/>
        <v>#VALUE!</v>
      </c>
      <c r="L64" s="94" t="e">
        <f t="shared" si="17"/>
        <v>#VALUE!</v>
      </c>
      <c r="M64" s="94" t="e">
        <f t="shared" si="17"/>
        <v>#VALUE!</v>
      </c>
      <c r="N64" s="94" t="e">
        <f t="shared" si="17"/>
        <v>#REF!</v>
      </c>
      <c r="O64" s="94" t="e">
        <f t="shared" si="17"/>
        <v>#VALUE!</v>
      </c>
      <c r="P64" s="94" t="e">
        <f t="shared" si="17"/>
        <v>#VALUE!</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e">
        <f>IF(B64&lt;=B63,"OVER","UNDER")</f>
        <v>#VALUE!</v>
      </c>
      <c r="C65" s="95" t="e">
        <f t="shared" ref="C65:U65" si="18">IF(C64&lt;=C63,"OVER","UNDER")</f>
        <v>#VALUE!</v>
      </c>
      <c r="D65" s="95" t="e">
        <f t="shared" si="18"/>
        <v>#VALUE!</v>
      </c>
      <c r="E65" s="95" t="e">
        <f t="shared" si="18"/>
        <v>#VALUE!</v>
      </c>
      <c r="F65" s="95" t="e">
        <f t="shared" si="18"/>
        <v>#VALUE!</v>
      </c>
      <c r="G65" s="95" t="e">
        <f t="shared" si="18"/>
        <v>#VALUE!</v>
      </c>
      <c r="H65" s="95" t="e">
        <f t="shared" si="18"/>
        <v>#VALUE!</v>
      </c>
      <c r="I65" s="95" t="e">
        <f t="shared" si="18"/>
        <v>#VALUE!</v>
      </c>
      <c r="J65" s="95" t="e">
        <f t="shared" si="18"/>
        <v>#VALUE!</v>
      </c>
      <c r="K65" s="95" t="e">
        <f t="shared" si="18"/>
        <v>#VALUE!</v>
      </c>
      <c r="L65" s="95" t="e">
        <f t="shared" si="18"/>
        <v>#VALUE!</v>
      </c>
      <c r="M65" s="95" t="e">
        <f t="shared" si="18"/>
        <v>#VALUE!</v>
      </c>
      <c r="N65" s="95" t="e">
        <f t="shared" si="18"/>
        <v>#REF!</v>
      </c>
      <c r="O65" s="95" t="e">
        <f t="shared" si="18"/>
        <v>#VALUE!</v>
      </c>
      <c r="P65" s="95" t="e">
        <f t="shared" si="18"/>
        <v>#VALUE!</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8" priority="30" operator="equal">
      <formula>"DECREASE"</formula>
    </cfRule>
    <cfRule type="cellIs" dxfId="77" priority="31" operator="equal">
      <formula>"INCREASE"</formula>
    </cfRule>
  </conditionalFormatting>
  <conditionalFormatting sqref="B47:B50 B62:U65">
    <cfRule type="cellIs" dxfId="76" priority="29" operator="greaterThan">
      <formula>$B$51</formula>
    </cfRule>
  </conditionalFormatting>
  <conditionalFormatting sqref="C31:C50">
    <cfRule type="cellIs" dxfId="75" priority="28" operator="greaterThan">
      <formula>$C$51</formula>
    </cfRule>
  </conditionalFormatting>
  <conditionalFormatting sqref="C18:V18">
    <cfRule type="cellIs" dxfId="74" priority="27" operator="equal">
      <formula>0</formula>
    </cfRule>
  </conditionalFormatting>
  <conditionalFormatting sqref="C17:V17">
    <cfRule type="cellIs" dxfId="73" priority="26" operator="equal">
      <formula>0</formula>
    </cfRule>
  </conditionalFormatting>
  <conditionalFormatting sqref="C19:V19">
    <cfRule type="cellIs" dxfId="72" priority="25" operator="equal">
      <formula>0</formula>
    </cfRule>
  </conditionalFormatting>
  <conditionalFormatting sqref="G31:G50">
    <cfRule type="cellIs" dxfId="71" priority="24" operator="greaterThan">
      <formula>$G$51</formula>
    </cfRule>
  </conditionalFormatting>
  <conditionalFormatting sqref="H31:H50">
    <cfRule type="cellIs" dxfId="70" priority="23" operator="greaterThan">
      <formula>$H$51</formula>
    </cfRule>
  </conditionalFormatting>
  <conditionalFormatting sqref="I31:I50">
    <cfRule type="cellIs" dxfId="69" priority="22" operator="greaterThan">
      <formula>$I$51</formula>
    </cfRule>
  </conditionalFormatting>
  <conditionalFormatting sqref="K31:K50">
    <cfRule type="cellIs" dxfId="68" priority="21" operator="greaterThan">
      <formula>$K$51</formula>
    </cfRule>
  </conditionalFormatting>
  <conditionalFormatting sqref="L31:L50">
    <cfRule type="cellIs" dxfId="67" priority="20" operator="greaterThan">
      <formula>$L$51</formula>
    </cfRule>
  </conditionalFormatting>
  <conditionalFormatting sqref="M31:M50">
    <cfRule type="cellIs" dxfId="66" priority="19" operator="greaterThan">
      <formula>$M$51</formula>
    </cfRule>
  </conditionalFormatting>
  <conditionalFormatting sqref="P31:P50">
    <cfRule type="cellIs" dxfId="65" priority="18" operator="greaterThan">
      <formula>$P$51</formula>
    </cfRule>
  </conditionalFormatting>
  <conditionalFormatting sqref="R31:R50">
    <cfRule type="cellIs" dxfId="64" priority="17" operator="greaterThan">
      <formula>$R$51</formula>
    </cfRule>
  </conditionalFormatting>
  <conditionalFormatting sqref="S31:S50">
    <cfRule type="cellIs" dxfId="63" priority="16" operator="greaterThan">
      <formula>$S$51</formula>
    </cfRule>
  </conditionalFormatting>
  <conditionalFormatting sqref="T31:T50">
    <cfRule type="cellIs" dxfId="62" priority="15" operator="greaterThan">
      <formula>$T$51</formula>
    </cfRule>
  </conditionalFormatting>
  <conditionalFormatting sqref="U31:U50">
    <cfRule type="cellIs" dxfId="61" priority="14" operator="greaterThan">
      <formula>$U$51</formula>
    </cfRule>
  </conditionalFormatting>
  <conditionalFormatting sqref="C22:V22">
    <cfRule type="cellIs" dxfId="60" priority="13" operator="equal">
      <formula>0</formula>
    </cfRule>
  </conditionalFormatting>
  <conditionalFormatting sqref="C24:V24">
    <cfRule type="cellIs" dxfId="59" priority="11" operator="equal">
      <formula>"DECREASE"</formula>
    </cfRule>
    <cfRule type="cellIs" dxfId="58" priority="12" operator="equal">
      <formula>"INCREASE"</formula>
    </cfRule>
  </conditionalFormatting>
  <conditionalFormatting sqref="C23:V23">
    <cfRule type="cellIs" dxfId="57" priority="10" operator="equal">
      <formula>0</formula>
    </cfRule>
  </conditionalFormatting>
  <conditionalFormatting sqref="I1">
    <cfRule type="cellIs" dxfId="56" priority="9" operator="lessThan">
      <formula>5</formula>
    </cfRule>
  </conditionalFormatting>
  <conditionalFormatting sqref="C21:V21">
    <cfRule type="cellIs" dxfId="55" priority="6" operator="equal">
      <formula>0</formula>
    </cfRule>
  </conditionalFormatting>
  <conditionalFormatting sqref="B65:U65">
    <cfRule type="cellIs" dxfId="54" priority="4" operator="equal">
      <formula>"UNDER"</formula>
    </cfRule>
    <cfRule type="cellIs" dxfId="53" priority="5" operator="equal">
      <formula>"OVER"</formula>
    </cfRule>
  </conditionalFormatting>
  <conditionalFormatting sqref="I2">
    <cfRule type="cellIs" dxfId="52" priority="3" operator="greaterThan">
      <formula>5000.1</formula>
    </cfRule>
  </conditionalFormatting>
  <conditionalFormatting sqref="I3">
    <cfRule type="cellIs" dxfId="51" priority="2" operator="greaterThan">
      <formula>4.1</formula>
    </cfRule>
  </conditionalFormatting>
  <conditionalFormatting sqref="B31:B46">
    <cfRule type="cellIs" dxfId="0" priority="1" operator="greaterThan">
      <formula>$B$51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opLeftCell="A13" zoomScale="90" zoomScaleNormal="90" workbookViewId="0">
      <selection activeCell="D31" sqref="D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PAN-010854</v>
      </c>
      <c r="D1" s="127"/>
      <c r="E1" s="37" t="s">
        <v>45</v>
      </c>
      <c r="F1" s="46">
        <f>'Field data and Waste 1'!F1</f>
        <v>44.6</v>
      </c>
      <c r="G1" s="106" t="s">
        <v>43</v>
      </c>
      <c r="H1" s="107"/>
      <c r="I1" s="35">
        <v>8.76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 AB3891CX</v>
      </c>
      <c r="D2" s="129"/>
      <c r="E2" s="37" t="s">
        <v>106</v>
      </c>
      <c r="F2" s="35" t="s">
        <v>157</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Stepside Agri</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Gelligarneddau, Llangybi, Lampeter, Ceredigion, SA48 8NJ</v>
      </c>
      <c r="D4" s="127"/>
      <c r="E4" s="38" t="s">
        <v>1</v>
      </c>
      <c r="F4" s="35" t="s">
        <v>161</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1072</v>
      </c>
      <c r="D8" s="67">
        <f>'Field data and Waste 1'!D8</f>
        <v>7244</v>
      </c>
      <c r="E8" s="67">
        <f>'Field data and Waste 1'!E8</f>
        <v>6553</v>
      </c>
      <c r="F8" s="67">
        <f>'Field data and Waste 1'!F8</f>
        <v>5874</v>
      </c>
      <c r="G8" s="67">
        <f>'Field data and Waste 1'!G8</f>
        <v>6889</v>
      </c>
      <c r="H8" s="67">
        <f>'Field data and Waste 1'!H8</f>
        <v>3753</v>
      </c>
      <c r="I8" s="67">
        <f>'Field data and Waste 1'!I8</f>
        <v>5607</v>
      </c>
      <c r="J8" s="67">
        <f>'Field data and Waste 1'!J8</f>
        <v>4682</v>
      </c>
      <c r="K8" s="67">
        <f>'Field data and Waste 1'!K8</f>
        <v>8357</v>
      </c>
      <c r="L8" s="67">
        <f>'Field data and Waste 1'!L8</f>
        <v>9852</v>
      </c>
      <c r="M8" s="67">
        <f>'Field data and Waste 1'!M8</f>
        <v>1655</v>
      </c>
      <c r="N8" s="67">
        <f>'Field data and Waste 1'!N8</f>
        <v>3556</v>
      </c>
      <c r="O8" s="67" t="e">
        <f>'Field data and Waste 1'!#REF!</f>
        <v>#REF!</v>
      </c>
      <c r="P8" s="67" t="str">
        <f>'Field data and Waste 1'!O8</f>
        <v>3996/5358</v>
      </c>
      <c r="Q8" s="67">
        <f>'Field data and Waste 1'!P8</f>
        <v>4849</v>
      </c>
      <c r="R8" s="67">
        <f>'Field data and Waste 1'!Q8</f>
        <v>2566</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f>'Field data and Waste 1'!C9</f>
        <v>6.9</v>
      </c>
      <c r="D9" s="67">
        <f>'Field data and Waste 1'!D9</f>
        <v>5.7</v>
      </c>
      <c r="E9" s="67">
        <f>'Field data and Waste 1'!E9</f>
        <v>5.5</v>
      </c>
      <c r="F9" s="67">
        <f>'Field data and Waste 1'!F9</f>
        <v>5.7</v>
      </c>
      <c r="G9" s="67">
        <f>'Field data and Waste 1'!G9</f>
        <v>6.5</v>
      </c>
      <c r="H9" s="67">
        <f>'Field data and Waste 1'!H9</f>
        <v>5.2</v>
      </c>
      <c r="I9" s="67">
        <f>'Field data and Waste 1'!I9</f>
        <v>6.3</v>
      </c>
      <c r="J9" s="67">
        <f>'Field data and Waste 1'!J9</f>
        <v>6.3</v>
      </c>
      <c r="K9" s="67">
        <f>'Field data and Waste 1'!K9</f>
        <v>6.3</v>
      </c>
      <c r="L9" s="67">
        <f>'Field data and Waste 1'!L9</f>
        <v>5.8</v>
      </c>
      <c r="M9" s="67">
        <f>'Field data and Waste 1'!M9</f>
        <v>6.5</v>
      </c>
      <c r="N9" s="67">
        <f>'Field data and Waste 1'!N9</f>
        <v>6.2</v>
      </c>
      <c r="O9" s="67" t="e">
        <f>'Field data and Waste 1'!#REF!</f>
        <v>#REF!</v>
      </c>
      <c r="P9" s="67">
        <f>'Field data and Waste 1'!O9</f>
        <v>6</v>
      </c>
      <c r="Q9" s="67">
        <f>'Field data and Waste 1'!P9</f>
        <v>6.3</v>
      </c>
      <c r="R9" s="67">
        <f>'Field data and Waste 1'!Q9</f>
        <v>6.2</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t="str">
        <f>'Field data and Waste 1'!C10</f>
        <v>Moderate</v>
      </c>
      <c r="D10" s="67" t="str">
        <f>'Field data and Waste 1'!D10</f>
        <v>Moderate</v>
      </c>
      <c r="E10" s="67" t="str">
        <f>'Field data and Waste 1'!E10</f>
        <v>Moderate</v>
      </c>
      <c r="F10" s="67" t="str">
        <f>'Field data and Waste 1'!F10</f>
        <v>Moderate</v>
      </c>
      <c r="G10" s="67" t="str">
        <f>'Field data and Waste 1'!G10</f>
        <v>Moderate</v>
      </c>
      <c r="H10" s="67" t="str">
        <f>'Field data and Waste 1'!H10</f>
        <v>Moderate</v>
      </c>
      <c r="I10" s="67" t="str">
        <f>'Field data and Waste 1'!I10</f>
        <v>Moderate</v>
      </c>
      <c r="J10" s="67" t="str">
        <f>'Field data and Waste 1'!J10</f>
        <v>Moderate</v>
      </c>
      <c r="K10" s="67" t="str">
        <f>'Field data and Waste 1'!K10</f>
        <v>Moderate</v>
      </c>
      <c r="L10" s="67" t="str">
        <f>'Field data and Waste 1'!L10</f>
        <v>Moderate</v>
      </c>
      <c r="M10" s="67" t="str">
        <f>'Field data and Waste 1'!M10</f>
        <v>Moderate</v>
      </c>
      <c r="N10" s="67" t="str">
        <f>'Field data and Waste 1'!N10</f>
        <v>Moderate</v>
      </c>
      <c r="O10" s="67" t="e">
        <f>'Field data and Waste 1'!#REF!</f>
        <v>#REF!</v>
      </c>
      <c r="P10" s="67" t="str">
        <f>'Field data and Waste 1'!O10</f>
        <v>Moderate</v>
      </c>
      <c r="Q10" s="67" t="str">
        <f>'Field data and Waste 1'!P10</f>
        <v>Moderate</v>
      </c>
      <c r="R10" s="67" t="str">
        <f>'Field data and Waste 1'!Q10</f>
        <v>Moderate</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3</v>
      </c>
      <c r="E11" s="67">
        <f>'Field data and Waste 1'!E11</f>
        <v>3</v>
      </c>
      <c r="F11" s="67">
        <f>'Field data and Waste 1'!F11</f>
        <v>3</v>
      </c>
      <c r="G11" s="67">
        <f>'Field data and Waste 1'!G11</f>
        <v>1</v>
      </c>
      <c r="H11" s="67">
        <f>'Field data and Waste 1'!H11</f>
        <v>2</v>
      </c>
      <c r="I11" s="67">
        <f>'Field data and Waste 1'!I11</f>
        <v>3</v>
      </c>
      <c r="J11" s="67">
        <f>'Field data and Waste 1'!J11</f>
        <v>3</v>
      </c>
      <c r="K11" s="67">
        <f>'Field data and Waste 1'!K11</f>
        <v>4</v>
      </c>
      <c r="L11" s="67">
        <f>'Field data and Waste 1'!L11</f>
        <v>3</v>
      </c>
      <c r="M11" s="67">
        <f>'Field data and Waste 1'!M11</f>
        <v>3</v>
      </c>
      <c r="N11" s="67">
        <f>'Field data and Waste 1'!N11</f>
        <v>3</v>
      </c>
      <c r="O11" s="67" t="e">
        <f>'Field data and Waste 1'!#REF!</f>
        <v>#REF!</v>
      </c>
      <c r="P11" s="67">
        <f>'Field data and Waste 1'!O11</f>
        <v>2</v>
      </c>
      <c r="Q11" s="67">
        <f>'Field data and Waste 1'!P11</f>
        <v>3</v>
      </c>
      <c r="R11" s="67">
        <f>'Field data and Waste 1'!Q11</f>
        <v>3</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3</v>
      </c>
      <c r="D12" s="67">
        <f>'Field data and Waste 1'!D12</f>
        <v>2</v>
      </c>
      <c r="E12" s="67">
        <f>'Field data and Waste 1'!E12</f>
        <v>2</v>
      </c>
      <c r="F12" s="67">
        <f>'Field data and Waste 1'!F12</f>
        <v>2</v>
      </c>
      <c r="G12" s="67">
        <f>'Field data and Waste 1'!G12</f>
        <v>2</v>
      </c>
      <c r="H12" s="67">
        <f>'Field data and Waste 1'!H12</f>
        <v>2</v>
      </c>
      <c r="I12" s="67">
        <f>'Field data and Waste 1'!I12</f>
        <v>3</v>
      </c>
      <c r="J12" s="67">
        <f>'Field data and Waste 1'!J12</f>
        <v>3</v>
      </c>
      <c r="K12" s="67">
        <f>'Field data and Waste 1'!K12</f>
        <v>2</v>
      </c>
      <c r="L12" s="67">
        <f>'Field data and Waste 1'!L12</f>
        <v>2</v>
      </c>
      <c r="M12" s="67">
        <f>'Field data and Waste 1'!M12</f>
        <v>3</v>
      </c>
      <c r="N12" s="67">
        <f>'Field data and Waste 1'!N12</f>
        <v>1</v>
      </c>
      <c r="O12" s="67" t="e">
        <f>'Field data and Waste 1'!#REF!</f>
        <v>#REF!</v>
      </c>
      <c r="P12" s="67">
        <f>'Field data and Waste 1'!O12</f>
        <v>3</v>
      </c>
      <c r="Q12" s="67">
        <f>'Field data and Waste 1'!P12</f>
        <v>2</v>
      </c>
      <c r="R12" s="67">
        <f>'Field data and Waste 1'!Q12</f>
        <v>3</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3</v>
      </c>
      <c r="E13" s="67">
        <f>'Field data and Waste 1'!E13</f>
        <v>3</v>
      </c>
      <c r="F13" s="67">
        <f>'Field data and Waste 1'!F13</f>
        <v>2</v>
      </c>
      <c r="G13" s="67">
        <f>'Field data and Waste 1'!G13</f>
        <v>3</v>
      </c>
      <c r="H13" s="67">
        <f>'Field data and Waste 1'!H13</f>
        <v>2</v>
      </c>
      <c r="I13" s="67">
        <f>'Field data and Waste 1'!I13</f>
        <v>2</v>
      </c>
      <c r="J13" s="67">
        <f>'Field data and Waste 1'!J13</f>
        <v>2</v>
      </c>
      <c r="K13" s="67">
        <f>'Field data and Waste 1'!K13</f>
        <v>3</v>
      </c>
      <c r="L13" s="67">
        <f>'Field data and Waste 1'!L13</f>
        <v>3</v>
      </c>
      <c r="M13" s="67">
        <f>'Field data and Waste 1'!M13</f>
        <v>2</v>
      </c>
      <c r="N13" s="67">
        <f>'Field data and Waste 1'!N13</f>
        <v>2</v>
      </c>
      <c r="O13" s="67" t="e">
        <f>'Field data and Waste 1'!#REF!</f>
        <v>#REF!</v>
      </c>
      <c r="P13" s="67">
        <f>'Field data and Waste 1'!O13</f>
        <v>2</v>
      </c>
      <c r="Q13" s="67">
        <f>'Field data and Waste 1'!P13</f>
        <v>2</v>
      </c>
      <c r="R13" s="67">
        <f>'Field data and Waste 1'!Q13</f>
        <v>2</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5.5213099999999997</v>
      </c>
      <c r="D18" s="24">
        <f>$D32</f>
        <v>5.5213099999999997</v>
      </c>
      <c r="E18" s="24">
        <f>$D33</f>
        <v>5.5213099999999997</v>
      </c>
      <c r="F18" s="24">
        <f>$D34</f>
        <v>5.5213099999999997</v>
      </c>
      <c r="G18" s="24">
        <f>$D35</f>
        <v>5.5213099999999997</v>
      </c>
      <c r="H18" s="24">
        <f>$D36</f>
        <v>5.5213099999999997</v>
      </c>
      <c r="I18" s="24">
        <f>$D37</f>
        <v>5.5213099999999997</v>
      </c>
      <c r="J18" s="24">
        <f>$D38</f>
        <v>5.5213099999999997</v>
      </c>
      <c r="K18" s="24">
        <f>$D39</f>
        <v>5.5213099999999997</v>
      </c>
      <c r="L18" s="24">
        <f>$D40</f>
        <v>5.5213099999999997</v>
      </c>
      <c r="M18" s="24">
        <f>$D41</f>
        <v>5.5213099999999997</v>
      </c>
      <c r="N18" s="24">
        <f>$D42</f>
        <v>5.5213099999999997</v>
      </c>
      <c r="O18" s="24">
        <f>$D43</f>
        <v>5.5213099999999997</v>
      </c>
      <c r="P18" s="24">
        <f>$D44</f>
        <v>5.5213099999999997</v>
      </c>
      <c r="Q18" s="24">
        <f>$D45</f>
        <v>5.5213099999999997</v>
      </c>
      <c r="R18" s="24">
        <f>$D46</f>
        <v>5.5213099999999997</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-74.378689999999992</v>
      </c>
      <c r="D19" s="24">
        <f t="shared" ref="D19:V19" si="1">D18-D17</f>
        <v>-74.378689999999992</v>
      </c>
      <c r="E19" s="24">
        <f t="shared" si="1"/>
        <v>-74.378689999999992</v>
      </c>
      <c r="F19" s="24">
        <f t="shared" si="1"/>
        <v>-74.378689999999992</v>
      </c>
      <c r="G19" s="24">
        <f t="shared" si="1"/>
        <v>-74.378689999999992</v>
      </c>
      <c r="H19" s="24">
        <f t="shared" si="1"/>
        <v>-74.378689999999992</v>
      </c>
      <c r="I19" s="24">
        <f t="shared" si="1"/>
        <v>-74.378689999999992</v>
      </c>
      <c r="J19" s="24">
        <f t="shared" si="1"/>
        <v>-74.378689999999992</v>
      </c>
      <c r="K19" s="24">
        <f t="shared" si="1"/>
        <v>-74.378689999999992</v>
      </c>
      <c r="L19" s="24">
        <f t="shared" si="1"/>
        <v>-74.378689999999992</v>
      </c>
      <c r="M19" s="24">
        <f t="shared" si="1"/>
        <v>-74.378689999999992</v>
      </c>
      <c r="N19" s="24">
        <f t="shared" si="1"/>
        <v>-74.378689999999992</v>
      </c>
      <c r="O19" s="24">
        <f t="shared" si="1"/>
        <v>-74.378689999999992</v>
      </c>
      <c r="P19" s="24">
        <f t="shared" si="1"/>
        <v>-74.378689999999992</v>
      </c>
      <c r="Q19" s="24">
        <f t="shared" si="1"/>
        <v>-74.378689999999992</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e">
        <f>IF($B46="","",IF(R$19&gt;=0,"INCREASE","DECREASE"))</f>
        <v>#N/A</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282</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5.8322000000000003</v>
      </c>
      <c r="D22" s="24">
        <f>$E32</f>
        <v>5.8322000000000003</v>
      </c>
      <c r="E22" s="24">
        <f>$E33</f>
        <v>5.8322000000000003</v>
      </c>
      <c r="F22" s="24">
        <f>$E34</f>
        <v>5.8322000000000003</v>
      </c>
      <c r="G22" s="24">
        <f>$E35</f>
        <v>5.8322000000000003</v>
      </c>
      <c r="H22" s="24">
        <f>$E36</f>
        <v>5.8322000000000003</v>
      </c>
      <c r="I22" s="24">
        <f>$E37</f>
        <v>5.8322000000000003</v>
      </c>
      <c r="J22" s="24">
        <f>$E38</f>
        <v>5.8322000000000003</v>
      </c>
      <c r="K22" s="24">
        <f>$E39</f>
        <v>5.8322000000000003</v>
      </c>
      <c r="L22" s="24">
        <f>$E40</f>
        <v>5.8322000000000003</v>
      </c>
      <c r="M22" s="24">
        <f>$E41</f>
        <v>5.8322000000000003</v>
      </c>
      <c r="N22" s="24">
        <f>$E42</f>
        <v>5.8322000000000003</v>
      </c>
      <c r="O22" s="24">
        <f>$E43</f>
        <v>5.8322000000000003</v>
      </c>
      <c r="P22" s="24">
        <f>$E44</f>
        <v>5.8322000000000003</v>
      </c>
      <c r="Q22" s="24">
        <f>$E45</f>
        <v>5.8322000000000003</v>
      </c>
      <c r="R22" s="24">
        <f>$E46</f>
        <v>5.8322000000000003</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-276.1678</v>
      </c>
      <c r="D23" s="24">
        <f t="shared" ref="D23:V23" si="3">D22-D21</f>
        <v>-276.1678</v>
      </c>
      <c r="E23" s="24">
        <f t="shared" si="3"/>
        <v>-276.1678</v>
      </c>
      <c r="F23" s="24">
        <f t="shared" si="3"/>
        <v>-276.1678</v>
      </c>
      <c r="G23" s="24">
        <f t="shared" si="3"/>
        <v>-276.1678</v>
      </c>
      <c r="H23" s="24">
        <f t="shared" si="3"/>
        <v>-276.1678</v>
      </c>
      <c r="I23" s="24">
        <f t="shared" si="3"/>
        <v>-276.1678</v>
      </c>
      <c r="J23" s="24">
        <f t="shared" si="3"/>
        <v>-276.1678</v>
      </c>
      <c r="K23" s="24">
        <f t="shared" si="3"/>
        <v>-276.1678</v>
      </c>
      <c r="L23" s="24">
        <f t="shared" si="3"/>
        <v>-276.1678</v>
      </c>
      <c r="M23" s="24">
        <f t="shared" si="3"/>
        <v>-276.1678</v>
      </c>
      <c r="N23" s="24">
        <f t="shared" si="3"/>
        <v>-276.1678</v>
      </c>
      <c r="O23" s="24">
        <f t="shared" si="3"/>
        <v>-276.1678</v>
      </c>
      <c r="P23" s="24">
        <f t="shared" si="3"/>
        <v>-276.1678</v>
      </c>
      <c r="Q23" s="24">
        <f t="shared" si="3"/>
        <v>-276.1678</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0.43</v>
      </c>
      <c r="C28" s="23">
        <v>0.01</v>
      </c>
      <c r="D28" s="23">
        <v>24.1</v>
      </c>
      <c r="E28" s="23">
        <v>48.4</v>
      </c>
      <c r="F28" s="23">
        <v>10</v>
      </c>
      <c r="G28" s="23">
        <v>0.2</v>
      </c>
      <c r="H28" s="23">
        <v>0.5</v>
      </c>
      <c r="I28" s="23">
        <v>0.5</v>
      </c>
      <c r="J28" s="23">
        <v>0.01</v>
      </c>
      <c r="K28" s="30">
        <v>0.05</v>
      </c>
      <c r="L28" s="23">
        <v>0.2</v>
      </c>
      <c r="M28" s="23">
        <v>0.2</v>
      </c>
      <c r="N28" s="23"/>
      <c r="O28" s="23"/>
      <c r="P28" s="23">
        <v>891</v>
      </c>
      <c r="Q28" s="23">
        <v>26.4</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1072</v>
      </c>
      <c r="B31" s="23">
        <v>100</v>
      </c>
      <c r="C31" s="2">
        <f>IF(C$27="%w/w SAR",((C$28*10)*$B31),IF(C$27="%w/w DM",(((C$28*10)*($B$28/100))*$B31),IF(C$27="kg/t SAR",(C$28*$B31),IF(C$27="kg/t DM",((C$28*($B$28/100))*$B31),IF(C$27="mg/kg SAR",((C$28*0.001)*$B31),IF(C$27="mg/kg DM",(((C$28*0.001)*($B$28/100))*$B31),0))))))</f>
        <v>10</v>
      </c>
      <c r="D31" s="2">
        <f>(IF(D$27="%w/w SAR",((D$28*10)*$B31),IF(D$27="%w/w DM",(((D$28*10)*($B$28/100))*$B31),IF(D$27="kg/t SAR",(D$28*$B31),IF(D$27="kg/t DM",((D$28*($B$28/100))*$B31),IF(D$27="mg/kg SAR",((D$28*0.001)*$B31),IF(D$27="mg/kg DM",(((D$28*0.001)*($B$28/100))*$B31),"0")))))))*2.291</f>
        <v>5.5213099999999997</v>
      </c>
      <c r="E31" s="2">
        <f>(IF(E$27="%w/w SAR",((E$28*10)*$B31),IF(E$27="%w/w DM",(((E$28*10)*($B$28/100))*$B31),IF(E$27="kg/t SAR",(E$28*$B31),IF(E$27="kg/t DM",((E$28*($B$28/100))*$B31),IF(E$27="mg/kg SAR",((E$28*0.001)*$B31),IF(E$27="mg/kg DM",(((E$28*0.001)*($B$28/100))*$B31),"0")))))))*1.205</f>
        <v>5.8322000000000003</v>
      </c>
      <c r="F31" s="2">
        <f>(IF(F$27="%w/w SAR",((F$28*10)*$B31),IF(F$27="%w/w DM",(((F$28*10)*($B$28/100))*$B31),IF(F$27="kg/t SAR",(F$28*$B31),IF(F$27="kg/t DM",((F$28*($B$28/100))*$B31),IF(F$27="mg/kg SAR",((F$28*0.001)*$B31),IF(F$27="mg/kg DM",(((F$28*0.001)*($B$28/100))*$B31),"0")))))))*1.658</f>
        <v>1.6579999999999999</v>
      </c>
      <c r="G31" s="2">
        <f t="shared" ref="G31:P46" si="5">IF(G$27="%w/w SAR",((G$28*10)*$B31),IF(G$27="%w/w DM",(((G$28*10)*($B$28/100))*$B31),IF(G$27="kg/t SAR",(G$28*$B31),IF(G$27="kg/t DM",((G$28*($B$28/100))*$B31),IF(G$27="mg/kg SAR",((G$28*0.001)*$B31),IF(G$27="mg/kg DM",(((G$28*0.001)*($B$28/100))*$B31),0))))))</f>
        <v>0.02</v>
      </c>
      <c r="H31" s="2">
        <f t="shared" si="5"/>
        <v>0.05</v>
      </c>
      <c r="I31" s="2">
        <f t="shared" si="5"/>
        <v>0.05</v>
      </c>
      <c r="J31" s="2">
        <f t="shared" si="5"/>
        <v>1E-3</v>
      </c>
      <c r="K31" s="2">
        <f t="shared" si="5"/>
        <v>5.0000000000000001E-3</v>
      </c>
      <c r="L31" s="2">
        <f t="shared" si="5"/>
        <v>0.02</v>
      </c>
      <c r="M31" s="2">
        <f t="shared" si="5"/>
        <v>0.02</v>
      </c>
      <c r="N31" s="2">
        <f t="shared" si="5"/>
        <v>0</v>
      </c>
      <c r="O31" s="2">
        <f t="shared" si="5"/>
        <v>0</v>
      </c>
      <c r="P31" s="2">
        <f t="shared" si="5"/>
        <v>89.1</v>
      </c>
      <c r="Q31" s="2">
        <f>(IF(Q$27="%w/w SAR",((Q$28*10)*$B31),IF(Q$27="%w/w DM",(((Q$28*10)*($B$28/100))*$B31),IF(Q$27="kg/t SAR",(Q$28*$B31),IF(Q$27="kg/t DM",((Q$28*($B$28/100))*$B31),IF(Q$27="mg/kg SAR",((Q$28*0.001)*$B31),IF(Q$27="mg/kg DM",(((Q$28*0.001)*($B$28/100))*$B31),0)))))))*2.5</f>
        <v>6.6000000000000005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7244</v>
      </c>
      <c r="B32" s="23">
        <v>100</v>
      </c>
      <c r="C32" s="2">
        <f t="shared" ref="C32:C50" si="6">IF(C$27="%w/w SAR",((C$28*10)*$B32),IF(C$27="%w/w DM",(((C$28*10)*($B$28/100))*$B32),IF(C$27="kg/t SAR",(C$28*$B32),IF(C$27="kg/t DM",((C$28*($B$28/100))*$B32),IF(C$27="mg/kg SAR",((C$28*0.001)*$B32),IF(C$27="mg/kg DM",(((C$28*0.001)*($B$28/100))*$B32),0))))))</f>
        <v>10</v>
      </c>
      <c r="D32" s="2">
        <f t="shared" ref="D32:D50" si="7">(IF(D$27="%w/w SAR",((D$28*10)*$B32),IF(D$27="%w/w DM",(((D$28*10)*($B$28/100))*$B32),IF(D$27="kg/t SAR",(D$28*$B32),IF(D$27="kg/t DM",((D$28*($B$28/100))*$B32),IF(D$27="mg/kg SAR",((D$28*0.001)*$B32),IF(D$27="mg/kg DM",(((D$28*0.001)*($B$28/100))*$B32),"0")))))))*2.291</f>
        <v>5.5213099999999997</v>
      </c>
      <c r="E32" s="2">
        <f t="shared" ref="E32:E50" si="8">(IF(E$27="%w/w SAR",((E$28*10)*$B32),IF(E$27="%w/w DM",(((E$28*10)*($B$28/100))*$B32),IF(E$27="kg/t SAR",(E$28*$B32),IF(E$27="kg/t DM",((E$28*($B$28/100))*$B32),IF(E$27="mg/kg SAR",((E$28*0.001)*$B32),IF(E$27="mg/kg DM",(((E$28*0.001)*($B$28/100))*$B32),"0")))))))*1.205</f>
        <v>5.8322000000000003</v>
      </c>
      <c r="F32" s="2">
        <f t="shared" ref="F32:F50" si="9">(IF(F$27="%w/w SAR",((F$28*10)*$B32),IF(F$27="%w/w DM",(((F$28*10)*($B$28/100))*$B32),IF(F$27="kg/t SAR",(F$28*$B32),IF(F$27="kg/t DM",((F$28*($B$28/100))*$B32),IF(F$27="mg/kg SAR",((F$28*0.001)*$B32),IF(F$27="mg/kg DM",(((F$28*0.001)*($B$28/100))*$B32),"0")))))))*1.658</f>
        <v>1.6579999999999999</v>
      </c>
      <c r="G32" s="2">
        <f t="shared" si="5"/>
        <v>0.02</v>
      </c>
      <c r="H32" s="2">
        <f t="shared" si="5"/>
        <v>0.05</v>
      </c>
      <c r="I32" s="2">
        <f t="shared" si="5"/>
        <v>0.05</v>
      </c>
      <c r="J32" s="2">
        <f t="shared" si="5"/>
        <v>1E-3</v>
      </c>
      <c r="K32" s="2">
        <f t="shared" si="5"/>
        <v>5.0000000000000001E-3</v>
      </c>
      <c r="L32" s="2">
        <f t="shared" si="5"/>
        <v>0.02</v>
      </c>
      <c r="M32" s="2">
        <f t="shared" si="5"/>
        <v>0.02</v>
      </c>
      <c r="N32" s="2">
        <f t="shared" si="5"/>
        <v>0</v>
      </c>
      <c r="O32" s="2">
        <f t="shared" si="5"/>
        <v>0</v>
      </c>
      <c r="P32" s="2">
        <f t="shared" si="5"/>
        <v>89.1</v>
      </c>
      <c r="Q32" s="2">
        <f t="shared" ref="Q32:Q50" si="10">(IF(Q$27="%w/w SAR",((Q$28*10)*$B32),IF(Q$27="%w/w DM",(((Q$28*10)*($B$28/100))*$B32),IF(Q$27="kg/t SAR",(Q$28*$B32),IF(Q$27="kg/t DM",((Q$28*($B$28/100))*$B32),IF(Q$27="mg/kg SAR",((Q$28*0.001)*$B32),IF(Q$27="mg/kg DM",(((Q$28*0.001)*($B$28/100))*$B32),0)))))))*2.5</f>
        <v>6.6000000000000005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6553</v>
      </c>
      <c r="B33" s="23">
        <v>100</v>
      </c>
      <c r="C33" s="2">
        <f t="shared" si="6"/>
        <v>10</v>
      </c>
      <c r="D33" s="2">
        <f t="shared" si="7"/>
        <v>5.5213099999999997</v>
      </c>
      <c r="E33" s="2">
        <f t="shared" si="8"/>
        <v>5.8322000000000003</v>
      </c>
      <c r="F33" s="2">
        <f t="shared" si="9"/>
        <v>1.6579999999999999</v>
      </c>
      <c r="G33" s="2">
        <f t="shared" si="5"/>
        <v>0.02</v>
      </c>
      <c r="H33" s="2">
        <f t="shared" si="5"/>
        <v>0.05</v>
      </c>
      <c r="I33" s="2">
        <f t="shared" si="5"/>
        <v>0.05</v>
      </c>
      <c r="J33" s="2">
        <f t="shared" si="5"/>
        <v>1E-3</v>
      </c>
      <c r="K33" s="2">
        <f t="shared" si="5"/>
        <v>5.0000000000000001E-3</v>
      </c>
      <c r="L33" s="2">
        <f t="shared" si="5"/>
        <v>0.02</v>
      </c>
      <c r="M33" s="2">
        <f t="shared" si="5"/>
        <v>0.02</v>
      </c>
      <c r="N33" s="2">
        <f t="shared" si="5"/>
        <v>0</v>
      </c>
      <c r="O33" s="2">
        <f t="shared" si="5"/>
        <v>0</v>
      </c>
      <c r="P33" s="2">
        <f t="shared" si="5"/>
        <v>89.1</v>
      </c>
      <c r="Q33" s="2">
        <f t="shared" si="10"/>
        <v>6.6000000000000005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5874</v>
      </c>
      <c r="B34" s="23">
        <v>100</v>
      </c>
      <c r="C34" s="2">
        <f t="shared" si="6"/>
        <v>10</v>
      </c>
      <c r="D34" s="2">
        <f t="shared" si="7"/>
        <v>5.5213099999999997</v>
      </c>
      <c r="E34" s="2">
        <f t="shared" si="8"/>
        <v>5.8322000000000003</v>
      </c>
      <c r="F34" s="2">
        <f t="shared" si="9"/>
        <v>1.6579999999999999</v>
      </c>
      <c r="G34" s="2">
        <f t="shared" si="5"/>
        <v>0.02</v>
      </c>
      <c r="H34" s="2">
        <f t="shared" si="5"/>
        <v>0.05</v>
      </c>
      <c r="I34" s="2">
        <f t="shared" si="5"/>
        <v>0.05</v>
      </c>
      <c r="J34" s="2">
        <f t="shared" si="5"/>
        <v>1E-3</v>
      </c>
      <c r="K34" s="2">
        <f t="shared" si="5"/>
        <v>5.0000000000000001E-3</v>
      </c>
      <c r="L34" s="2">
        <f t="shared" si="5"/>
        <v>0.02</v>
      </c>
      <c r="M34" s="2">
        <f t="shared" si="5"/>
        <v>0.02</v>
      </c>
      <c r="N34" s="2">
        <f t="shared" si="5"/>
        <v>0</v>
      </c>
      <c r="O34" s="2">
        <f t="shared" si="5"/>
        <v>0</v>
      </c>
      <c r="P34" s="2">
        <f t="shared" si="5"/>
        <v>89.1</v>
      </c>
      <c r="Q34" s="2">
        <f t="shared" si="10"/>
        <v>6.6000000000000005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6889</v>
      </c>
      <c r="B35" s="23">
        <v>100</v>
      </c>
      <c r="C35" s="2">
        <f t="shared" si="6"/>
        <v>10</v>
      </c>
      <c r="D35" s="2">
        <f t="shared" si="7"/>
        <v>5.5213099999999997</v>
      </c>
      <c r="E35" s="2">
        <f t="shared" si="8"/>
        <v>5.8322000000000003</v>
      </c>
      <c r="F35" s="2">
        <f t="shared" si="9"/>
        <v>1.6579999999999999</v>
      </c>
      <c r="G35" s="2">
        <f t="shared" si="5"/>
        <v>0.02</v>
      </c>
      <c r="H35" s="2">
        <f t="shared" si="5"/>
        <v>0.05</v>
      </c>
      <c r="I35" s="2">
        <f t="shared" si="5"/>
        <v>0.05</v>
      </c>
      <c r="J35" s="2">
        <f t="shared" si="5"/>
        <v>1E-3</v>
      </c>
      <c r="K35" s="2">
        <f t="shared" si="5"/>
        <v>5.0000000000000001E-3</v>
      </c>
      <c r="L35" s="2">
        <f t="shared" si="5"/>
        <v>0.02</v>
      </c>
      <c r="M35" s="2">
        <f t="shared" si="5"/>
        <v>0.02</v>
      </c>
      <c r="N35" s="2">
        <f t="shared" si="5"/>
        <v>0</v>
      </c>
      <c r="O35" s="2">
        <f t="shared" si="5"/>
        <v>0</v>
      </c>
      <c r="P35" s="2">
        <f t="shared" si="5"/>
        <v>89.1</v>
      </c>
      <c r="Q35" s="2">
        <f t="shared" si="10"/>
        <v>6.6000000000000005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3753</v>
      </c>
      <c r="B36" s="23">
        <v>100</v>
      </c>
      <c r="C36" s="2">
        <f t="shared" si="6"/>
        <v>10</v>
      </c>
      <c r="D36" s="2">
        <f t="shared" si="7"/>
        <v>5.5213099999999997</v>
      </c>
      <c r="E36" s="2">
        <f t="shared" si="8"/>
        <v>5.8322000000000003</v>
      </c>
      <c r="F36" s="2">
        <f t="shared" si="9"/>
        <v>1.6579999999999999</v>
      </c>
      <c r="G36" s="2">
        <f t="shared" si="5"/>
        <v>0.02</v>
      </c>
      <c r="H36" s="2">
        <f t="shared" si="5"/>
        <v>0.05</v>
      </c>
      <c r="I36" s="2">
        <f t="shared" si="5"/>
        <v>0.05</v>
      </c>
      <c r="J36" s="2">
        <f t="shared" si="5"/>
        <v>1E-3</v>
      </c>
      <c r="K36" s="2">
        <f t="shared" si="5"/>
        <v>5.0000000000000001E-3</v>
      </c>
      <c r="L36" s="2">
        <f t="shared" si="5"/>
        <v>0.02</v>
      </c>
      <c r="M36" s="2">
        <f t="shared" si="5"/>
        <v>0.02</v>
      </c>
      <c r="N36" s="2">
        <f t="shared" si="5"/>
        <v>0</v>
      </c>
      <c r="O36" s="2">
        <f t="shared" si="5"/>
        <v>0</v>
      </c>
      <c r="P36" s="2">
        <f t="shared" si="5"/>
        <v>89.1</v>
      </c>
      <c r="Q36" s="2">
        <f t="shared" si="10"/>
        <v>6.6000000000000005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5607</v>
      </c>
      <c r="B37" s="23">
        <v>100</v>
      </c>
      <c r="C37" s="2">
        <f t="shared" si="6"/>
        <v>10</v>
      </c>
      <c r="D37" s="2">
        <f t="shared" si="7"/>
        <v>5.5213099999999997</v>
      </c>
      <c r="E37" s="2">
        <f t="shared" si="8"/>
        <v>5.8322000000000003</v>
      </c>
      <c r="F37" s="2">
        <f t="shared" si="9"/>
        <v>1.6579999999999999</v>
      </c>
      <c r="G37" s="2">
        <f t="shared" si="5"/>
        <v>0.02</v>
      </c>
      <c r="H37" s="2">
        <f t="shared" si="5"/>
        <v>0.05</v>
      </c>
      <c r="I37" s="2">
        <f t="shared" si="5"/>
        <v>0.05</v>
      </c>
      <c r="J37" s="2">
        <f t="shared" si="5"/>
        <v>1E-3</v>
      </c>
      <c r="K37" s="2">
        <f t="shared" si="5"/>
        <v>5.0000000000000001E-3</v>
      </c>
      <c r="L37" s="2">
        <f t="shared" si="5"/>
        <v>0.02</v>
      </c>
      <c r="M37" s="2">
        <f t="shared" si="5"/>
        <v>0.02</v>
      </c>
      <c r="N37" s="2">
        <f t="shared" si="5"/>
        <v>0</v>
      </c>
      <c r="O37" s="2">
        <f t="shared" si="5"/>
        <v>0</v>
      </c>
      <c r="P37" s="2">
        <f t="shared" si="5"/>
        <v>89.1</v>
      </c>
      <c r="Q37" s="2">
        <f t="shared" si="10"/>
        <v>6.6000000000000005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4682</v>
      </c>
      <c r="B38" s="23">
        <v>100</v>
      </c>
      <c r="C38" s="2">
        <f t="shared" si="6"/>
        <v>10</v>
      </c>
      <c r="D38" s="2">
        <f t="shared" si="7"/>
        <v>5.5213099999999997</v>
      </c>
      <c r="E38" s="2">
        <f t="shared" si="8"/>
        <v>5.8322000000000003</v>
      </c>
      <c r="F38" s="2">
        <f t="shared" si="9"/>
        <v>1.6579999999999999</v>
      </c>
      <c r="G38" s="2">
        <f t="shared" si="5"/>
        <v>0.02</v>
      </c>
      <c r="H38" s="2">
        <f t="shared" si="5"/>
        <v>0.05</v>
      </c>
      <c r="I38" s="2">
        <f t="shared" si="5"/>
        <v>0.05</v>
      </c>
      <c r="J38" s="2">
        <f t="shared" si="5"/>
        <v>1E-3</v>
      </c>
      <c r="K38" s="2">
        <f t="shared" si="5"/>
        <v>5.0000000000000001E-3</v>
      </c>
      <c r="L38" s="2">
        <f t="shared" si="5"/>
        <v>0.02</v>
      </c>
      <c r="M38" s="2">
        <f t="shared" si="5"/>
        <v>0.02</v>
      </c>
      <c r="N38" s="2">
        <f t="shared" si="5"/>
        <v>0</v>
      </c>
      <c r="O38" s="2">
        <f t="shared" si="5"/>
        <v>0</v>
      </c>
      <c r="P38" s="2">
        <f t="shared" si="5"/>
        <v>89.1</v>
      </c>
      <c r="Q38" s="2">
        <f t="shared" si="10"/>
        <v>6.6000000000000005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8357</v>
      </c>
      <c r="B39" s="23">
        <v>100</v>
      </c>
      <c r="C39" s="2">
        <f t="shared" si="6"/>
        <v>10</v>
      </c>
      <c r="D39" s="2">
        <f t="shared" si="7"/>
        <v>5.5213099999999997</v>
      </c>
      <c r="E39" s="2">
        <f t="shared" si="8"/>
        <v>5.8322000000000003</v>
      </c>
      <c r="F39" s="2">
        <f t="shared" si="9"/>
        <v>1.6579999999999999</v>
      </c>
      <c r="G39" s="2">
        <f t="shared" si="5"/>
        <v>0.02</v>
      </c>
      <c r="H39" s="2">
        <f t="shared" si="5"/>
        <v>0.05</v>
      </c>
      <c r="I39" s="2">
        <f t="shared" si="5"/>
        <v>0.05</v>
      </c>
      <c r="J39" s="2">
        <f t="shared" si="5"/>
        <v>1E-3</v>
      </c>
      <c r="K39" s="2">
        <f t="shared" si="5"/>
        <v>5.0000000000000001E-3</v>
      </c>
      <c r="L39" s="2">
        <f t="shared" si="5"/>
        <v>0.02</v>
      </c>
      <c r="M39" s="2">
        <f t="shared" si="5"/>
        <v>0.02</v>
      </c>
      <c r="N39" s="2">
        <f t="shared" si="5"/>
        <v>0</v>
      </c>
      <c r="O39" s="2">
        <f t="shared" si="5"/>
        <v>0</v>
      </c>
      <c r="P39" s="2">
        <f t="shared" si="5"/>
        <v>89.1</v>
      </c>
      <c r="Q39" s="2">
        <f t="shared" si="10"/>
        <v>6.6000000000000005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9852</v>
      </c>
      <c r="B40" s="23">
        <v>100</v>
      </c>
      <c r="C40" s="2">
        <f t="shared" si="6"/>
        <v>10</v>
      </c>
      <c r="D40" s="2">
        <f t="shared" si="7"/>
        <v>5.5213099999999997</v>
      </c>
      <c r="E40" s="2">
        <f t="shared" si="8"/>
        <v>5.8322000000000003</v>
      </c>
      <c r="F40" s="2">
        <f t="shared" si="9"/>
        <v>1.6579999999999999</v>
      </c>
      <c r="G40" s="2">
        <f t="shared" si="5"/>
        <v>0.02</v>
      </c>
      <c r="H40" s="2">
        <f t="shared" si="5"/>
        <v>0.05</v>
      </c>
      <c r="I40" s="2">
        <f t="shared" si="5"/>
        <v>0.05</v>
      </c>
      <c r="J40" s="2">
        <f t="shared" si="5"/>
        <v>1E-3</v>
      </c>
      <c r="K40" s="2">
        <f t="shared" si="5"/>
        <v>5.0000000000000001E-3</v>
      </c>
      <c r="L40" s="2">
        <f t="shared" si="5"/>
        <v>0.02</v>
      </c>
      <c r="M40" s="2">
        <f t="shared" si="5"/>
        <v>0.02</v>
      </c>
      <c r="N40" s="2">
        <f t="shared" si="5"/>
        <v>0</v>
      </c>
      <c r="O40" s="2">
        <f t="shared" si="5"/>
        <v>0</v>
      </c>
      <c r="P40" s="2">
        <f t="shared" si="5"/>
        <v>89.1</v>
      </c>
      <c r="Q40" s="2">
        <f t="shared" si="10"/>
        <v>6.6000000000000005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1655</v>
      </c>
      <c r="B41" s="23">
        <v>100</v>
      </c>
      <c r="C41" s="2">
        <f t="shared" si="6"/>
        <v>10</v>
      </c>
      <c r="D41" s="2">
        <f t="shared" si="7"/>
        <v>5.5213099999999997</v>
      </c>
      <c r="E41" s="2">
        <f t="shared" si="8"/>
        <v>5.8322000000000003</v>
      </c>
      <c r="F41" s="2">
        <f t="shared" si="9"/>
        <v>1.6579999999999999</v>
      </c>
      <c r="G41" s="2">
        <f t="shared" si="5"/>
        <v>0.02</v>
      </c>
      <c r="H41" s="2">
        <f t="shared" si="5"/>
        <v>0.05</v>
      </c>
      <c r="I41" s="2">
        <f t="shared" si="5"/>
        <v>0.05</v>
      </c>
      <c r="J41" s="2">
        <f t="shared" si="5"/>
        <v>1E-3</v>
      </c>
      <c r="K41" s="2">
        <f t="shared" si="5"/>
        <v>5.0000000000000001E-3</v>
      </c>
      <c r="L41" s="2">
        <f t="shared" si="5"/>
        <v>0.02</v>
      </c>
      <c r="M41" s="2">
        <f t="shared" si="5"/>
        <v>0.02</v>
      </c>
      <c r="N41" s="2">
        <f t="shared" si="5"/>
        <v>0</v>
      </c>
      <c r="O41" s="2">
        <f t="shared" si="5"/>
        <v>0</v>
      </c>
      <c r="P41" s="2">
        <f t="shared" si="5"/>
        <v>89.1</v>
      </c>
      <c r="Q41" s="2">
        <f t="shared" si="10"/>
        <v>6.6000000000000005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3556</v>
      </c>
      <c r="B42" s="23">
        <v>100</v>
      </c>
      <c r="C42" s="2">
        <f t="shared" si="6"/>
        <v>10</v>
      </c>
      <c r="D42" s="2">
        <f t="shared" si="7"/>
        <v>5.5213099999999997</v>
      </c>
      <c r="E42" s="2">
        <f t="shared" si="8"/>
        <v>5.8322000000000003</v>
      </c>
      <c r="F42" s="2">
        <f t="shared" si="9"/>
        <v>1.6579999999999999</v>
      </c>
      <c r="G42" s="2">
        <f t="shared" si="5"/>
        <v>0.02</v>
      </c>
      <c r="H42" s="2">
        <f t="shared" si="5"/>
        <v>0.05</v>
      </c>
      <c r="I42" s="2">
        <f t="shared" si="5"/>
        <v>0.05</v>
      </c>
      <c r="J42" s="2">
        <f t="shared" si="5"/>
        <v>1E-3</v>
      </c>
      <c r="K42" s="2">
        <f t="shared" si="5"/>
        <v>5.0000000000000001E-3</v>
      </c>
      <c r="L42" s="2">
        <f t="shared" si="5"/>
        <v>0.02</v>
      </c>
      <c r="M42" s="2">
        <f t="shared" si="5"/>
        <v>0.02</v>
      </c>
      <c r="N42" s="2">
        <f t="shared" si="5"/>
        <v>0</v>
      </c>
      <c r="O42" s="2">
        <f t="shared" si="5"/>
        <v>0</v>
      </c>
      <c r="P42" s="2">
        <f t="shared" si="5"/>
        <v>89.1</v>
      </c>
      <c r="Q42" s="2">
        <f t="shared" si="10"/>
        <v>6.6000000000000005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e">
        <f>O8</f>
        <v>#REF!</v>
      </c>
      <c r="B43" s="23">
        <v>100</v>
      </c>
      <c r="C43" s="2">
        <f t="shared" si="6"/>
        <v>10</v>
      </c>
      <c r="D43" s="2">
        <f t="shared" si="7"/>
        <v>5.5213099999999997</v>
      </c>
      <c r="E43" s="2">
        <f t="shared" si="8"/>
        <v>5.8322000000000003</v>
      </c>
      <c r="F43" s="2">
        <f t="shared" si="9"/>
        <v>1.6579999999999999</v>
      </c>
      <c r="G43" s="2">
        <f t="shared" si="5"/>
        <v>0.02</v>
      </c>
      <c r="H43" s="2">
        <f t="shared" si="5"/>
        <v>0.05</v>
      </c>
      <c r="I43" s="2">
        <f t="shared" si="5"/>
        <v>0.05</v>
      </c>
      <c r="J43" s="2">
        <f t="shared" si="5"/>
        <v>1E-3</v>
      </c>
      <c r="K43" s="2">
        <f t="shared" si="5"/>
        <v>5.0000000000000001E-3</v>
      </c>
      <c r="L43" s="2">
        <f t="shared" si="5"/>
        <v>0.02</v>
      </c>
      <c r="M43" s="2">
        <f t="shared" si="5"/>
        <v>0.02</v>
      </c>
      <c r="N43" s="2">
        <f t="shared" si="5"/>
        <v>0</v>
      </c>
      <c r="O43" s="2">
        <f t="shared" si="5"/>
        <v>0</v>
      </c>
      <c r="P43" s="2">
        <f t="shared" si="5"/>
        <v>89.1</v>
      </c>
      <c r="Q43" s="2">
        <f t="shared" si="10"/>
        <v>6.6000000000000005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3996/5358</v>
      </c>
      <c r="B44" s="23">
        <v>100</v>
      </c>
      <c r="C44" s="2">
        <f t="shared" si="6"/>
        <v>10</v>
      </c>
      <c r="D44" s="2">
        <f t="shared" si="7"/>
        <v>5.5213099999999997</v>
      </c>
      <c r="E44" s="2">
        <f t="shared" si="8"/>
        <v>5.8322000000000003</v>
      </c>
      <c r="F44" s="2">
        <f t="shared" si="9"/>
        <v>1.6579999999999999</v>
      </c>
      <c r="G44" s="2">
        <f t="shared" si="5"/>
        <v>0.02</v>
      </c>
      <c r="H44" s="2">
        <f t="shared" si="5"/>
        <v>0.05</v>
      </c>
      <c r="I44" s="2">
        <f t="shared" si="5"/>
        <v>0.05</v>
      </c>
      <c r="J44" s="2">
        <f t="shared" si="5"/>
        <v>1E-3</v>
      </c>
      <c r="K44" s="2">
        <f t="shared" si="5"/>
        <v>5.0000000000000001E-3</v>
      </c>
      <c r="L44" s="2">
        <f t="shared" si="5"/>
        <v>0.02</v>
      </c>
      <c r="M44" s="2">
        <f t="shared" si="5"/>
        <v>0.02</v>
      </c>
      <c r="N44" s="2">
        <f t="shared" si="5"/>
        <v>0</v>
      </c>
      <c r="O44" s="2">
        <f t="shared" si="5"/>
        <v>0</v>
      </c>
      <c r="P44" s="2">
        <f t="shared" si="5"/>
        <v>89.1</v>
      </c>
      <c r="Q44" s="2">
        <f t="shared" si="10"/>
        <v>6.6000000000000005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4849</v>
      </c>
      <c r="B45" s="23">
        <v>100</v>
      </c>
      <c r="C45" s="2">
        <f t="shared" si="6"/>
        <v>10</v>
      </c>
      <c r="D45" s="2">
        <f t="shared" si="7"/>
        <v>5.5213099999999997</v>
      </c>
      <c r="E45" s="2">
        <f t="shared" si="8"/>
        <v>5.8322000000000003</v>
      </c>
      <c r="F45" s="2">
        <f t="shared" si="9"/>
        <v>1.6579999999999999</v>
      </c>
      <c r="G45" s="2">
        <f t="shared" si="5"/>
        <v>0.02</v>
      </c>
      <c r="H45" s="2">
        <f t="shared" si="5"/>
        <v>0.05</v>
      </c>
      <c r="I45" s="2">
        <f t="shared" si="5"/>
        <v>0.05</v>
      </c>
      <c r="J45" s="2">
        <f t="shared" si="5"/>
        <v>1E-3</v>
      </c>
      <c r="K45" s="2">
        <f t="shared" si="5"/>
        <v>5.0000000000000001E-3</v>
      </c>
      <c r="L45" s="2">
        <f t="shared" si="5"/>
        <v>0.02</v>
      </c>
      <c r="M45" s="2">
        <f t="shared" si="5"/>
        <v>0.02</v>
      </c>
      <c r="N45" s="2">
        <f t="shared" si="5"/>
        <v>0</v>
      </c>
      <c r="O45" s="2">
        <f t="shared" si="5"/>
        <v>0</v>
      </c>
      <c r="P45" s="2">
        <f t="shared" si="5"/>
        <v>89.1</v>
      </c>
      <c r="Q45" s="2">
        <f t="shared" si="10"/>
        <v>6.6000000000000005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2566</v>
      </c>
      <c r="B46" s="23">
        <v>100</v>
      </c>
      <c r="C46" s="2">
        <f t="shared" si="6"/>
        <v>10</v>
      </c>
      <c r="D46" s="2">
        <f t="shared" si="7"/>
        <v>5.5213099999999997</v>
      </c>
      <c r="E46" s="2">
        <f t="shared" si="8"/>
        <v>5.8322000000000003</v>
      </c>
      <c r="F46" s="2">
        <f t="shared" si="9"/>
        <v>1.6579999999999999</v>
      </c>
      <c r="G46" s="2">
        <f t="shared" si="5"/>
        <v>0.02</v>
      </c>
      <c r="H46" s="2">
        <f t="shared" si="5"/>
        <v>0.05</v>
      </c>
      <c r="I46" s="2">
        <f t="shared" si="5"/>
        <v>0.05</v>
      </c>
      <c r="J46" s="2">
        <f t="shared" si="5"/>
        <v>1E-3</v>
      </c>
      <c r="K46" s="2">
        <f t="shared" si="5"/>
        <v>5.0000000000000001E-3</v>
      </c>
      <c r="L46" s="2">
        <f t="shared" si="5"/>
        <v>0.02</v>
      </c>
      <c r="M46" s="2">
        <f t="shared" si="5"/>
        <v>0.02</v>
      </c>
      <c r="N46" s="2">
        <f t="shared" si="5"/>
        <v>0</v>
      </c>
      <c r="O46" s="2">
        <f t="shared" si="5"/>
        <v>0</v>
      </c>
      <c r="P46" s="2">
        <f t="shared" si="5"/>
        <v>89.1</v>
      </c>
      <c r="Q46" s="2">
        <f t="shared" si="10"/>
        <v>6.6000000000000005</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1072</v>
      </c>
      <c r="C57" s="16">
        <f t="shared" ref="C57:U57" si="13">D8</f>
        <v>7244</v>
      </c>
      <c r="D57" s="16">
        <f t="shared" si="13"/>
        <v>6553</v>
      </c>
      <c r="E57" s="16">
        <f t="shared" si="13"/>
        <v>5874</v>
      </c>
      <c r="F57" s="16">
        <f t="shared" si="13"/>
        <v>6889</v>
      </c>
      <c r="G57" s="16">
        <f t="shared" si="13"/>
        <v>3753</v>
      </c>
      <c r="H57" s="16">
        <f t="shared" si="13"/>
        <v>5607</v>
      </c>
      <c r="I57" s="16">
        <f t="shared" si="13"/>
        <v>4682</v>
      </c>
      <c r="J57" s="16">
        <f t="shared" si="13"/>
        <v>8357</v>
      </c>
      <c r="K57" s="16">
        <f t="shared" si="13"/>
        <v>9852</v>
      </c>
      <c r="L57" s="16">
        <f t="shared" si="13"/>
        <v>1655</v>
      </c>
      <c r="M57" s="16">
        <f t="shared" si="13"/>
        <v>3556</v>
      </c>
      <c r="N57" s="16" t="e">
        <f t="shared" si="13"/>
        <v>#REF!</v>
      </c>
      <c r="O57" s="16" t="str">
        <f t="shared" si="13"/>
        <v>3996/5358</v>
      </c>
      <c r="P57" s="16">
        <f t="shared" si="13"/>
        <v>4849</v>
      </c>
      <c r="Q57" s="16">
        <f t="shared" si="13"/>
        <v>2566</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str">
        <f>P16&amp;" I "&amp;(VLOOKUP(P14,Table245811[],6,FALSE))</f>
        <v>Medium/Clay I Grass</v>
      </c>
      <c r="P58" s="21" t="str">
        <f>Q16&amp;" I "&amp;(VLOOKUP(Q14,Table245811[],6,FALSE))</f>
        <v>Medium/Clay I Grass</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f>VLOOKUP(P$14,Table245811[],5,FALSE)</f>
        <v>6.2</v>
      </c>
      <c r="P59" s="93">
        <f>VLOOKUP(Q$14,Table245811[],5,FALSE)</f>
        <v>6.2</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t="str">
        <f>C10</f>
        <v>Moderate</v>
      </c>
      <c r="C60" s="93" t="str">
        <f t="shared" ref="C60:U60" si="14">D10</f>
        <v>Moderate</v>
      </c>
      <c r="D60" s="93" t="str">
        <f t="shared" si="14"/>
        <v>Moderate</v>
      </c>
      <c r="E60" s="93" t="str">
        <f t="shared" si="14"/>
        <v>Moderate</v>
      </c>
      <c r="F60" s="93" t="str">
        <f t="shared" si="14"/>
        <v>Moderate</v>
      </c>
      <c r="G60" s="93" t="str">
        <f t="shared" si="14"/>
        <v>Moderate</v>
      </c>
      <c r="H60" s="93" t="str">
        <f t="shared" si="14"/>
        <v>Moderate</v>
      </c>
      <c r="I60" s="93" t="str">
        <f t="shared" si="14"/>
        <v>Moderate</v>
      </c>
      <c r="J60" s="93" t="str">
        <f t="shared" si="14"/>
        <v>Moderate</v>
      </c>
      <c r="K60" s="93" t="str">
        <f t="shared" si="14"/>
        <v>Moderate</v>
      </c>
      <c r="L60" s="93" t="str">
        <f t="shared" si="14"/>
        <v>Moderate</v>
      </c>
      <c r="M60" s="93" t="str">
        <f t="shared" si="14"/>
        <v>Moderate</v>
      </c>
      <c r="N60" s="93" t="e">
        <f t="shared" si="14"/>
        <v>#REF!</v>
      </c>
      <c r="O60" s="93" t="str">
        <f t="shared" si="14"/>
        <v>Moderate</v>
      </c>
      <c r="P60" s="93" t="str">
        <f t="shared" si="14"/>
        <v>Moderate</v>
      </c>
      <c r="Q60" s="93" t="str">
        <f t="shared" si="14"/>
        <v>Moderate</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100</v>
      </c>
      <c r="C62" s="94">
        <f>B32</f>
        <v>100</v>
      </c>
      <c r="D62" s="94">
        <f>B33</f>
        <v>100</v>
      </c>
      <c r="E62" s="94">
        <f>B34</f>
        <v>100</v>
      </c>
      <c r="F62" s="94">
        <f>B35</f>
        <v>100</v>
      </c>
      <c r="G62" s="94">
        <f>B36</f>
        <v>100</v>
      </c>
      <c r="H62" s="94">
        <f>B37</f>
        <v>100</v>
      </c>
      <c r="I62" s="94">
        <f>B38</f>
        <v>100</v>
      </c>
      <c r="J62" s="94">
        <f>B39</f>
        <v>100</v>
      </c>
      <c r="K62" s="94">
        <f>B40</f>
        <v>100</v>
      </c>
      <c r="L62" s="94">
        <f>B41</f>
        <v>100</v>
      </c>
      <c r="M62" s="94">
        <f>B42</f>
        <v>100</v>
      </c>
      <c r="N62" s="94">
        <f>B43</f>
        <v>100</v>
      </c>
      <c r="O62" s="94">
        <f>B44</f>
        <v>100</v>
      </c>
      <c r="P62" s="94">
        <f>B45</f>
        <v>100</v>
      </c>
      <c r="Q62" s="94">
        <f>B46</f>
        <v>100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t="e">
        <f>(B59-B60)*B61</f>
        <v>#VALUE!</v>
      </c>
      <c r="C64" s="94" t="e">
        <f t="shared" ref="C64:U64" si="17">(C59-C60)*C61</f>
        <v>#VALUE!</v>
      </c>
      <c r="D64" s="94" t="e">
        <f t="shared" si="17"/>
        <v>#VALUE!</v>
      </c>
      <c r="E64" s="94" t="e">
        <f t="shared" si="17"/>
        <v>#VALUE!</v>
      </c>
      <c r="F64" s="94" t="e">
        <f t="shared" si="17"/>
        <v>#VALUE!</v>
      </c>
      <c r="G64" s="94" t="e">
        <f t="shared" si="17"/>
        <v>#VALUE!</v>
      </c>
      <c r="H64" s="94" t="e">
        <f t="shared" si="17"/>
        <v>#VALUE!</v>
      </c>
      <c r="I64" s="94" t="e">
        <f t="shared" si="17"/>
        <v>#VALUE!</v>
      </c>
      <c r="J64" s="94" t="e">
        <f t="shared" si="17"/>
        <v>#VALUE!</v>
      </c>
      <c r="K64" s="94" t="e">
        <f t="shared" si="17"/>
        <v>#VALUE!</v>
      </c>
      <c r="L64" s="94" t="e">
        <f t="shared" si="17"/>
        <v>#VALUE!</v>
      </c>
      <c r="M64" s="94" t="e">
        <f t="shared" si="17"/>
        <v>#VALUE!</v>
      </c>
      <c r="N64" s="94" t="e">
        <f t="shared" si="17"/>
        <v>#REF!</v>
      </c>
      <c r="O64" s="94" t="e">
        <f t="shared" si="17"/>
        <v>#VALUE!</v>
      </c>
      <c r="P64" s="94" t="e">
        <f t="shared" si="17"/>
        <v>#VALUE!</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e">
        <f>IF(B64&lt;=B63,"OVER","UNDER")</f>
        <v>#VALUE!</v>
      </c>
      <c r="C65" s="95" t="e">
        <f t="shared" ref="C65:U65" si="18">IF(C64&lt;=C63,"OVER","UNDER")</f>
        <v>#VALUE!</v>
      </c>
      <c r="D65" s="95" t="e">
        <f t="shared" si="18"/>
        <v>#VALUE!</v>
      </c>
      <c r="E65" s="95" t="e">
        <f t="shared" si="18"/>
        <v>#VALUE!</v>
      </c>
      <c r="F65" s="95" t="e">
        <f t="shared" si="18"/>
        <v>#VALUE!</v>
      </c>
      <c r="G65" s="95" t="e">
        <f t="shared" si="18"/>
        <v>#VALUE!</v>
      </c>
      <c r="H65" s="95" t="e">
        <f t="shared" si="18"/>
        <v>#VALUE!</v>
      </c>
      <c r="I65" s="95" t="e">
        <f t="shared" si="18"/>
        <v>#VALUE!</v>
      </c>
      <c r="J65" s="95" t="e">
        <f t="shared" si="18"/>
        <v>#VALUE!</v>
      </c>
      <c r="K65" s="95" t="e">
        <f t="shared" si="18"/>
        <v>#VALUE!</v>
      </c>
      <c r="L65" s="95" t="e">
        <f t="shared" si="18"/>
        <v>#VALUE!</v>
      </c>
      <c r="M65" s="95" t="e">
        <f t="shared" si="18"/>
        <v>#VALUE!</v>
      </c>
      <c r="N65" s="95" t="e">
        <f t="shared" si="18"/>
        <v>#REF!</v>
      </c>
      <c r="O65" s="95" t="e">
        <f t="shared" si="18"/>
        <v>#VALUE!</v>
      </c>
      <c r="P65" s="95" t="e">
        <f t="shared" si="18"/>
        <v>#VALUE!</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29" operator="equal">
      <formula>"DECREASE"</formula>
    </cfRule>
    <cfRule type="cellIs" dxfId="38" priority="30" operator="equal">
      <formula>"INCREASE"</formula>
    </cfRule>
  </conditionalFormatting>
  <conditionalFormatting sqref="B62:U65 B31:B50">
    <cfRule type="cellIs" dxfId="37" priority="28" operator="greaterThan">
      <formula>$B$51</formula>
    </cfRule>
  </conditionalFormatting>
  <conditionalFormatting sqref="C31:C50">
    <cfRule type="cellIs" dxfId="36" priority="27" operator="greaterThan">
      <formula>$C$51</formula>
    </cfRule>
  </conditionalFormatting>
  <conditionalFormatting sqref="C18:V18">
    <cfRule type="cellIs" dxfId="35" priority="26" operator="equal">
      <formula>0</formula>
    </cfRule>
  </conditionalFormatting>
  <conditionalFormatting sqref="C17:V17">
    <cfRule type="cellIs" dxfId="34" priority="25" operator="equal">
      <formula>0</formula>
    </cfRule>
  </conditionalFormatting>
  <conditionalFormatting sqref="C19:V19">
    <cfRule type="cellIs" dxfId="33" priority="24" operator="equal">
      <formula>0</formula>
    </cfRule>
  </conditionalFormatting>
  <conditionalFormatting sqref="G31:G50">
    <cfRule type="cellIs" dxfId="32" priority="23" operator="greaterThan">
      <formula>$G$51</formula>
    </cfRule>
  </conditionalFormatting>
  <conditionalFormatting sqref="H31:H50">
    <cfRule type="cellIs" dxfId="31" priority="22" operator="greaterThan">
      <formula>$H$51</formula>
    </cfRule>
  </conditionalFormatting>
  <conditionalFormatting sqref="I31:I50">
    <cfRule type="cellIs" dxfId="30" priority="21" operator="greaterThan">
      <formula>$I$51</formula>
    </cfRule>
  </conditionalFormatting>
  <conditionalFormatting sqref="K31:K50">
    <cfRule type="cellIs" dxfId="29" priority="20" operator="greaterThan">
      <formula>$K$51</formula>
    </cfRule>
  </conditionalFormatting>
  <conditionalFormatting sqref="L31:L50">
    <cfRule type="cellIs" dxfId="28" priority="19" operator="greaterThan">
      <formula>$L$51</formula>
    </cfRule>
  </conditionalFormatting>
  <conditionalFormatting sqref="M31:M50">
    <cfRule type="cellIs" dxfId="27" priority="18" operator="greaterThan">
      <formula>$M$51</formula>
    </cfRule>
  </conditionalFormatting>
  <conditionalFormatting sqref="P31:P50">
    <cfRule type="cellIs" dxfId="26" priority="17" operator="greaterThan">
      <formula>$P$51</formula>
    </cfRule>
  </conditionalFormatting>
  <conditionalFormatting sqref="R31:R50">
    <cfRule type="cellIs" dxfId="25" priority="16" operator="greaterThan">
      <formula>$R$51</formula>
    </cfRule>
  </conditionalFormatting>
  <conditionalFormatting sqref="S31:S50">
    <cfRule type="cellIs" dxfId="24" priority="15" operator="greaterThan">
      <formula>$S$51</formula>
    </cfRule>
  </conditionalFormatting>
  <conditionalFormatting sqref="T31:T50">
    <cfRule type="cellIs" dxfId="23" priority="14" operator="greaterThan">
      <formula>$T$51</formula>
    </cfRule>
  </conditionalFormatting>
  <conditionalFormatting sqref="U31:U50">
    <cfRule type="cellIs" dxfId="22" priority="13" operator="greaterThan">
      <formula>$U$51</formula>
    </cfRule>
  </conditionalFormatting>
  <conditionalFormatting sqref="C22:V22">
    <cfRule type="cellIs" dxfId="21" priority="12" operator="equal">
      <formula>0</formula>
    </cfRule>
  </conditionalFormatting>
  <conditionalFormatting sqref="C24:V24">
    <cfRule type="cellIs" dxfId="20" priority="10" operator="equal">
      <formula>"DECREASE"</formula>
    </cfRule>
    <cfRule type="cellIs" dxfId="19" priority="11" operator="equal">
      <formula>"INCREASE"</formula>
    </cfRule>
  </conditionalFormatting>
  <conditionalFormatting sqref="C23:V23">
    <cfRule type="cellIs" dxfId="18" priority="9" operator="equal">
      <formula>0</formula>
    </cfRule>
  </conditionalFormatting>
  <conditionalFormatting sqref="I1">
    <cfRule type="cellIs" dxfId="17" priority="8" operator="lessThan">
      <formula>5</formula>
    </cfRule>
  </conditionalFormatting>
  <conditionalFormatting sqref="C21:V21">
    <cfRule type="cellIs" dxfId="16" priority="5" operator="equal">
      <formula>0</formula>
    </cfRule>
  </conditionalFormatting>
  <conditionalFormatting sqref="B65:U65">
    <cfRule type="cellIs" dxfId="15" priority="3" operator="equal">
      <formula>"UNDER"</formula>
    </cfRule>
    <cfRule type="cellIs" dxfId="14" priority="4" operator="equal">
      <formula>"OVER"</formula>
    </cfRule>
  </conditionalFormatting>
  <conditionalFormatting sqref="I2">
    <cfRule type="cellIs" dxfId="13" priority="2" operator="greaterThan">
      <formula>5000.1</formula>
    </cfRule>
  </conditionalFormatting>
  <conditionalFormatting sqref="I3">
    <cfRule type="cellIs" dxfId="12"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2020-07-16T23:00:00+00:00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505" ma:contentTypeDescription="Permitting &amp; Compliance Word Document" ma:contentTypeScope="" ma:versionID="68346b0ad1a9d0dc94f852c640a11fe6">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0555c3a6302a6cca15c2c7b0f6a05491"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Metadata" ma:index="25" nillable="true" ma:displayName="MediaServiceMetadata" ma:description="" ma:hidden="true" ma:internalName="MediaServiceMetadata" ma:readOnly="true">
      <xsd:simpleType>
        <xsd:restriction base="dms:Note"/>
      </xsd:simpleType>
    </xsd:element>
    <xsd:element name="MediaServiceAutoKeyPoints" ma:index="26" nillable="true" ma:displayName="MediaServiceAutoKeyPoints" ma:hidden="true" ma:internalName="MediaServiceAutoKeyPoints" ma:readOnly="true">
      <xsd:simpleType>
        <xsd:restriction base="dms:Note"/>
      </xsd:simpleType>
    </xsd:element>
    <xsd:element name="MediaServiceKeyPoints" ma:index="2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elements/1.1/"/>
    <ds:schemaRef ds:uri="http://schemas.openxmlformats.org/package/2006/metadata/core-properties"/>
    <ds:schemaRef ds:uri="9be56660-2c31-41ef-bc00-23e72f632f2a"/>
    <ds:schemaRef ds:uri="http://purl.org/dc/terms/"/>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913048A5-B981-42E3-B663-E86609377298}"/>
</file>

<file path=customXml/itemProps4.xml><?xml version="1.0" encoding="utf-8"?>
<ds:datastoreItem xmlns:ds="http://schemas.openxmlformats.org/officeDocument/2006/customXml" ds:itemID="{103BBE55-FB54-42B6-A0D6-6C2D6943C429}"/>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sion.sleep</cp:lastModifiedBy>
  <dcterms:created xsi:type="dcterms:W3CDTF">2016-09-26T10:07:59Z</dcterms:created>
  <dcterms:modified xsi:type="dcterms:W3CDTF">2020-07-17T09:26:19Z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221d8bec-d08b-47fc-8b1d-9c62f3ca6ac3</vt:lpwstr>
  </property>
  <property fmtid="{D5CDD505-2E9C-101B-9397-08002B2CF9AE}" pid="4" name="_dlc_DocId">
    <vt:lpwstr>REGU-195-39920</vt:lpwstr>
  </property>
  <property fmtid="{D5CDD505-2E9C-101B-9397-08002B2CF9AE}" pid="5" name="_dlc_DocIdUrl">
    <vt:lpwstr>https://cyfoethnaturiolcymru.sharepoint.com/teams/Regulatory/Permitting/_layouts/15/DocIdRedir.aspx?ID=REGU-195-39920, REGU-195-39920</vt:lpwstr>
  </property>
</Properties>
</file>