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432\"/>
    </mc:Choice>
  </mc:AlternateContent>
  <xr:revisionPtr revIDLastSave="0" documentId="13_ncr:1_{08A08A7A-CBC0-481F-A365-E75800667DE6}" xr6:coauthVersionLast="44" xr6:coauthVersionMax="44" xr10:uidLastSave="{00000000-0000-0000-0000-000000000000}"/>
  <bookViews>
    <workbookView xWindow="-19310" yWindow="2410" windowWidth="19420" windowHeight="10420" tabRatio="870" activeTab="8"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5" i="22" l="1"/>
  <c r="C15" i="23"/>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U22" i="30"/>
  <c r="S22" i="30"/>
  <c r="M22" i="30"/>
  <c r="E22" i="30"/>
  <c r="V20" i="30"/>
  <c r="U20" i="30"/>
  <c r="T20" i="30"/>
  <c r="S20" i="30"/>
  <c r="Q20" i="30"/>
  <c r="P20" i="30"/>
  <c r="O20" i="30"/>
  <c r="N20" i="30"/>
  <c r="L20" i="30"/>
  <c r="K20" i="30"/>
  <c r="J20" i="30"/>
  <c r="I20" i="30"/>
  <c r="H20" i="30"/>
  <c r="G20" i="30"/>
  <c r="F20" i="30"/>
  <c r="E20" i="30"/>
  <c r="D20" i="30"/>
  <c r="T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N14" i="30"/>
  <c r="M59" i="30" s="1"/>
  <c r="M14" i="30"/>
  <c r="L59" i="30" s="1"/>
  <c r="L14" i="30"/>
  <c r="K59" i="30" s="1"/>
  <c r="K14" i="30"/>
  <c r="J59" i="30" s="1"/>
  <c r="J14" i="30"/>
  <c r="I59" i="30" s="1"/>
  <c r="I14" i="30"/>
  <c r="H59" i="30" s="1"/>
  <c r="H14" i="30"/>
  <c r="G14" i="30"/>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T31" i="29"/>
  <c r="S31" i="29"/>
  <c r="R31" i="29"/>
  <c r="Q31" i="29"/>
  <c r="P31" i="29"/>
  <c r="O31" i="29"/>
  <c r="N31" i="29"/>
  <c r="M31" i="29"/>
  <c r="L31" i="29"/>
  <c r="K31" i="29"/>
  <c r="J31" i="29"/>
  <c r="I31" i="29"/>
  <c r="H31" i="29"/>
  <c r="G31" i="29"/>
  <c r="F31" i="29"/>
  <c r="E31" i="29"/>
  <c r="C22" i="29" s="1"/>
  <c r="D31" i="29"/>
  <c r="C18" i="29" s="1"/>
  <c r="C31" i="29"/>
  <c r="T22" i="29"/>
  <c r="J22" i="29"/>
  <c r="H22" i="29"/>
  <c r="V20" i="29"/>
  <c r="U20" i="29"/>
  <c r="T20" i="29"/>
  <c r="S20" i="29"/>
  <c r="Q20" i="29"/>
  <c r="P20" i="29"/>
  <c r="O20" i="29"/>
  <c r="N20" i="29"/>
  <c r="L20" i="29"/>
  <c r="K20" i="29"/>
  <c r="J20" i="29"/>
  <c r="I20" i="29"/>
  <c r="H20" i="29"/>
  <c r="G20" i="29"/>
  <c r="F20" i="29"/>
  <c r="E20" i="29"/>
  <c r="D20" i="29"/>
  <c r="U18" i="29"/>
  <c r="T18" i="29"/>
  <c r="S18" i="29"/>
  <c r="L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59" i="29" s="1"/>
  <c r="U14" i="29"/>
  <c r="T59" i="29" s="1"/>
  <c r="T14" i="29"/>
  <c r="S59" i="29" s="1"/>
  <c r="S14" i="29"/>
  <c r="R59" i="29" s="1"/>
  <c r="R14" i="29"/>
  <c r="Q59" i="29" s="1"/>
  <c r="Q14" i="29"/>
  <c r="Q21" i="29" s="1"/>
  <c r="P14" i="29"/>
  <c r="O14" i="29"/>
  <c r="N14" i="29"/>
  <c r="M59" i="29" s="1"/>
  <c r="M14" i="29"/>
  <c r="L59" i="29" s="1"/>
  <c r="L14" i="29"/>
  <c r="K59" i="29" s="1"/>
  <c r="K14" i="29"/>
  <c r="J59" i="29" s="1"/>
  <c r="J14" i="29"/>
  <c r="I59" i="29" s="1"/>
  <c r="I14" i="29"/>
  <c r="I21" i="29" s="1"/>
  <c r="H14" i="29"/>
  <c r="G14" i="29"/>
  <c r="F14" i="29"/>
  <c r="E59" i="29" s="1"/>
  <c r="E14" i="29"/>
  <c r="D59" i="29" s="1"/>
  <c r="D14" i="29"/>
  <c r="C59" i="29" s="1"/>
  <c r="C14" i="29"/>
  <c r="B59" i="29" s="1"/>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F63" i="28"/>
  <c r="U62" i="28"/>
  <c r="T62" i="28"/>
  <c r="S62" i="28"/>
  <c r="R62" i="28"/>
  <c r="Q62" i="28"/>
  <c r="P62" i="28"/>
  <c r="O62" i="28"/>
  <c r="N62" i="28"/>
  <c r="M62" i="28"/>
  <c r="L62" i="28"/>
  <c r="K62" i="28"/>
  <c r="J62" i="28"/>
  <c r="I62" i="28"/>
  <c r="H62" i="28"/>
  <c r="G62" i="28"/>
  <c r="F62" i="28"/>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S22" i="28"/>
  <c r="K22" i="28"/>
  <c r="V20" i="28"/>
  <c r="U20" i="28"/>
  <c r="T20" i="28"/>
  <c r="S20" i="28"/>
  <c r="Q20" i="28"/>
  <c r="P20" i="28"/>
  <c r="O20" i="28"/>
  <c r="N20" i="28"/>
  <c r="L20" i="28"/>
  <c r="K20" i="28"/>
  <c r="J20" i="28"/>
  <c r="I20" i="28"/>
  <c r="H20" i="28"/>
  <c r="G20" i="28"/>
  <c r="F20" i="28"/>
  <c r="E20" i="28"/>
  <c r="D20" i="28"/>
  <c r="V18" i="28"/>
  <c r="U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V18" i="27" s="1"/>
  <c r="C50" i="27"/>
  <c r="U49" i="27"/>
  <c r="T49" i="27"/>
  <c r="S49" i="27"/>
  <c r="R49" i="27"/>
  <c r="Q49" i="27"/>
  <c r="P49" i="27"/>
  <c r="O49" i="27"/>
  <c r="N49" i="27"/>
  <c r="M49" i="27"/>
  <c r="L49" i="27"/>
  <c r="K49" i="27"/>
  <c r="J49" i="27"/>
  <c r="I49" i="27"/>
  <c r="H49" i="27"/>
  <c r="G49" i="27"/>
  <c r="F49" i="27"/>
  <c r="E49" i="27"/>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D42" i="27"/>
  <c r="N18" i="27" s="1"/>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2" i="27"/>
  <c r="U22" i="27"/>
  <c r="S22" i="27"/>
  <c r="N22" i="27"/>
  <c r="M22" i="27"/>
  <c r="I22" i="27"/>
  <c r="E22" i="27"/>
  <c r="V20" i="27"/>
  <c r="U20" i="27"/>
  <c r="T18" i="27"/>
  <c r="Q18" i="27"/>
  <c r="P18" i="27"/>
  <c r="O18" i="27"/>
  <c r="L18" i="27"/>
  <c r="I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U62" i="26"/>
  <c r="T62" i="26"/>
  <c r="S62" i="26"/>
  <c r="R62" i="26"/>
  <c r="Q62" i="26"/>
  <c r="P62" i="26"/>
  <c r="O62" i="26"/>
  <c r="N62" i="26"/>
  <c r="N63" i="26" s="1"/>
  <c r="M62" i="26"/>
  <c r="M63" i="26" s="1"/>
  <c r="L62" i="26"/>
  <c r="K62" i="26"/>
  <c r="J62" i="26"/>
  <c r="I62" i="26"/>
  <c r="H62" i="26"/>
  <c r="G62" i="26"/>
  <c r="F62" i="26"/>
  <c r="F63" i="26" s="1"/>
  <c r="E62" i="26"/>
  <c r="E63" i="26" s="1"/>
  <c r="D62" i="26"/>
  <c r="C62" i="26"/>
  <c r="B62" i="26"/>
  <c r="G55" i="26"/>
  <c r="E55" i="26"/>
  <c r="T63" i="26" s="1"/>
  <c r="D55" i="26"/>
  <c r="U50" i="26"/>
  <c r="T50" i="26"/>
  <c r="S50" i="26"/>
  <c r="R50" i="26"/>
  <c r="Q50" i="26"/>
  <c r="P50" i="26"/>
  <c r="O50" i="26"/>
  <c r="N50" i="26"/>
  <c r="M50" i="26"/>
  <c r="L50" i="26"/>
  <c r="K50" i="26"/>
  <c r="J50" i="26"/>
  <c r="I50" i="26"/>
  <c r="H50" i="26"/>
  <c r="G50" i="26"/>
  <c r="F50" i="26"/>
  <c r="E50" i="26"/>
  <c r="D50" i="26"/>
  <c r="V18" i="26" s="1"/>
  <c r="C50" i="26"/>
  <c r="U49" i="26"/>
  <c r="T49" i="26"/>
  <c r="S49" i="26"/>
  <c r="R49" i="26"/>
  <c r="Q49" i="26"/>
  <c r="P49" i="26"/>
  <c r="O49" i="26"/>
  <c r="N49" i="26"/>
  <c r="M49" i="26"/>
  <c r="L49" i="26"/>
  <c r="K49" i="26"/>
  <c r="J49" i="26"/>
  <c r="I49" i="26"/>
  <c r="H49" i="26"/>
  <c r="G49" i="26"/>
  <c r="F49" i="26"/>
  <c r="E49" i="26"/>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D42" i="26"/>
  <c r="N18" i="26" s="1"/>
  <c r="C42" i="26"/>
  <c r="U41" i="26"/>
  <c r="T41" i="26"/>
  <c r="S41" i="26"/>
  <c r="R41" i="26"/>
  <c r="Q41" i="26"/>
  <c r="P41" i="26"/>
  <c r="O41" i="26"/>
  <c r="N41" i="26"/>
  <c r="M41" i="26"/>
  <c r="L41" i="26"/>
  <c r="K41" i="26"/>
  <c r="J41" i="26"/>
  <c r="I41" i="26"/>
  <c r="H41" i="26"/>
  <c r="G41" i="26"/>
  <c r="F41" i="26"/>
  <c r="E41" i="26"/>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2" i="26"/>
  <c r="U22" i="26"/>
  <c r="N22" i="26"/>
  <c r="M22" i="26"/>
  <c r="E22" i="26"/>
  <c r="V20" i="26"/>
  <c r="U20" i="26"/>
  <c r="T20" i="26"/>
  <c r="S20" i="26"/>
  <c r="Q20" i="26"/>
  <c r="P20" i="26"/>
  <c r="O20" i="26"/>
  <c r="N20" i="26"/>
  <c r="L20" i="26"/>
  <c r="K20" i="26"/>
  <c r="J20" i="26"/>
  <c r="I20" i="26"/>
  <c r="H20" i="26"/>
  <c r="G20" i="26"/>
  <c r="F20" i="26"/>
  <c r="E20" i="26"/>
  <c r="D20" i="26"/>
  <c r="Q18" i="26"/>
  <c r="P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N63" i="24" s="1"/>
  <c r="M62" i="24"/>
  <c r="L62" i="24"/>
  <c r="K62" i="24"/>
  <c r="J62" i="24"/>
  <c r="I62" i="24"/>
  <c r="H62" i="24"/>
  <c r="G62" i="24"/>
  <c r="F62" i="24"/>
  <c r="F63" i="24" s="1"/>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T31" i="24"/>
  <c r="S31" i="24"/>
  <c r="R31" i="24"/>
  <c r="Q31" i="24"/>
  <c r="P31" i="24"/>
  <c r="O31" i="24"/>
  <c r="N31" i="24"/>
  <c r="M31" i="24"/>
  <c r="L31" i="24"/>
  <c r="K31" i="24"/>
  <c r="J31" i="24"/>
  <c r="I31" i="24"/>
  <c r="H31" i="24"/>
  <c r="G31" i="24"/>
  <c r="F31" i="24"/>
  <c r="E31" i="24"/>
  <c r="C22" i="24" s="1"/>
  <c r="D31" i="24"/>
  <c r="C18" i="24" s="1"/>
  <c r="C31" i="24"/>
  <c r="V20" i="24"/>
  <c r="U20" i="24"/>
  <c r="U18" i="24"/>
  <c r="S18" i="24"/>
  <c r="O18" i="24"/>
  <c r="M18" i="24"/>
  <c r="K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59" i="24" s="1"/>
  <c r="U14" i="24"/>
  <c r="T59" i="24" s="1"/>
  <c r="T14" i="24"/>
  <c r="S59" i="24" s="1"/>
  <c r="S14" i="24"/>
  <c r="R59" i="24" s="1"/>
  <c r="R14" i="24"/>
  <c r="Q59" i="24" s="1"/>
  <c r="Q14" i="24"/>
  <c r="P14" i="24"/>
  <c r="O14" i="24"/>
  <c r="N14" i="24"/>
  <c r="M59" i="24" s="1"/>
  <c r="M14" i="24"/>
  <c r="L59" i="24" s="1"/>
  <c r="L14" i="24"/>
  <c r="K59" i="24" s="1"/>
  <c r="K14" i="24"/>
  <c r="J59" i="24" s="1"/>
  <c r="J14" i="24"/>
  <c r="I59" i="24" s="1"/>
  <c r="I14" i="24"/>
  <c r="H14" i="24"/>
  <c r="H21" i="24" s="1"/>
  <c r="G14" i="24"/>
  <c r="F14" i="24"/>
  <c r="E59" i="24" s="1"/>
  <c r="E14" i="24"/>
  <c r="D59" i="24" s="1"/>
  <c r="D14" i="24"/>
  <c r="C59" i="24" s="1"/>
  <c r="C14" i="24"/>
  <c r="B59" i="24" s="1"/>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D45" i="23"/>
  <c r="Q18" i="23" s="1"/>
  <c r="C45" i="23"/>
  <c r="U44" i="23"/>
  <c r="T44" i="23"/>
  <c r="S44" i="23"/>
  <c r="R44" i="23"/>
  <c r="Q44" i="23"/>
  <c r="P44" i="23"/>
  <c r="O44" i="23"/>
  <c r="N44" i="23"/>
  <c r="M44" i="23"/>
  <c r="L44" i="23"/>
  <c r="K44" i="23"/>
  <c r="J44" i="23"/>
  <c r="I44" i="23"/>
  <c r="H44" i="23"/>
  <c r="G44" i="23"/>
  <c r="F44" i="23"/>
  <c r="E44" i="23"/>
  <c r="P22" i="23" s="1"/>
  <c r="D44" i="23"/>
  <c r="C44" i="23"/>
  <c r="U43" i="23"/>
  <c r="T43" i="23"/>
  <c r="S43" i="23"/>
  <c r="R43" i="23"/>
  <c r="Q43" i="23"/>
  <c r="P43" i="23"/>
  <c r="O43" i="23"/>
  <c r="N43" i="23"/>
  <c r="M43" i="23"/>
  <c r="L43" i="23"/>
  <c r="K43" i="23"/>
  <c r="J43" i="23"/>
  <c r="I43" i="23"/>
  <c r="H43" i="23"/>
  <c r="G43" i="23"/>
  <c r="F43" i="23"/>
  <c r="E43" i="23"/>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V24" i="23"/>
  <c r="U24" i="23"/>
  <c r="T24" i="23"/>
  <c r="S24" i="23"/>
  <c r="Q24" i="23"/>
  <c r="P24" i="23"/>
  <c r="O24" i="23"/>
  <c r="N24" i="23"/>
  <c r="L24" i="23"/>
  <c r="K24" i="23"/>
  <c r="J24" i="23"/>
  <c r="I24" i="23"/>
  <c r="H24" i="23"/>
  <c r="G24" i="23"/>
  <c r="F24" i="23"/>
  <c r="E24" i="23"/>
  <c r="D24" i="23"/>
  <c r="U22" i="23"/>
  <c r="Q22" i="23"/>
  <c r="O22" i="23"/>
  <c r="G22" i="23"/>
  <c r="E22" i="23"/>
  <c r="V20" i="23"/>
  <c r="U20" i="23"/>
  <c r="T20" i="23"/>
  <c r="S20" i="23"/>
  <c r="Q20" i="23"/>
  <c r="P20" i="23"/>
  <c r="O20" i="23"/>
  <c r="N20" i="23"/>
  <c r="L20" i="23"/>
  <c r="K20" i="23"/>
  <c r="J20" i="23"/>
  <c r="I20" i="23"/>
  <c r="H20" i="23"/>
  <c r="G20" i="23"/>
  <c r="F20" i="23"/>
  <c r="E20" i="23"/>
  <c r="D20" i="23"/>
  <c r="S18" i="23"/>
  <c r="R18" i="23"/>
  <c r="P18" i="23"/>
  <c r="L18" i="23"/>
  <c r="K18" i="23"/>
  <c r="J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59" i="23" s="1"/>
  <c r="U14" i="23"/>
  <c r="T59" i="23" s="1"/>
  <c r="T14" i="23"/>
  <c r="S59" i="23" s="1"/>
  <c r="S14" i="23"/>
  <c r="R59" i="23" s="1"/>
  <c r="R14" i="23"/>
  <c r="Q59" i="23" s="1"/>
  <c r="Q14" i="23"/>
  <c r="P59" i="23" s="1"/>
  <c r="P14" i="23"/>
  <c r="O14" i="23"/>
  <c r="O21" i="23" s="1"/>
  <c r="O23" i="23" s="1"/>
  <c r="N14" i="23"/>
  <c r="M59" i="23" s="1"/>
  <c r="M14" i="23"/>
  <c r="L59" i="23" s="1"/>
  <c r="L14" i="23"/>
  <c r="K59" i="23" s="1"/>
  <c r="K14" i="23"/>
  <c r="J59" i="23" s="1"/>
  <c r="J14" i="23"/>
  <c r="I59" i="23" s="1"/>
  <c r="I14" i="23"/>
  <c r="H59" i="23" s="1"/>
  <c r="H14" i="23"/>
  <c r="G14" i="23"/>
  <c r="G21" i="23" s="1"/>
  <c r="G23" i="23" s="1"/>
  <c r="F14" i="23"/>
  <c r="E59" i="23" s="1"/>
  <c r="E14" i="23"/>
  <c r="D59" i="23" s="1"/>
  <c r="D14" i="23"/>
  <c r="C59" i="23" s="1"/>
  <c r="C14" i="23"/>
  <c r="B59" i="23" s="1"/>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C22" i="22" s="1"/>
  <c r="D31" i="22"/>
  <c r="C18" i="22" s="1"/>
  <c r="C31" i="22"/>
  <c r="V24" i="22"/>
  <c r="U24" i="22"/>
  <c r="V22" i="22"/>
  <c r="S22" i="22"/>
  <c r="N22" i="22"/>
  <c r="V20" i="22"/>
  <c r="U20" i="22"/>
  <c r="S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59" i="22" s="1"/>
  <c r="U14" i="22"/>
  <c r="T59" i="22" s="1"/>
  <c r="T14" i="22"/>
  <c r="S59" i="22" s="1"/>
  <c r="S14" i="22"/>
  <c r="R59" i="22" s="1"/>
  <c r="R14" i="22"/>
  <c r="Q59" i="22" s="1"/>
  <c r="Q14" i="22"/>
  <c r="P59" i="22" s="1"/>
  <c r="P14" i="22"/>
  <c r="O59" i="22" s="1"/>
  <c r="O14" i="22"/>
  <c r="N14" i="22"/>
  <c r="M59" i="22" s="1"/>
  <c r="M14" i="22"/>
  <c r="L59" i="22" s="1"/>
  <c r="L14" i="22"/>
  <c r="K59" i="22" s="1"/>
  <c r="K14" i="22"/>
  <c r="J59" i="22" s="1"/>
  <c r="J14" i="22"/>
  <c r="I59" i="22" s="1"/>
  <c r="I14" i="22"/>
  <c r="H59" i="22" s="1"/>
  <c r="H14" i="22"/>
  <c r="G59" i="22" s="1"/>
  <c r="G14" i="22"/>
  <c r="F14" i="22"/>
  <c r="E59" i="22" s="1"/>
  <c r="E14" i="22"/>
  <c r="D59" i="22" s="1"/>
  <c r="D14" i="22"/>
  <c r="C59" i="22" s="1"/>
  <c r="C14" i="22"/>
  <c r="B59" i="22" s="1"/>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G8" i="21"/>
  <c r="F57"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F17" i="21" s="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N58" i="21" s="1"/>
  <c r="N61" i="21" s="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P60" i="21"/>
  <c r="O60" i="21"/>
  <c r="H60" i="21"/>
  <c r="G60" i="21"/>
  <c r="L59" i="21"/>
  <c r="D59" i="21"/>
  <c r="U57" i="21"/>
  <c r="M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G21" i="30" l="1"/>
  <c r="O21" i="30"/>
  <c r="L21" i="21"/>
  <c r="S58" i="21"/>
  <c r="S61" i="21" s="1"/>
  <c r="C58" i="21"/>
  <c r="C61" i="21" s="1"/>
  <c r="I17" i="21"/>
  <c r="I19" i="21" s="1"/>
  <c r="I20" i="21" s="1"/>
  <c r="T21" i="21"/>
  <c r="L17" i="21"/>
  <c r="L19" i="21" s="1"/>
  <c r="L20" i="21" s="1"/>
  <c r="G21" i="22"/>
  <c r="G23" i="22" s="1"/>
  <c r="G24" i="22" s="1"/>
  <c r="O21" i="22"/>
  <c r="D17" i="21"/>
  <c r="K58" i="21"/>
  <c r="K61" i="21" s="1"/>
  <c r="J21" i="24"/>
  <c r="R17" i="24"/>
  <c r="R19" i="24" s="1"/>
  <c r="R20" i="24" s="1"/>
  <c r="I21" i="27"/>
  <c r="Q21" i="27"/>
  <c r="Q23" i="27" s="1"/>
  <c r="Q24" i="27" s="1"/>
  <c r="U21" i="21"/>
  <c r="U23" i="21" s="1"/>
  <c r="U24" i="21" s="1"/>
  <c r="T17" i="21"/>
  <c r="T19" i="21" s="1"/>
  <c r="T20" i="21" s="1"/>
  <c r="R58" i="21"/>
  <c r="R61" i="21" s="1"/>
  <c r="R64" i="21" s="1"/>
  <c r="S21" i="21"/>
  <c r="S23" i="21" s="1"/>
  <c r="S24" i="21" s="1"/>
  <c r="S17" i="21"/>
  <c r="P21" i="24"/>
  <c r="P23" i="24" s="1"/>
  <c r="P24" i="24" s="1"/>
  <c r="O57" i="21"/>
  <c r="O21" i="21"/>
  <c r="O23" i="21" s="1"/>
  <c r="O24" i="21" s="1"/>
  <c r="A43" i="21"/>
  <c r="M21" i="21"/>
  <c r="J58" i="21"/>
  <c r="J61" i="21" s="1"/>
  <c r="J64" i="21" s="1"/>
  <c r="K21" i="21"/>
  <c r="G21" i="21"/>
  <c r="E17" i="21"/>
  <c r="E19" i="21" s="1"/>
  <c r="E20" i="21" s="1"/>
  <c r="R21" i="22"/>
  <c r="R23" i="22" s="1"/>
  <c r="R24" i="22" s="1"/>
  <c r="G17" i="21"/>
  <c r="G21" i="26"/>
  <c r="G23" i="26" s="1"/>
  <c r="G24" i="26" s="1"/>
  <c r="O21" i="26"/>
  <c r="O23" i="26" s="1"/>
  <c r="O24" i="26" s="1"/>
  <c r="D58" i="29"/>
  <c r="D61" i="29" s="1"/>
  <c r="D64" i="29" s="1"/>
  <c r="J17" i="21"/>
  <c r="V17" i="23"/>
  <c r="H21" i="26"/>
  <c r="H23" i="26" s="1"/>
  <c r="H24" i="26" s="1"/>
  <c r="P21" i="26"/>
  <c r="P23" i="26" s="1"/>
  <c r="P24" i="26" s="1"/>
  <c r="G21" i="27"/>
  <c r="O21" i="27"/>
  <c r="O23" i="27" s="1"/>
  <c r="O24" i="27" s="1"/>
  <c r="D58" i="30"/>
  <c r="D61" i="30" s="1"/>
  <c r="D64" i="30" s="1"/>
  <c r="L58" i="30"/>
  <c r="L61" i="30" s="1"/>
  <c r="L64" i="30" s="1"/>
  <c r="R58" i="23"/>
  <c r="R61" i="23" s="1"/>
  <c r="R64" i="23" s="1"/>
  <c r="H21" i="27"/>
  <c r="P21" i="27"/>
  <c r="P23" i="27" s="1"/>
  <c r="P24" i="27" s="1"/>
  <c r="H21" i="28"/>
  <c r="H23" i="28" s="1"/>
  <c r="H24" i="28" s="1"/>
  <c r="P21" i="28"/>
  <c r="P23" i="28" s="1"/>
  <c r="P24" i="28" s="1"/>
  <c r="G21" i="29"/>
  <c r="G23" i="29" s="1"/>
  <c r="G24" i="29" s="1"/>
  <c r="O17" i="21"/>
  <c r="O19" i="21" s="1"/>
  <c r="O20" i="21" s="1"/>
  <c r="R17" i="21"/>
  <c r="D19" i="21"/>
  <c r="D20" i="21" s="1"/>
  <c r="J58" i="22"/>
  <c r="J61" i="22" s="1"/>
  <c r="J58" i="26"/>
  <c r="J61" i="26" s="1"/>
  <c r="J21" i="23"/>
  <c r="J23" i="23" s="1"/>
  <c r="R17" i="23"/>
  <c r="R19" i="23" s="1"/>
  <c r="R20" i="23" s="1"/>
  <c r="J58" i="27"/>
  <c r="J61" i="27" s="1"/>
  <c r="J64" i="27" s="1"/>
  <c r="R58" i="27"/>
  <c r="R61" i="27" s="1"/>
  <c r="R64" i="27" s="1"/>
  <c r="R58" i="28"/>
  <c r="R61" i="28" s="1"/>
  <c r="R64" i="28" s="1"/>
  <c r="H21" i="21"/>
  <c r="F58" i="22"/>
  <c r="F61" i="22" s="1"/>
  <c r="N58" i="22"/>
  <c r="N61" i="22" s="1"/>
  <c r="F58" i="23"/>
  <c r="F61" i="23" s="1"/>
  <c r="N58" i="23"/>
  <c r="N61" i="23" s="1"/>
  <c r="D17" i="27"/>
  <c r="D19" i="27" s="1"/>
  <c r="D20" i="27" s="1"/>
  <c r="L21" i="27"/>
  <c r="L23" i="27" s="1"/>
  <c r="L24" i="27" s="1"/>
  <c r="T21" i="27"/>
  <c r="H57" i="29"/>
  <c r="J21" i="30"/>
  <c r="R21" i="30"/>
  <c r="R23" i="30" s="1"/>
  <c r="R24" i="30" s="1"/>
  <c r="P58" i="21"/>
  <c r="P61" i="21" s="1"/>
  <c r="H58" i="21"/>
  <c r="H61" i="21" s="1"/>
  <c r="N59" i="23"/>
  <c r="R58" i="26"/>
  <c r="R61" i="26" s="1"/>
  <c r="R64" i="26" s="1"/>
  <c r="R57" i="21"/>
  <c r="H58" i="22"/>
  <c r="H61" i="22" s="1"/>
  <c r="H64" i="22" s="1"/>
  <c r="P58" i="22"/>
  <c r="P61" i="22" s="1"/>
  <c r="P64" i="22" s="1"/>
  <c r="F59" i="22"/>
  <c r="K58" i="29"/>
  <c r="K61" i="29" s="1"/>
  <c r="K64" i="29" s="1"/>
  <c r="H21" i="30"/>
  <c r="P21" i="30"/>
  <c r="P23" i="30" s="1"/>
  <c r="P24" i="30" s="1"/>
  <c r="F17" i="23"/>
  <c r="F19" i="23" s="1"/>
  <c r="N17" i="23"/>
  <c r="I58" i="23"/>
  <c r="I61" i="23" s="1"/>
  <c r="I64" i="23" s="1"/>
  <c r="Q58" i="23"/>
  <c r="Q61" i="23" s="1"/>
  <c r="Q64" i="23" s="1"/>
  <c r="L58" i="29"/>
  <c r="L61" i="29" s="1"/>
  <c r="L64" i="29" s="1"/>
  <c r="T58" i="29"/>
  <c r="T61" i="29" s="1"/>
  <c r="I21" i="30"/>
  <c r="I23" i="30" s="1"/>
  <c r="I24" i="30" s="1"/>
  <c r="Q21" i="30"/>
  <c r="Q23" i="30" s="1"/>
  <c r="Q24" i="30" s="1"/>
  <c r="E21" i="30"/>
  <c r="E23" i="30" s="1"/>
  <c r="E24" i="30" s="1"/>
  <c r="M21" i="30"/>
  <c r="M23" i="30" s="1"/>
  <c r="M24" i="30" s="1"/>
  <c r="U21" i="30"/>
  <c r="U23" i="30" s="1"/>
  <c r="U24" i="30" s="1"/>
  <c r="J58" i="28"/>
  <c r="J61" i="28" s="1"/>
  <c r="J64" i="28" s="1"/>
  <c r="R58" i="22"/>
  <c r="R61" i="22" s="1"/>
  <c r="R64" i="22" s="1"/>
  <c r="J58" i="23"/>
  <c r="J61" i="23" s="1"/>
  <c r="J58" i="24"/>
  <c r="J61" i="24" s="1"/>
  <c r="R58" i="24"/>
  <c r="R61" i="24" s="1"/>
  <c r="R64" i="24" s="1"/>
  <c r="F57" i="24"/>
  <c r="R21" i="26"/>
  <c r="T58" i="30"/>
  <c r="T61" i="30" s="1"/>
  <c r="T64" i="30" s="1"/>
  <c r="C58" i="23"/>
  <c r="C61" i="23" s="1"/>
  <c r="C64" i="23" s="1"/>
  <c r="K58" i="23"/>
  <c r="K61" i="23" s="1"/>
  <c r="K64" i="23" s="1"/>
  <c r="S58" i="23"/>
  <c r="S61" i="23" s="1"/>
  <c r="F58" i="26"/>
  <c r="F61" i="26" s="1"/>
  <c r="D58" i="27"/>
  <c r="D61" i="27" s="1"/>
  <c r="D64" i="27" s="1"/>
  <c r="L58" i="27"/>
  <c r="L61" i="27" s="1"/>
  <c r="L64" i="27" s="1"/>
  <c r="L65" i="27" s="1"/>
  <c r="T58" i="27"/>
  <c r="T61" i="27" s="1"/>
  <c r="T64" i="27" s="1"/>
  <c r="O21" i="29"/>
  <c r="J58" i="30"/>
  <c r="J61" i="30" s="1"/>
  <c r="J64" i="30" s="1"/>
  <c r="R58" i="30"/>
  <c r="R61" i="30" s="1"/>
  <c r="R64" i="30" s="1"/>
  <c r="P57" i="30"/>
  <c r="J57" i="21"/>
  <c r="H59" i="21"/>
  <c r="H64" i="21" s="1"/>
  <c r="Q21" i="22"/>
  <c r="Q23" i="22" s="1"/>
  <c r="Q24" i="22" s="1"/>
  <c r="I17" i="24"/>
  <c r="I19" i="24" s="1"/>
  <c r="I20" i="24" s="1"/>
  <c r="Q17" i="24"/>
  <c r="Q19" i="24" s="1"/>
  <c r="Q20" i="24" s="1"/>
  <c r="J17" i="27"/>
  <c r="J19" i="27" s="1"/>
  <c r="J20" i="27" s="1"/>
  <c r="R21" i="27"/>
  <c r="R23" i="27" s="1"/>
  <c r="R24" i="27" s="1"/>
  <c r="O64" i="21"/>
  <c r="E58" i="27"/>
  <c r="E61" i="27" s="1"/>
  <c r="E64" i="27" s="1"/>
  <c r="M58" i="27"/>
  <c r="M61" i="27" s="1"/>
  <c r="M64" i="27" s="1"/>
  <c r="U58" i="27"/>
  <c r="U61" i="27" s="1"/>
  <c r="U64" i="27" s="1"/>
  <c r="U65" i="27" s="1"/>
  <c r="I58" i="29"/>
  <c r="I61" i="29" s="1"/>
  <c r="I64" i="29" s="1"/>
  <c r="Q58" i="29"/>
  <c r="Q61" i="29" s="1"/>
  <c r="Q64" i="29" s="1"/>
  <c r="F58" i="30"/>
  <c r="F61" i="30" s="1"/>
  <c r="N58" i="30"/>
  <c r="N61" i="30" s="1"/>
  <c r="P21" i="21"/>
  <c r="G59" i="21"/>
  <c r="G64" i="21" s="1"/>
  <c r="G58" i="22"/>
  <c r="G61" i="22" s="1"/>
  <c r="G64" i="22" s="1"/>
  <c r="O58" i="22"/>
  <c r="O61" i="22" s="1"/>
  <c r="O64" i="22" s="1"/>
  <c r="F59" i="23"/>
  <c r="F64" i="23" s="1"/>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J64" i="29" s="1"/>
  <c r="R58" i="29"/>
  <c r="R61" i="29" s="1"/>
  <c r="R64" i="29" s="1"/>
  <c r="P57" i="29"/>
  <c r="D21" i="30"/>
  <c r="D23" i="30" s="1"/>
  <c r="D24" i="30" s="1"/>
  <c r="L21" i="30"/>
  <c r="L23" i="30" s="1"/>
  <c r="L24" i="30" s="1"/>
  <c r="T21" i="30"/>
  <c r="T23" i="30" s="1"/>
  <c r="T24" i="30" s="1"/>
  <c r="G58" i="30"/>
  <c r="G61" i="30" s="1"/>
  <c r="O58" i="30"/>
  <c r="O61" i="30" s="1"/>
  <c r="Q57" i="30"/>
  <c r="E21" i="21"/>
  <c r="E23" i="21" s="1"/>
  <c r="E24" i="21" s="1"/>
  <c r="A36" i="22"/>
  <c r="G58" i="27"/>
  <c r="G61" i="27" s="1"/>
  <c r="T58" i="28"/>
  <c r="T61" i="28" s="1"/>
  <c r="C58" i="29"/>
  <c r="C61" i="29" s="1"/>
  <c r="C64" i="29" s="1"/>
  <c r="H58" i="30"/>
  <c r="H61" i="30" s="1"/>
  <c r="H64" i="30" s="1"/>
  <c r="N59" i="30"/>
  <c r="K17" i="21"/>
  <c r="K19" i="21" s="1"/>
  <c r="K20" i="21" s="1"/>
  <c r="Q57" i="21"/>
  <c r="B58" i="21"/>
  <c r="B61" i="21" s="1"/>
  <c r="B64" i="21" s="1"/>
  <c r="I58" i="22"/>
  <c r="I61" i="22" s="1"/>
  <c r="I64" i="22" s="1"/>
  <c r="Q58" i="22"/>
  <c r="Q61" i="22" s="1"/>
  <c r="Q64" i="22" s="1"/>
  <c r="I21" i="23"/>
  <c r="I23" i="23" s="1"/>
  <c r="Q21" i="23"/>
  <c r="Q23" i="23" s="1"/>
  <c r="D58" i="23"/>
  <c r="D61" i="23" s="1"/>
  <c r="D64" i="23" s="1"/>
  <c r="L58" i="23"/>
  <c r="L61" i="23" s="1"/>
  <c r="L64" i="23" s="1"/>
  <c r="T58" i="23"/>
  <c r="T61" i="23" s="1"/>
  <c r="T64" i="23" s="1"/>
  <c r="E58" i="24"/>
  <c r="E61" i="24" s="1"/>
  <c r="M58" i="24"/>
  <c r="M61" i="24" s="1"/>
  <c r="M64" i="24" s="1"/>
  <c r="U58" i="24"/>
  <c r="U61" i="24" s="1"/>
  <c r="U64" i="24" s="1"/>
  <c r="U65" i="24" s="1"/>
  <c r="N59" i="26"/>
  <c r="H58" i="27"/>
  <c r="H61" i="27" s="1"/>
  <c r="P58" i="27"/>
  <c r="P61" i="27" s="1"/>
  <c r="F57" i="27"/>
  <c r="J21" i="28"/>
  <c r="J23" i="28" s="1"/>
  <c r="J24" i="28" s="1"/>
  <c r="R21" i="28"/>
  <c r="R23" i="28" s="1"/>
  <c r="R24" i="28" s="1"/>
  <c r="E58" i="28"/>
  <c r="E61" i="28" s="1"/>
  <c r="E64" i="28" s="1"/>
  <c r="M58" i="28"/>
  <c r="M61" i="28" s="1"/>
  <c r="M64" i="28" s="1"/>
  <c r="U58" i="28"/>
  <c r="U61" i="28" s="1"/>
  <c r="U64" i="28" s="1"/>
  <c r="U65" i="28" s="1"/>
  <c r="T64" i="29"/>
  <c r="I58" i="30"/>
  <c r="I61" i="30" s="1"/>
  <c r="Q58" i="30"/>
  <c r="Q61" i="30" s="1"/>
  <c r="Q64" i="30" s="1"/>
  <c r="P59" i="30"/>
  <c r="J64" i="23"/>
  <c r="L58" i="24"/>
  <c r="L61" i="24" s="1"/>
  <c r="L64" i="24" s="1"/>
  <c r="P58" i="26"/>
  <c r="P61" i="26" s="1"/>
  <c r="F59" i="26"/>
  <c r="O58" i="27"/>
  <c r="O61" i="27" s="1"/>
  <c r="U17" i="21"/>
  <c r="U19" i="21" s="1"/>
  <c r="V17" i="21"/>
  <c r="V19" i="21" s="1"/>
  <c r="A38" i="21"/>
  <c r="F57" i="22"/>
  <c r="N59" i="22"/>
  <c r="N64" i="22" s="1"/>
  <c r="E58" i="23"/>
  <c r="E61" i="23" s="1"/>
  <c r="E64" i="23" s="1"/>
  <c r="M58" i="23"/>
  <c r="M61" i="23" s="1"/>
  <c r="M64" i="23" s="1"/>
  <c r="U58" i="23"/>
  <c r="U61" i="23" s="1"/>
  <c r="U64" i="23" s="1"/>
  <c r="N19" i="23"/>
  <c r="V19" i="23"/>
  <c r="G21" i="24"/>
  <c r="G23" i="24" s="1"/>
  <c r="G24" i="24" s="1"/>
  <c r="O21" i="24"/>
  <c r="O23" i="24" s="1"/>
  <c r="O24" i="24" s="1"/>
  <c r="F58" i="24"/>
  <c r="F61" i="24" s="1"/>
  <c r="N58" i="24"/>
  <c r="N61" i="24" s="1"/>
  <c r="F59" i="24"/>
  <c r="J64" i="26"/>
  <c r="I58" i="27"/>
  <c r="I61" i="27" s="1"/>
  <c r="Q58" i="27"/>
  <c r="Q61" i="27" s="1"/>
  <c r="Q64" i="27" s="1"/>
  <c r="H57" i="27"/>
  <c r="F59" i="27"/>
  <c r="G21" i="28"/>
  <c r="G23" i="28" s="1"/>
  <c r="G24" i="28" s="1"/>
  <c r="O21" i="28"/>
  <c r="O23" i="28" s="1"/>
  <c r="O24" i="28" s="1"/>
  <c r="F58" i="28"/>
  <c r="F61" i="28" s="1"/>
  <c r="F64" i="28" s="1"/>
  <c r="F65" i="28" s="1"/>
  <c r="N58" i="28"/>
  <c r="N61" i="28" s="1"/>
  <c r="E58" i="29"/>
  <c r="E61" i="29" s="1"/>
  <c r="E64" i="29" s="1"/>
  <c r="M58" i="29"/>
  <c r="M61" i="29" s="1"/>
  <c r="U58" i="29"/>
  <c r="U61" i="29" s="1"/>
  <c r="U64" i="29" s="1"/>
  <c r="U65" i="29" s="1"/>
  <c r="F57" i="30"/>
  <c r="N58" i="26"/>
  <c r="N61" i="26" s="1"/>
  <c r="T58" i="24"/>
  <c r="T61" i="24" s="1"/>
  <c r="T64" i="24" s="1"/>
  <c r="H58" i="26"/>
  <c r="H61" i="26" s="1"/>
  <c r="L58" i="28"/>
  <c r="L61" i="28" s="1"/>
  <c r="L64" i="28" s="1"/>
  <c r="S58" i="29"/>
  <c r="S61" i="29" s="1"/>
  <c r="S64" i="29" s="1"/>
  <c r="P17" i="21"/>
  <c r="P19" i="21" s="1"/>
  <c r="P20" i="21" s="1"/>
  <c r="H17" i="21"/>
  <c r="H19" i="21" s="1"/>
  <c r="H20" i="21" s="1"/>
  <c r="H21" i="22"/>
  <c r="H23" i="22" s="1"/>
  <c r="H24" i="22" s="1"/>
  <c r="P21" i="22"/>
  <c r="P23" i="22" s="1"/>
  <c r="P24" i="22" s="1"/>
  <c r="C58" i="22"/>
  <c r="C61" i="22" s="1"/>
  <c r="C64" i="22" s="1"/>
  <c r="K58" i="22"/>
  <c r="K61" i="22" s="1"/>
  <c r="K64" i="22" s="1"/>
  <c r="S58" i="22"/>
  <c r="S61" i="22" s="1"/>
  <c r="S64" i="22" s="1"/>
  <c r="F57" i="23"/>
  <c r="D21" i="24"/>
  <c r="D23" i="24" s="1"/>
  <c r="D24" i="24" s="1"/>
  <c r="L21" i="24"/>
  <c r="L23" i="24" s="1"/>
  <c r="L24" i="24" s="1"/>
  <c r="T21" i="24"/>
  <c r="T23" i="24" s="1"/>
  <c r="T24" i="24" s="1"/>
  <c r="G58" i="24"/>
  <c r="G61" i="24" s="1"/>
  <c r="O58" i="24"/>
  <c r="O61" i="24" s="1"/>
  <c r="N59" i="24"/>
  <c r="C58" i="26"/>
  <c r="C61" i="26" s="1"/>
  <c r="C64" i="26" s="1"/>
  <c r="K58" i="26"/>
  <c r="K61" i="26" s="1"/>
  <c r="K64" i="26" s="1"/>
  <c r="S58" i="26"/>
  <c r="S61" i="26" s="1"/>
  <c r="H23" i="27"/>
  <c r="H24" i="27" s="1"/>
  <c r="N57" i="27"/>
  <c r="H59" i="27"/>
  <c r="H64" i="27" s="1"/>
  <c r="G58" i="28"/>
  <c r="G61" i="28" s="1"/>
  <c r="O58" i="28"/>
  <c r="O61" i="28" s="1"/>
  <c r="F57" i="28"/>
  <c r="F58" i="29"/>
  <c r="F61" i="29" s="1"/>
  <c r="N58" i="29"/>
  <c r="N61" i="29" s="1"/>
  <c r="H59" i="29"/>
  <c r="C58" i="30"/>
  <c r="C61" i="30" s="1"/>
  <c r="C64" i="30" s="1"/>
  <c r="K58" i="30"/>
  <c r="K61" i="30" s="1"/>
  <c r="K64" i="30" s="1"/>
  <c r="S58" i="30"/>
  <c r="S61" i="30" s="1"/>
  <c r="S64" i="30" s="1"/>
  <c r="H57" i="30"/>
  <c r="F19" i="21"/>
  <c r="F20" i="21" s="1"/>
  <c r="J64" i="24"/>
  <c r="D58" i="24"/>
  <c r="D61" i="24" s="1"/>
  <c r="D64" i="24" s="1"/>
  <c r="D58" i="28"/>
  <c r="D61" i="28" s="1"/>
  <c r="D64" i="28" s="1"/>
  <c r="P58" i="30"/>
  <c r="P61" i="30" s="1"/>
  <c r="N17" i="21"/>
  <c r="Q58" i="21"/>
  <c r="Q61" i="21" s="1"/>
  <c r="I58" i="21"/>
  <c r="I61" i="21" s="1"/>
  <c r="I64" i="21" s="1"/>
  <c r="I21" i="22"/>
  <c r="I23" i="22" s="1"/>
  <c r="I24" i="22" s="1"/>
  <c r="D58" i="22"/>
  <c r="D61" i="22" s="1"/>
  <c r="D64" i="22" s="1"/>
  <c r="L58" i="22"/>
  <c r="L61" i="22" s="1"/>
  <c r="T58" i="22"/>
  <c r="T61" i="22" s="1"/>
  <c r="T64" i="22" s="1"/>
  <c r="A37" i="22"/>
  <c r="N57" i="22"/>
  <c r="G58" i="23"/>
  <c r="G61" i="23" s="1"/>
  <c r="O58" i="23"/>
  <c r="O61" i="23" s="1"/>
  <c r="N57" i="23"/>
  <c r="I21" i="24"/>
  <c r="I23" i="24" s="1"/>
  <c r="I24" i="24" s="1"/>
  <c r="Q21" i="24"/>
  <c r="Q23" i="24" s="1"/>
  <c r="Q24" i="24" s="1"/>
  <c r="H58" i="24"/>
  <c r="H61" i="24" s="1"/>
  <c r="P58" i="24"/>
  <c r="P61" i="24" s="1"/>
  <c r="I21" i="26"/>
  <c r="I23" i="26" s="1"/>
  <c r="I24" i="26" s="1"/>
  <c r="Q21" i="26"/>
  <c r="Q23" i="26" s="1"/>
  <c r="Q24" i="26" s="1"/>
  <c r="D58" i="26"/>
  <c r="D61" i="26" s="1"/>
  <c r="L58" i="26"/>
  <c r="L61" i="26" s="1"/>
  <c r="T58" i="26"/>
  <c r="T61" i="26" s="1"/>
  <c r="T64" i="26" s="1"/>
  <c r="T65" i="26" s="1"/>
  <c r="F57" i="26"/>
  <c r="C58" i="27"/>
  <c r="C61" i="27" s="1"/>
  <c r="C64" i="27" s="1"/>
  <c r="K58" i="27"/>
  <c r="K61" i="27" s="1"/>
  <c r="K64" i="27" s="1"/>
  <c r="S58" i="27"/>
  <c r="S61" i="27" s="1"/>
  <c r="S64" i="27" s="1"/>
  <c r="S65" i="27" s="1"/>
  <c r="P57" i="27"/>
  <c r="N59" i="27"/>
  <c r="I21" i="28"/>
  <c r="I23" i="28" s="1"/>
  <c r="I24" i="28" s="1"/>
  <c r="Q21" i="28"/>
  <c r="Q23" i="28" s="1"/>
  <c r="Q24" i="28" s="1"/>
  <c r="H58" i="28"/>
  <c r="H61" i="28" s="1"/>
  <c r="P58" i="28"/>
  <c r="P61" i="28" s="1"/>
  <c r="N57" i="28"/>
  <c r="H21" i="29"/>
  <c r="H23" i="29" s="1"/>
  <c r="H24" i="29" s="1"/>
  <c r="P21" i="29"/>
  <c r="P23" i="29" s="1"/>
  <c r="P24" i="29" s="1"/>
  <c r="D21" i="29"/>
  <c r="D23" i="29" s="1"/>
  <c r="D24" i="29" s="1"/>
  <c r="L21" i="29"/>
  <c r="L23" i="29" s="1"/>
  <c r="L24" i="29" s="1"/>
  <c r="T21" i="29"/>
  <c r="T23" i="29" s="1"/>
  <c r="T24" i="29" s="1"/>
  <c r="G58" i="29"/>
  <c r="G61" i="29" s="1"/>
  <c r="O58" i="29"/>
  <c r="O61" i="29" s="1"/>
  <c r="P59" i="29"/>
  <c r="I57" i="30"/>
  <c r="M17" i="21"/>
  <c r="M19" i="21" s="1"/>
  <c r="M20" i="21" s="1"/>
  <c r="G57" i="21"/>
  <c r="J17" i="22"/>
  <c r="J19" i="22" s="1"/>
  <c r="J20" i="22" s="1"/>
  <c r="E58" i="22"/>
  <c r="E61" i="22" s="1"/>
  <c r="E64" i="22" s="1"/>
  <c r="M58" i="22"/>
  <c r="M61" i="22" s="1"/>
  <c r="M64" i="22" s="1"/>
  <c r="U58" i="22"/>
  <c r="U61" i="22" s="1"/>
  <c r="U64" i="22" s="1"/>
  <c r="A45" i="22"/>
  <c r="O57" i="22"/>
  <c r="H21" i="23"/>
  <c r="H23" i="23" s="1"/>
  <c r="P21" i="23"/>
  <c r="P23" i="23" s="1"/>
  <c r="H58" i="23"/>
  <c r="H61" i="23" s="1"/>
  <c r="H64" i="23" s="1"/>
  <c r="P58" i="23"/>
  <c r="P61" i="23" s="1"/>
  <c r="P64" i="23" s="1"/>
  <c r="I58" i="24"/>
  <c r="I61" i="24" s="1"/>
  <c r="I64" i="24" s="1"/>
  <c r="Q58" i="24"/>
  <c r="Q61" i="24" s="1"/>
  <c r="Q64" i="24" s="1"/>
  <c r="J21" i="26"/>
  <c r="E58" i="26"/>
  <c r="E61" i="26" s="1"/>
  <c r="M58" i="26"/>
  <c r="M61" i="26" s="1"/>
  <c r="M64" i="26" s="1"/>
  <c r="M65" i="26" s="1"/>
  <c r="U58" i="26"/>
  <c r="U61" i="26" s="1"/>
  <c r="N57" i="26"/>
  <c r="G23" i="27"/>
  <c r="G24" i="27" s="1"/>
  <c r="P59" i="27"/>
  <c r="I58" i="28"/>
  <c r="I61" i="28" s="1"/>
  <c r="I64" i="28" s="1"/>
  <c r="Q58" i="28"/>
  <c r="Q61" i="28" s="1"/>
  <c r="Q64" i="28" s="1"/>
  <c r="H58" i="29"/>
  <c r="H61" i="29" s="1"/>
  <c r="P58" i="29"/>
  <c r="P61" i="29" s="1"/>
  <c r="E58" i="30"/>
  <c r="E61" i="30" s="1"/>
  <c r="E64" i="30" s="1"/>
  <c r="M58" i="30"/>
  <c r="M61" i="30" s="1"/>
  <c r="M64" i="30" s="1"/>
  <c r="U58" i="30"/>
  <c r="U61" i="30" s="1"/>
  <c r="U64" i="30" s="1"/>
  <c r="U65" i="30" s="1"/>
  <c r="N57" i="30"/>
  <c r="F59" i="30"/>
  <c r="F64" i="30" s="1"/>
  <c r="B58" i="30"/>
  <c r="B61" i="30" s="1"/>
  <c r="B64" i="30" s="1"/>
  <c r="B58" i="24"/>
  <c r="B61" i="24" s="1"/>
  <c r="B64" i="24" s="1"/>
  <c r="B58" i="26"/>
  <c r="B61" i="26" s="1"/>
  <c r="B64" i="26" s="1"/>
  <c r="B58" i="27"/>
  <c r="B61" i="27" s="1"/>
  <c r="B64" i="27" s="1"/>
  <c r="B58" i="23"/>
  <c r="B61" i="23" s="1"/>
  <c r="B64" i="23" s="1"/>
  <c r="B58" i="28"/>
  <c r="B61" i="28" s="1"/>
  <c r="B64" i="28" s="1"/>
  <c r="C21" i="21"/>
  <c r="C23" i="21" s="1"/>
  <c r="C24" i="21" s="1"/>
  <c r="B58" i="22"/>
  <c r="B61" i="22" s="1"/>
  <c r="B64" i="22" s="1"/>
  <c r="B58" i="29"/>
  <c r="B61" i="29" s="1"/>
  <c r="B64" i="29" s="1"/>
  <c r="C17" i="21"/>
  <c r="C19" i="21" s="1"/>
  <c r="C20" i="21" s="1"/>
  <c r="I64" i="30"/>
  <c r="O23" i="30"/>
  <c r="O24" i="30" s="1"/>
  <c r="J23" i="30"/>
  <c r="J24" i="30" s="1"/>
  <c r="H23" i="30"/>
  <c r="H24" i="30" s="1"/>
  <c r="G23" i="30"/>
  <c r="G24" i="30" s="1"/>
  <c r="J17" i="30"/>
  <c r="J19" i="30" s="1"/>
  <c r="R17" i="30"/>
  <c r="R19" i="30" s="1"/>
  <c r="R20" i="30" s="1"/>
  <c r="F63" i="30"/>
  <c r="N63" i="30"/>
  <c r="C17" i="30"/>
  <c r="C19" i="30" s="1"/>
  <c r="C20" i="30" s="1"/>
  <c r="K17" i="30"/>
  <c r="K19" i="30" s="1"/>
  <c r="S17" i="30"/>
  <c r="S19" i="30" s="1"/>
  <c r="C21" i="30"/>
  <c r="C23" i="30" s="1"/>
  <c r="C24" i="30" s="1"/>
  <c r="K21" i="30"/>
  <c r="K23" i="30" s="1"/>
  <c r="K24" i="30" s="1"/>
  <c r="S21" i="30"/>
  <c r="S23" i="30" s="1"/>
  <c r="S24" i="30" s="1"/>
  <c r="A31" i="30"/>
  <c r="A33" i="30"/>
  <c r="A39" i="30"/>
  <c r="A41" i="30"/>
  <c r="A47" i="30"/>
  <c r="A49" i="30"/>
  <c r="G57" i="30"/>
  <c r="O57" i="30"/>
  <c r="G59" i="30"/>
  <c r="G64" i="30" s="1"/>
  <c r="O59" i="30"/>
  <c r="G63" i="30"/>
  <c r="O63" i="30"/>
  <c r="D17" i="30"/>
  <c r="D19" i="30" s="1"/>
  <c r="P63" i="30"/>
  <c r="I63" i="30"/>
  <c r="Q63" i="30"/>
  <c r="T17" i="30"/>
  <c r="T19" i="30" s="1"/>
  <c r="E17" i="30"/>
  <c r="E19" i="30" s="1"/>
  <c r="F17" i="30"/>
  <c r="F19" i="30" s="1"/>
  <c r="N17" i="30"/>
  <c r="N19" i="30" s="1"/>
  <c r="V17" i="30"/>
  <c r="V19" i="30" s="1"/>
  <c r="F21" i="30"/>
  <c r="F23" i="30" s="1"/>
  <c r="F24" i="30" s="1"/>
  <c r="N21" i="30"/>
  <c r="N23" i="30" s="1"/>
  <c r="N24" i="30" s="1"/>
  <c r="V21" i="30"/>
  <c r="V23" i="30" s="1"/>
  <c r="V24" i="30" s="1"/>
  <c r="B63" i="30"/>
  <c r="J63" i="30"/>
  <c r="R63" i="30"/>
  <c r="M17" i="30"/>
  <c r="M19" i="30" s="1"/>
  <c r="M20" i="30" s="1"/>
  <c r="G17" i="30"/>
  <c r="G19" i="30" s="1"/>
  <c r="O17" i="30"/>
  <c r="O19" i="30" s="1"/>
  <c r="A32" i="30"/>
  <c r="A34" i="30"/>
  <c r="A40" i="30"/>
  <c r="A42" i="30"/>
  <c r="A48" i="30"/>
  <c r="A50" i="30"/>
  <c r="C63" i="30"/>
  <c r="K63" i="30"/>
  <c r="S63" i="30"/>
  <c r="L17" i="30"/>
  <c r="L19" i="30" s="1"/>
  <c r="H17" i="30"/>
  <c r="H19" i="30" s="1"/>
  <c r="P17" i="30"/>
  <c r="P19" i="30" s="1"/>
  <c r="D63" i="30"/>
  <c r="L63" i="30"/>
  <c r="T63" i="30"/>
  <c r="H63" i="30"/>
  <c r="U17" i="30"/>
  <c r="U19" i="30" s="1"/>
  <c r="I17" i="30"/>
  <c r="I19" i="30" s="1"/>
  <c r="Q17" i="30"/>
  <c r="Q19" i="30" s="1"/>
  <c r="E63" i="30"/>
  <c r="M63" i="30"/>
  <c r="I23" i="29"/>
  <c r="I24" i="29" s="1"/>
  <c r="Q23" i="29"/>
  <c r="Q24" i="29" s="1"/>
  <c r="M64" i="29"/>
  <c r="O23" i="29"/>
  <c r="O24" i="29" s="1"/>
  <c r="T17" i="29"/>
  <c r="T19" i="29" s="1"/>
  <c r="P63" i="29"/>
  <c r="J17" i="29"/>
  <c r="J19" i="29" s="1"/>
  <c r="R17" i="29"/>
  <c r="R19" i="29" s="1"/>
  <c r="R20" i="29" s="1"/>
  <c r="J21" i="29"/>
  <c r="J23" i="29" s="1"/>
  <c r="J24" i="29" s="1"/>
  <c r="R21" i="29"/>
  <c r="R23" i="29" s="1"/>
  <c r="R24" i="29" s="1"/>
  <c r="F57" i="29"/>
  <c r="N57" i="29"/>
  <c r="F59" i="29"/>
  <c r="N59" i="29"/>
  <c r="F63" i="29"/>
  <c r="N63" i="29"/>
  <c r="H63" i="29"/>
  <c r="C17" i="29"/>
  <c r="C19" i="29" s="1"/>
  <c r="C20" i="29" s="1"/>
  <c r="K17" i="29"/>
  <c r="K19" i="29" s="1"/>
  <c r="S17" i="29"/>
  <c r="S19" i="29" s="1"/>
  <c r="C21" i="29"/>
  <c r="C23" i="29" s="1"/>
  <c r="C24" i="29" s="1"/>
  <c r="K21" i="29"/>
  <c r="K23" i="29" s="1"/>
  <c r="K24" i="29" s="1"/>
  <c r="S21" i="29"/>
  <c r="S23" i="29" s="1"/>
  <c r="S24" i="29" s="1"/>
  <c r="A31" i="29"/>
  <c r="A33" i="29"/>
  <c r="A39" i="29"/>
  <c r="A41" i="29"/>
  <c r="A47" i="29"/>
  <c r="A49" i="29"/>
  <c r="G57" i="29"/>
  <c r="O57" i="29"/>
  <c r="G59" i="29"/>
  <c r="O59" i="29"/>
  <c r="G63" i="29"/>
  <c r="O63" i="29"/>
  <c r="D17" i="29"/>
  <c r="D19" i="29" s="1"/>
  <c r="E17" i="29"/>
  <c r="E19" i="29" s="1"/>
  <c r="M17" i="29"/>
  <c r="M19" i="29" s="1"/>
  <c r="M20" i="29" s="1"/>
  <c r="U17" i="29"/>
  <c r="U19" i="29" s="1"/>
  <c r="E21" i="29"/>
  <c r="E23" i="29" s="1"/>
  <c r="E24" i="29" s="1"/>
  <c r="M21" i="29"/>
  <c r="M23" i="29" s="1"/>
  <c r="M24" i="29" s="1"/>
  <c r="U21" i="29"/>
  <c r="U23" i="29" s="1"/>
  <c r="U24" i="29" s="1"/>
  <c r="I57" i="29"/>
  <c r="Q57" i="29"/>
  <c r="I63" i="29"/>
  <c r="Q63" i="29"/>
  <c r="F17" i="29"/>
  <c r="F19" i="29" s="1"/>
  <c r="N17" i="29"/>
  <c r="N19" i="29" s="1"/>
  <c r="V17" i="29"/>
  <c r="V19" i="29" s="1"/>
  <c r="F21" i="29"/>
  <c r="F23" i="29" s="1"/>
  <c r="F24" i="29" s="1"/>
  <c r="N21" i="29"/>
  <c r="N23" i="29" s="1"/>
  <c r="N24" i="29" s="1"/>
  <c r="V21" i="29"/>
  <c r="V23" i="29" s="1"/>
  <c r="V24" i="29" s="1"/>
  <c r="B63" i="29"/>
  <c r="J63" i="29"/>
  <c r="R63" i="29"/>
  <c r="L17" i="29"/>
  <c r="L19" i="29" s="1"/>
  <c r="G17" i="29"/>
  <c r="G19" i="29" s="1"/>
  <c r="O17" i="29"/>
  <c r="O19" i="29" s="1"/>
  <c r="A32" i="29"/>
  <c r="A34" i="29"/>
  <c r="A40" i="29"/>
  <c r="A42" i="29"/>
  <c r="A48" i="29"/>
  <c r="A50" i="29"/>
  <c r="C63" i="29"/>
  <c r="K63" i="29"/>
  <c r="S63" i="29"/>
  <c r="H17" i="29"/>
  <c r="H19" i="29" s="1"/>
  <c r="P17" i="29"/>
  <c r="P19" i="29" s="1"/>
  <c r="D63" i="29"/>
  <c r="L63" i="29"/>
  <c r="T63" i="29"/>
  <c r="I17" i="29"/>
  <c r="I19" i="29" s="1"/>
  <c r="Q17" i="29"/>
  <c r="Q19" i="29" s="1"/>
  <c r="E63" i="29"/>
  <c r="M63" i="29"/>
  <c r="T64" i="28"/>
  <c r="N64" i="28"/>
  <c r="N65" i="28" s="1"/>
  <c r="J17" i="28"/>
  <c r="J19" i="28" s="1"/>
  <c r="C17" i="28"/>
  <c r="C19" i="28" s="1"/>
  <c r="C20" i="28" s="1"/>
  <c r="K17" i="28"/>
  <c r="K19" i="28" s="1"/>
  <c r="S17" i="28"/>
  <c r="S19" i="28" s="1"/>
  <c r="C21" i="28"/>
  <c r="C23" i="28" s="1"/>
  <c r="C24" i="28" s="1"/>
  <c r="K21" i="28"/>
  <c r="K23" i="28" s="1"/>
  <c r="K24" i="28" s="1"/>
  <c r="S21" i="28"/>
  <c r="S23" i="28" s="1"/>
  <c r="S24" i="28" s="1"/>
  <c r="A31" i="28"/>
  <c r="A33" i="28"/>
  <c r="A37" i="28"/>
  <c r="A39" i="28"/>
  <c r="A41" i="28"/>
  <c r="A45" i="28"/>
  <c r="A47" i="28"/>
  <c r="A49" i="28"/>
  <c r="G57" i="28"/>
  <c r="O57" i="28"/>
  <c r="G59" i="28"/>
  <c r="G64" i="28" s="1"/>
  <c r="G65" i="28" s="1"/>
  <c r="O59" i="28"/>
  <c r="G63" i="28"/>
  <c r="O63" i="28"/>
  <c r="D17" i="28"/>
  <c r="D19" i="28" s="1"/>
  <c r="L17" i="28"/>
  <c r="L19" i="28" s="1"/>
  <c r="T17" i="28"/>
  <c r="T19" i="28" s="1"/>
  <c r="D21" i="28"/>
  <c r="D23" i="28" s="1"/>
  <c r="D24" i="28" s="1"/>
  <c r="L21" i="28"/>
  <c r="L23" i="28" s="1"/>
  <c r="L24" i="28" s="1"/>
  <c r="T21" i="28"/>
  <c r="T23" i="28" s="1"/>
  <c r="T24" i="28" s="1"/>
  <c r="H59" i="28"/>
  <c r="H64" i="28" s="1"/>
  <c r="P59" i="28"/>
  <c r="H63" i="28"/>
  <c r="P63" i="28"/>
  <c r="E17" i="28"/>
  <c r="E19" i="28" s="1"/>
  <c r="M17" i="28"/>
  <c r="M19" i="28" s="1"/>
  <c r="M20" i="28" s="1"/>
  <c r="U17" i="28"/>
  <c r="U19" i="28" s="1"/>
  <c r="E21" i="28"/>
  <c r="E23" i="28" s="1"/>
  <c r="E24" i="28" s="1"/>
  <c r="M21" i="28"/>
  <c r="M23" i="28" s="1"/>
  <c r="M24" i="28" s="1"/>
  <c r="U21" i="28"/>
  <c r="U23" i="28" s="1"/>
  <c r="U24" i="28" s="1"/>
  <c r="I57" i="28"/>
  <c r="Q57" i="28"/>
  <c r="I63" i="28"/>
  <c r="Q63" i="28"/>
  <c r="R17" i="28"/>
  <c r="R19" i="28" s="1"/>
  <c r="R20" i="28" s="1"/>
  <c r="F17" i="28"/>
  <c r="F19" i="28" s="1"/>
  <c r="N17" i="28"/>
  <c r="N19" i="28" s="1"/>
  <c r="V17" i="28"/>
  <c r="V19" i="28" s="1"/>
  <c r="F21" i="28"/>
  <c r="F23" i="28" s="1"/>
  <c r="F24" i="28" s="1"/>
  <c r="N21" i="28"/>
  <c r="N23" i="28" s="1"/>
  <c r="N24" i="28" s="1"/>
  <c r="V21" i="28"/>
  <c r="V23" i="28" s="1"/>
  <c r="V24" i="28" s="1"/>
  <c r="B63" i="28"/>
  <c r="J63" i="28"/>
  <c r="R63" i="28"/>
  <c r="G17" i="28"/>
  <c r="G19" i="28" s="1"/>
  <c r="O17" i="28"/>
  <c r="O19" i="28" s="1"/>
  <c r="A32" i="28"/>
  <c r="A34" i="28"/>
  <c r="A40" i="28"/>
  <c r="A42" i="28"/>
  <c r="A48" i="28"/>
  <c r="A50" i="28"/>
  <c r="C63" i="28"/>
  <c r="K63" i="28"/>
  <c r="S63" i="28"/>
  <c r="H17" i="28"/>
  <c r="H19" i="28" s="1"/>
  <c r="P17" i="28"/>
  <c r="P19" i="28" s="1"/>
  <c r="D63" i="28"/>
  <c r="L63" i="28"/>
  <c r="T63" i="28"/>
  <c r="I17" i="28"/>
  <c r="I19" i="28" s="1"/>
  <c r="Q17" i="28"/>
  <c r="Q19" i="28" s="1"/>
  <c r="E63" i="28"/>
  <c r="M63" i="28"/>
  <c r="I23" i="27"/>
  <c r="I24" i="27" s="1"/>
  <c r="T23" i="27"/>
  <c r="T24" i="27" s="1"/>
  <c r="I64" i="27"/>
  <c r="R17" i="27"/>
  <c r="R19" i="27" s="1"/>
  <c r="R20" i="27" s="1"/>
  <c r="J21" i="27"/>
  <c r="J23" i="27" s="1"/>
  <c r="J24" i="27" s="1"/>
  <c r="F63" i="27"/>
  <c r="N63" i="27"/>
  <c r="C17" i="27"/>
  <c r="C19" i="27" s="1"/>
  <c r="C20" i="27" s="1"/>
  <c r="K17" i="27"/>
  <c r="K19" i="27" s="1"/>
  <c r="K20" i="27" s="1"/>
  <c r="S17" i="27"/>
  <c r="S19" i="27" s="1"/>
  <c r="S20" i="27" s="1"/>
  <c r="C21" i="27"/>
  <c r="C23" i="27" s="1"/>
  <c r="C24" i="27" s="1"/>
  <c r="K21" i="27"/>
  <c r="K23" i="27" s="1"/>
  <c r="K24" i="27" s="1"/>
  <c r="S21" i="27"/>
  <c r="S23" i="27" s="1"/>
  <c r="S24" i="27" s="1"/>
  <c r="A31" i="27"/>
  <c r="A33" i="27"/>
  <c r="A39" i="27"/>
  <c r="A41" i="27"/>
  <c r="A47" i="27"/>
  <c r="A49" i="27"/>
  <c r="G57" i="27"/>
  <c r="O57" i="27"/>
  <c r="G59" i="27"/>
  <c r="O59" i="27"/>
  <c r="G63" i="27"/>
  <c r="O63" i="27"/>
  <c r="T17" i="27"/>
  <c r="T19" i="27" s="1"/>
  <c r="T20" i="27" s="1"/>
  <c r="D21" i="27"/>
  <c r="D23" i="27" s="1"/>
  <c r="D24" i="27" s="1"/>
  <c r="P63" i="27"/>
  <c r="E17" i="27"/>
  <c r="E19" i="27" s="1"/>
  <c r="E20" i="27" s="1"/>
  <c r="M17" i="27"/>
  <c r="M19" i="27" s="1"/>
  <c r="M20" i="27" s="1"/>
  <c r="U17" i="27"/>
  <c r="U19" i="27" s="1"/>
  <c r="E21" i="27"/>
  <c r="E23" i="27" s="1"/>
  <c r="E24" i="27" s="1"/>
  <c r="M21" i="27"/>
  <c r="M23" i="27" s="1"/>
  <c r="M24" i="27" s="1"/>
  <c r="U21" i="27"/>
  <c r="U23" i="27" s="1"/>
  <c r="U24" i="27" s="1"/>
  <c r="I57" i="27"/>
  <c r="Q57" i="27"/>
  <c r="I63" i="27"/>
  <c r="Q63" i="27"/>
  <c r="F17" i="27"/>
  <c r="F19" i="27" s="1"/>
  <c r="F20" i="27" s="1"/>
  <c r="N17" i="27"/>
  <c r="N19" i="27" s="1"/>
  <c r="N20" i="27" s="1"/>
  <c r="V17" i="27"/>
  <c r="V19" i="27" s="1"/>
  <c r="F21" i="27"/>
  <c r="F23" i="27" s="1"/>
  <c r="F24" i="27" s="1"/>
  <c r="N21" i="27"/>
  <c r="N23" i="27" s="1"/>
  <c r="N24" i="27" s="1"/>
  <c r="V21" i="27"/>
  <c r="V23" i="27" s="1"/>
  <c r="V24" i="27" s="1"/>
  <c r="B63" i="27"/>
  <c r="J63" i="27"/>
  <c r="R63" i="27"/>
  <c r="G17" i="27"/>
  <c r="G19" i="27" s="1"/>
  <c r="G20" i="27" s="1"/>
  <c r="O17" i="27"/>
  <c r="O19" i="27" s="1"/>
  <c r="O20" i="27" s="1"/>
  <c r="A32" i="27"/>
  <c r="A34" i="27"/>
  <c r="A40" i="27"/>
  <c r="A42" i="27"/>
  <c r="A48" i="27"/>
  <c r="A50" i="27"/>
  <c r="C63" i="27"/>
  <c r="K63" i="27"/>
  <c r="S63" i="27"/>
  <c r="L17" i="27"/>
  <c r="L19" i="27" s="1"/>
  <c r="L20" i="27" s="1"/>
  <c r="H17" i="27"/>
  <c r="H19" i="27" s="1"/>
  <c r="H20" i="27" s="1"/>
  <c r="P17" i="27"/>
  <c r="P19" i="27" s="1"/>
  <c r="P20" i="27" s="1"/>
  <c r="D63" i="27"/>
  <c r="L63" i="27"/>
  <c r="T63" i="27"/>
  <c r="H63" i="27"/>
  <c r="I17" i="27"/>
  <c r="I19" i="27" s="1"/>
  <c r="I20" i="27" s="1"/>
  <c r="Q17" i="27"/>
  <c r="Q19" i="27" s="1"/>
  <c r="Q20" i="27" s="1"/>
  <c r="E63" i="27"/>
  <c r="M63" i="27"/>
  <c r="S64" i="26"/>
  <c r="D64" i="26"/>
  <c r="L64" i="26"/>
  <c r="F64" i="26"/>
  <c r="F65" i="26" s="1"/>
  <c r="E64" i="26"/>
  <c r="E65" i="26" s="1"/>
  <c r="U64" i="26"/>
  <c r="U65" i="26" s="1"/>
  <c r="J23" i="26"/>
  <c r="J24" i="26" s="1"/>
  <c r="R23" i="26"/>
  <c r="R24" i="26" s="1"/>
  <c r="H64" i="26"/>
  <c r="P64" i="26"/>
  <c r="R17" i="26"/>
  <c r="R19" i="26" s="1"/>
  <c r="R20" i="26" s="1"/>
  <c r="C17" i="26"/>
  <c r="C19" i="26" s="1"/>
  <c r="C20" i="26" s="1"/>
  <c r="K17" i="26"/>
  <c r="K19" i="26" s="1"/>
  <c r="S17" i="26"/>
  <c r="S19" i="26" s="1"/>
  <c r="C21" i="26"/>
  <c r="C23" i="26" s="1"/>
  <c r="C24" i="26" s="1"/>
  <c r="K21" i="26"/>
  <c r="K23" i="26" s="1"/>
  <c r="K24" i="26" s="1"/>
  <c r="S21" i="26"/>
  <c r="S23" i="26" s="1"/>
  <c r="S24" i="26" s="1"/>
  <c r="A31" i="26"/>
  <c r="A33" i="26"/>
  <c r="A37" i="26"/>
  <c r="A39" i="26"/>
  <c r="A41" i="26"/>
  <c r="A45" i="26"/>
  <c r="A47" i="26"/>
  <c r="A49" i="26"/>
  <c r="G57" i="26"/>
  <c r="O57" i="26"/>
  <c r="G59" i="26"/>
  <c r="O59" i="26"/>
  <c r="G63" i="26"/>
  <c r="O63" i="26"/>
  <c r="D17" i="26"/>
  <c r="D19" i="26" s="1"/>
  <c r="L17" i="26"/>
  <c r="L19" i="26" s="1"/>
  <c r="T17" i="26"/>
  <c r="T19" i="26" s="1"/>
  <c r="D21" i="26"/>
  <c r="D23" i="26" s="1"/>
  <c r="D24" i="26" s="1"/>
  <c r="L21" i="26"/>
  <c r="L23" i="26" s="1"/>
  <c r="L24" i="26" s="1"/>
  <c r="T21" i="26"/>
  <c r="T23" i="26" s="1"/>
  <c r="T24" i="26" s="1"/>
  <c r="H63" i="26"/>
  <c r="P63" i="26"/>
  <c r="E17" i="26"/>
  <c r="E19" i="26" s="1"/>
  <c r="M17" i="26"/>
  <c r="M19" i="26" s="1"/>
  <c r="M20" i="26" s="1"/>
  <c r="U17" i="26"/>
  <c r="U19" i="26" s="1"/>
  <c r="E21" i="26"/>
  <c r="E23" i="26" s="1"/>
  <c r="E24" i="26" s="1"/>
  <c r="M21" i="26"/>
  <c r="M23" i="26" s="1"/>
  <c r="M24" i="26" s="1"/>
  <c r="U21" i="26"/>
  <c r="U23" i="26" s="1"/>
  <c r="U24" i="26" s="1"/>
  <c r="I57" i="26"/>
  <c r="Q57" i="26"/>
  <c r="I59" i="26"/>
  <c r="I64" i="26" s="1"/>
  <c r="Q59" i="26"/>
  <c r="Q64" i="26" s="1"/>
  <c r="I63" i="26"/>
  <c r="Q63" i="26"/>
  <c r="J17" i="26"/>
  <c r="J19" i="26" s="1"/>
  <c r="F17" i="26"/>
  <c r="F19" i="26" s="1"/>
  <c r="N17" i="26"/>
  <c r="N19" i="26" s="1"/>
  <c r="V17" i="26"/>
  <c r="V19" i="26" s="1"/>
  <c r="F21" i="26"/>
  <c r="F23" i="26" s="1"/>
  <c r="F24" i="26" s="1"/>
  <c r="N21" i="26"/>
  <c r="N23" i="26" s="1"/>
  <c r="N24" i="26" s="1"/>
  <c r="V21" i="26"/>
  <c r="V23" i="26" s="1"/>
  <c r="V24" i="26" s="1"/>
  <c r="B63" i="26"/>
  <c r="J63" i="26"/>
  <c r="R63" i="26"/>
  <c r="G17" i="26"/>
  <c r="G19" i="26" s="1"/>
  <c r="O17" i="26"/>
  <c r="O19" i="26" s="1"/>
  <c r="A32" i="26"/>
  <c r="A34" i="26"/>
  <c r="A40" i="26"/>
  <c r="A42" i="26"/>
  <c r="A48" i="26"/>
  <c r="A50" i="26"/>
  <c r="C63" i="26"/>
  <c r="K63" i="26"/>
  <c r="S63" i="26"/>
  <c r="H17" i="26"/>
  <c r="H19" i="26" s="1"/>
  <c r="P17" i="26"/>
  <c r="P19" i="26" s="1"/>
  <c r="D63" i="26"/>
  <c r="L63" i="26"/>
  <c r="I17" i="26"/>
  <c r="I19" i="26" s="1"/>
  <c r="Q17" i="26"/>
  <c r="Q19" i="26" s="1"/>
  <c r="E64" i="24"/>
  <c r="J23" i="24"/>
  <c r="J24" i="24" s="1"/>
  <c r="H23" i="24"/>
  <c r="H24" i="24" s="1"/>
  <c r="J17" i="24"/>
  <c r="J19" i="24" s="1"/>
  <c r="J20" i="24" s="1"/>
  <c r="C17" i="24"/>
  <c r="C19" i="24" s="1"/>
  <c r="C20" i="24" s="1"/>
  <c r="K17" i="24"/>
  <c r="K19" i="24" s="1"/>
  <c r="K20" i="24" s="1"/>
  <c r="S17" i="24"/>
  <c r="S19" i="24" s="1"/>
  <c r="S20" i="24" s="1"/>
  <c r="C21" i="24"/>
  <c r="C23" i="24" s="1"/>
  <c r="C24" i="24" s="1"/>
  <c r="K21" i="24"/>
  <c r="K23" i="24" s="1"/>
  <c r="K24" i="24" s="1"/>
  <c r="S21" i="24"/>
  <c r="S23" i="24" s="1"/>
  <c r="S24" i="24" s="1"/>
  <c r="A31" i="24"/>
  <c r="A33" i="24"/>
  <c r="A37" i="24"/>
  <c r="A39" i="24"/>
  <c r="A41" i="24"/>
  <c r="A45" i="24"/>
  <c r="A47" i="24"/>
  <c r="A49" i="24"/>
  <c r="G57" i="24"/>
  <c r="O57" i="24"/>
  <c r="G59" i="24"/>
  <c r="O59" i="24"/>
  <c r="G63" i="24"/>
  <c r="O63" i="24"/>
  <c r="D17" i="24"/>
  <c r="D19" i="24" s="1"/>
  <c r="D20" i="24" s="1"/>
  <c r="L17" i="24"/>
  <c r="L19" i="24" s="1"/>
  <c r="L20" i="24" s="1"/>
  <c r="T17" i="24"/>
  <c r="T19" i="24" s="1"/>
  <c r="T20" i="24" s="1"/>
  <c r="H59" i="24"/>
  <c r="P59" i="24"/>
  <c r="H63" i="24"/>
  <c r="P63" i="24"/>
  <c r="E17" i="24"/>
  <c r="E19" i="24" s="1"/>
  <c r="E20" i="24" s="1"/>
  <c r="M17" i="24"/>
  <c r="M19" i="24" s="1"/>
  <c r="M20" i="24" s="1"/>
  <c r="U17" i="24"/>
  <c r="U19" i="24" s="1"/>
  <c r="E21" i="24"/>
  <c r="E23" i="24" s="1"/>
  <c r="E24" i="24" s="1"/>
  <c r="M21" i="24"/>
  <c r="M23" i="24" s="1"/>
  <c r="M24" i="24" s="1"/>
  <c r="U21" i="24"/>
  <c r="U23" i="24" s="1"/>
  <c r="U24" i="24" s="1"/>
  <c r="I57" i="24"/>
  <c r="Q57" i="24"/>
  <c r="I63" i="24"/>
  <c r="Q63" i="24"/>
  <c r="F17" i="24"/>
  <c r="F19" i="24" s="1"/>
  <c r="F20" i="24" s="1"/>
  <c r="N17" i="24"/>
  <c r="N19" i="24" s="1"/>
  <c r="N20" i="24" s="1"/>
  <c r="V17" i="24"/>
  <c r="V19" i="24" s="1"/>
  <c r="F21" i="24"/>
  <c r="F23" i="24" s="1"/>
  <c r="F24" i="24" s="1"/>
  <c r="N21" i="24"/>
  <c r="N23" i="24" s="1"/>
  <c r="N24" i="24" s="1"/>
  <c r="V21" i="24"/>
  <c r="V23" i="24" s="1"/>
  <c r="V24" i="24" s="1"/>
  <c r="B63" i="24"/>
  <c r="J63" i="24"/>
  <c r="R63" i="24"/>
  <c r="G17" i="24"/>
  <c r="G19" i="24" s="1"/>
  <c r="G20" i="24" s="1"/>
  <c r="O17" i="24"/>
  <c r="O19" i="24" s="1"/>
  <c r="O20" i="24" s="1"/>
  <c r="A32" i="24"/>
  <c r="A34" i="24"/>
  <c r="A40" i="24"/>
  <c r="A42" i="24"/>
  <c r="A48" i="24"/>
  <c r="A50" i="24"/>
  <c r="C63" i="24"/>
  <c r="K63" i="24"/>
  <c r="S63" i="24"/>
  <c r="R21" i="24"/>
  <c r="R23" i="24" s="1"/>
  <c r="R24" i="24" s="1"/>
  <c r="H17" i="24"/>
  <c r="H19" i="24" s="1"/>
  <c r="H20" i="24" s="1"/>
  <c r="P17" i="24"/>
  <c r="P19" i="24" s="1"/>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S64" i="23"/>
  <c r="R21" i="23"/>
  <c r="R23" i="23" s="1"/>
  <c r="R24" i="23" s="1"/>
  <c r="C17" i="23"/>
  <c r="C19" i="23" s="1"/>
  <c r="C20" i="23" s="1"/>
  <c r="K17" i="23"/>
  <c r="K19" i="23" s="1"/>
  <c r="S17" i="23"/>
  <c r="S19" i="23" s="1"/>
  <c r="C21" i="23"/>
  <c r="C23" i="23" s="1"/>
  <c r="C24" i="23" s="1"/>
  <c r="K21" i="23"/>
  <c r="K23" i="23" s="1"/>
  <c r="S21" i="23"/>
  <c r="S23" i="23" s="1"/>
  <c r="A31" i="23"/>
  <c r="A33" i="23"/>
  <c r="A37" i="23"/>
  <c r="A39" i="23"/>
  <c r="A41" i="23"/>
  <c r="A45" i="23"/>
  <c r="A47" i="23"/>
  <c r="A49" i="23"/>
  <c r="G57" i="23"/>
  <c r="O57" i="23"/>
  <c r="G59" i="23"/>
  <c r="O59" i="23"/>
  <c r="J17" i="23"/>
  <c r="J19" i="23" s="1"/>
  <c r="D17" i="23"/>
  <c r="D19" i="23" s="1"/>
  <c r="L17" i="23"/>
  <c r="L19" i="23" s="1"/>
  <c r="T17" i="23"/>
  <c r="T19" i="23" s="1"/>
  <c r="D21" i="23"/>
  <c r="D23" i="23" s="1"/>
  <c r="L21" i="23"/>
  <c r="L23" i="23" s="1"/>
  <c r="T21" i="23"/>
  <c r="T23" i="23" s="1"/>
  <c r="E17" i="23"/>
  <c r="E19" i="23" s="1"/>
  <c r="M17" i="23"/>
  <c r="M19" i="23" s="1"/>
  <c r="M20" i="23" s="1"/>
  <c r="U17" i="23"/>
  <c r="U19" i="23" s="1"/>
  <c r="E21" i="23"/>
  <c r="E23" i="23" s="1"/>
  <c r="M21" i="23"/>
  <c r="M23" i="23" s="1"/>
  <c r="M24" i="23" s="1"/>
  <c r="U21" i="23"/>
  <c r="U23" i="23" s="1"/>
  <c r="I57" i="23"/>
  <c r="Q57" i="23"/>
  <c r="F21" i="23"/>
  <c r="F23" i="23" s="1"/>
  <c r="N21" i="23"/>
  <c r="N23" i="23" s="1"/>
  <c r="V21" i="23"/>
  <c r="V23" i="23" s="1"/>
  <c r="G17" i="23"/>
  <c r="G19" i="23" s="1"/>
  <c r="O17" i="23"/>
  <c r="O19" i="23" s="1"/>
  <c r="A32" i="23"/>
  <c r="A34" i="23"/>
  <c r="A40" i="23"/>
  <c r="A42" i="23"/>
  <c r="A48" i="23"/>
  <c r="A50" i="23"/>
  <c r="H17" i="23"/>
  <c r="H19" i="23" s="1"/>
  <c r="P17" i="23"/>
  <c r="P19" i="23" s="1"/>
  <c r="I17" i="23"/>
  <c r="I19" i="23" s="1"/>
  <c r="Q17" i="23"/>
  <c r="Q19" i="23" s="1"/>
  <c r="J64" i="22"/>
  <c r="O23" i="22"/>
  <c r="O24" i="22" s="1"/>
  <c r="L64" i="22"/>
  <c r="U63" i="22"/>
  <c r="M63" i="22"/>
  <c r="E63" i="22"/>
  <c r="F63" i="22"/>
  <c r="T63" i="22"/>
  <c r="L63" i="22"/>
  <c r="D63" i="22"/>
  <c r="S63" i="22"/>
  <c r="K63" i="22"/>
  <c r="C63" i="22"/>
  <c r="N63" i="22"/>
  <c r="R63" i="22"/>
  <c r="J63" i="22"/>
  <c r="B63" i="22"/>
  <c r="Q63" i="22"/>
  <c r="I63" i="22"/>
  <c r="P63" i="22"/>
  <c r="H63" i="22"/>
  <c r="O63" i="22"/>
  <c r="G63" i="22"/>
  <c r="S17" i="22"/>
  <c r="S19" i="22" s="1"/>
  <c r="S20" i="22" s="1"/>
  <c r="C21" i="22"/>
  <c r="C23" i="22" s="1"/>
  <c r="C24" i="22" s="1"/>
  <c r="R17" i="22"/>
  <c r="R19" i="22" s="1"/>
  <c r="R20" i="22" s="1"/>
  <c r="S21" i="22"/>
  <c r="S23" i="22" s="1"/>
  <c r="S24" i="22" s="1"/>
  <c r="D17" i="22"/>
  <c r="D19" i="22" s="1"/>
  <c r="D20" i="22" s="1"/>
  <c r="L17" i="22"/>
  <c r="L19" i="22" s="1"/>
  <c r="L20" i="22" s="1"/>
  <c r="T17" i="22"/>
  <c r="T19" i="22" s="1"/>
  <c r="T20" i="22" s="1"/>
  <c r="D21" i="22"/>
  <c r="D23" i="22" s="1"/>
  <c r="D24" i="22" s="1"/>
  <c r="L21" i="22"/>
  <c r="L23" i="22" s="1"/>
  <c r="L24" i="22" s="1"/>
  <c r="T21" i="22"/>
  <c r="T23" i="22" s="1"/>
  <c r="T24" i="22" s="1"/>
  <c r="J21" i="22"/>
  <c r="J23" i="22" s="1"/>
  <c r="J24" i="22" s="1"/>
  <c r="C17" i="22"/>
  <c r="C19" i="22" s="1"/>
  <c r="C20" i="22" s="1"/>
  <c r="K21" i="22"/>
  <c r="K23" i="22" s="1"/>
  <c r="K24" i="22" s="1"/>
  <c r="A31" i="22"/>
  <c r="A33" i="22"/>
  <c r="A41" i="22"/>
  <c r="A47" i="22"/>
  <c r="E17" i="22"/>
  <c r="E19" i="22" s="1"/>
  <c r="E20" i="22" s="1"/>
  <c r="M17" i="22"/>
  <c r="M19" i="22" s="1"/>
  <c r="M20" i="22" s="1"/>
  <c r="U17" i="22"/>
  <c r="U19" i="22" s="1"/>
  <c r="E21" i="22"/>
  <c r="E23" i="22" s="1"/>
  <c r="E24" i="22" s="1"/>
  <c r="M21" i="22"/>
  <c r="M23" i="22" s="1"/>
  <c r="M24" i="22" s="1"/>
  <c r="U21" i="22"/>
  <c r="U23" i="22" s="1"/>
  <c r="I57" i="22"/>
  <c r="Q57" i="22"/>
  <c r="K17" i="22"/>
  <c r="K19" i="22" s="1"/>
  <c r="K20" i="22" s="1"/>
  <c r="A39" i="22"/>
  <c r="A49" i="22"/>
  <c r="F17" i="22"/>
  <c r="F19" i="22" s="1"/>
  <c r="F20" i="22" s="1"/>
  <c r="N17" i="22"/>
  <c r="N19" i="22" s="1"/>
  <c r="N20" i="22" s="1"/>
  <c r="V17" i="22"/>
  <c r="V19" i="22" s="1"/>
  <c r="F21" i="22"/>
  <c r="F23" i="22" s="1"/>
  <c r="F24" i="22" s="1"/>
  <c r="N21" i="22"/>
  <c r="N23" i="22" s="1"/>
  <c r="N24" i="22" s="1"/>
  <c r="V21" i="22"/>
  <c r="V23" i="22" s="1"/>
  <c r="G17" i="22"/>
  <c r="G19" i="22" s="1"/>
  <c r="G20" i="22" s="1"/>
  <c r="O17" i="22"/>
  <c r="O19" i="22" s="1"/>
  <c r="O20" i="22" s="1"/>
  <c r="A32" i="22"/>
  <c r="A34" i="22"/>
  <c r="A40" i="22"/>
  <c r="A42" i="22"/>
  <c r="A48" i="22"/>
  <c r="A50" i="22"/>
  <c r="H17" i="22"/>
  <c r="H19" i="22" s="1"/>
  <c r="H20" i="22" s="1"/>
  <c r="P17" i="22"/>
  <c r="P19" i="22" s="1"/>
  <c r="P20" i="22" s="1"/>
  <c r="I17" i="22"/>
  <c r="I19" i="22" s="1"/>
  <c r="I20" i="22" s="1"/>
  <c r="Q17" i="22"/>
  <c r="Q19" i="22" s="1"/>
  <c r="Q20" i="22" s="1"/>
  <c r="P64" i="21"/>
  <c r="N64" i="21"/>
  <c r="N65" i="21" s="1"/>
  <c r="F64" i="21"/>
  <c r="F65" i="21" s="1"/>
  <c r="N19" i="21"/>
  <c r="N20" i="21" s="1"/>
  <c r="D23" i="21"/>
  <c r="D24" i="21" s="1"/>
  <c r="H23" i="21"/>
  <c r="H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S19" i="21"/>
  <c r="S20" i="21" s="1"/>
  <c r="I21" i="21"/>
  <c r="I23" i="21" s="1"/>
  <c r="I24" i="21" s="1"/>
  <c r="Q21" i="21"/>
  <c r="Q23" i="21" s="1"/>
  <c r="Q24" i="21" s="1"/>
  <c r="G23" i="21"/>
  <c r="G24" i="21" s="1"/>
  <c r="K23" i="21"/>
  <c r="K24" i="21" s="1"/>
  <c r="M23" i="21"/>
  <c r="M24" i="21" s="1"/>
  <c r="C57" i="21"/>
  <c r="K57" i="21"/>
  <c r="S57" i="21"/>
  <c r="G19" i="21"/>
  <c r="G20" i="21" s="1"/>
  <c r="Q17" i="21"/>
  <c r="Q19" i="21" s="1"/>
  <c r="Q20" i="21" s="1"/>
  <c r="J21" i="21"/>
  <c r="J23" i="21" s="1"/>
  <c r="J24" i="21" s="1"/>
  <c r="R21" i="21"/>
  <c r="R23" i="21" s="1"/>
  <c r="R24" i="21" s="1"/>
  <c r="J19" i="21"/>
  <c r="J20" i="21" s="1"/>
  <c r="R19" i="21"/>
  <c r="R20" i="21" s="1"/>
  <c r="A31" i="21"/>
  <c r="Q64" i="21"/>
  <c r="D64" i="21"/>
  <c r="L64" i="21"/>
  <c r="T64" i="21"/>
  <c r="C64" i="21"/>
  <c r="K64" i="21"/>
  <c r="S64"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5" i="22" l="1"/>
  <c r="Q65" i="30"/>
  <c r="D65" i="30"/>
  <c r="S65" i="21"/>
  <c r="P64" i="27"/>
  <c r="N64" i="23"/>
  <c r="H64" i="24"/>
  <c r="H64" i="29"/>
  <c r="O64" i="24"/>
  <c r="P64" i="28"/>
  <c r="P65" i="28" s="1"/>
  <c r="P64" i="24"/>
  <c r="P65" i="24" s="1"/>
  <c r="G64" i="24"/>
  <c r="F64" i="24"/>
  <c r="F65" i="24" s="1"/>
  <c r="T65" i="29"/>
  <c r="P65" i="22"/>
  <c r="O64" i="27"/>
  <c r="O65" i="27" s="1"/>
  <c r="O64" i="28"/>
  <c r="O65" i="28" s="1"/>
  <c r="N64" i="27"/>
  <c r="N65" i="27" s="1"/>
  <c r="N64" i="30"/>
  <c r="N65" i="30" s="1"/>
  <c r="L65" i="30"/>
  <c r="J65" i="28"/>
  <c r="H65" i="27"/>
  <c r="G64" i="26"/>
  <c r="G65" i="26" s="1"/>
  <c r="G64" i="29"/>
  <c r="G65" i="29" s="1"/>
  <c r="F64" i="22"/>
  <c r="D65" i="29"/>
  <c r="O64" i="26"/>
  <c r="O65" i="26" s="1"/>
  <c r="K65" i="23"/>
  <c r="R65" i="22"/>
  <c r="I65" i="21"/>
  <c r="L65" i="22"/>
  <c r="T65" i="24"/>
  <c r="U65" i="23"/>
  <c r="P64" i="30"/>
  <c r="P65" i="30" s="1"/>
  <c r="C65" i="23"/>
  <c r="J65" i="22"/>
  <c r="H65" i="29"/>
  <c r="P65" i="23"/>
  <c r="E65" i="22"/>
  <c r="T65" i="23"/>
  <c r="Q65" i="21"/>
  <c r="P65" i="21"/>
  <c r="K65" i="27"/>
  <c r="G64" i="23"/>
  <c r="G65" i="23" s="1"/>
  <c r="Q65" i="24"/>
  <c r="K65" i="26"/>
  <c r="R65" i="27"/>
  <c r="C65" i="27"/>
  <c r="H65" i="23"/>
  <c r="O65" i="24"/>
  <c r="J65" i="27"/>
  <c r="G64" i="27"/>
  <c r="G65" i="27" s="1"/>
  <c r="G65" i="30"/>
  <c r="J65" i="30"/>
  <c r="F64" i="27"/>
  <c r="F65" i="27" s="1"/>
  <c r="G65" i="21"/>
  <c r="J65" i="21"/>
  <c r="T65" i="27"/>
  <c r="L65" i="29"/>
  <c r="Q65" i="22"/>
  <c r="F65" i="23"/>
  <c r="J65" i="26"/>
  <c r="E65" i="21"/>
  <c r="M65" i="23"/>
  <c r="C65" i="22"/>
  <c r="T65" i="21"/>
  <c r="S65" i="23"/>
  <c r="H65" i="30"/>
  <c r="E65" i="30"/>
  <c r="S65" i="24"/>
  <c r="L65" i="21"/>
  <c r="D65" i="22"/>
  <c r="R65" i="23"/>
  <c r="S65" i="26"/>
  <c r="L65" i="28"/>
  <c r="L65" i="26"/>
  <c r="T65" i="30"/>
  <c r="C65" i="29"/>
  <c r="H65" i="22"/>
  <c r="R65" i="28"/>
  <c r="N64" i="26"/>
  <c r="N65" i="26" s="1"/>
  <c r="O64" i="29"/>
  <c r="O65" i="29" s="1"/>
  <c r="P64" i="29"/>
  <c r="P65" i="29" s="1"/>
  <c r="S64" i="1"/>
  <c r="R65" i="26"/>
  <c r="D65" i="27"/>
  <c r="N64" i="29"/>
  <c r="N65" i="29" s="1"/>
  <c r="R65" i="30"/>
  <c r="D65" i="23"/>
  <c r="F65" i="30"/>
  <c r="L65" i="23"/>
  <c r="O65" i="22"/>
  <c r="R64" i="1"/>
  <c r="J65" i="23"/>
  <c r="Q64" i="1"/>
  <c r="U64" i="1"/>
  <c r="P64" i="1"/>
  <c r="C65" i="24"/>
  <c r="E65" i="27"/>
  <c r="J65" i="24"/>
  <c r="Q65" i="29"/>
  <c r="C65" i="28"/>
  <c r="F64" i="29"/>
  <c r="F65" i="29" s="1"/>
  <c r="G65" i="22"/>
  <c r="O64" i="23"/>
  <c r="O65" i="23" s="1"/>
  <c r="O64" i="30"/>
  <c r="O65" i="30" s="1"/>
  <c r="N64" i="24"/>
  <c r="N65" i="24" s="1"/>
  <c r="B65" i="23"/>
  <c r="B65" i="27"/>
  <c r="B65" i="28"/>
  <c r="B65" i="30"/>
  <c r="B65" i="26"/>
  <c r="B65" i="22"/>
  <c r="B65" i="24"/>
  <c r="S65" i="30"/>
  <c r="M65" i="30"/>
  <c r="K65" i="30"/>
  <c r="C65" i="30"/>
  <c r="I65" i="30"/>
  <c r="E65" i="29"/>
  <c r="R65" i="29"/>
  <c r="J65" i="29"/>
  <c r="M65" i="29"/>
  <c r="I65" i="29"/>
  <c r="S65" i="29"/>
  <c r="B65" i="29"/>
  <c r="K65" i="29"/>
  <c r="T65" i="28"/>
  <c r="E65" i="28"/>
  <c r="D65" i="28"/>
  <c r="M65" i="28"/>
  <c r="Q65" i="28"/>
  <c r="H65" i="28"/>
  <c r="I65" i="28"/>
  <c r="S65" i="28"/>
  <c r="K65" i="28"/>
  <c r="Q65" i="27"/>
  <c r="I65" i="27"/>
  <c r="M65" i="27"/>
  <c r="P65" i="27"/>
  <c r="Q65" i="26"/>
  <c r="P65" i="26"/>
  <c r="C65" i="26"/>
  <c r="I65" i="26"/>
  <c r="H65" i="26"/>
  <c r="D65" i="26"/>
  <c r="G65" i="24"/>
  <c r="H65" i="24"/>
  <c r="L65" i="24"/>
  <c r="R65" i="24"/>
  <c r="I65" i="24"/>
  <c r="D65" i="24"/>
  <c r="K65" i="24"/>
  <c r="M65" i="24"/>
  <c r="E65" i="24"/>
  <c r="Q65" i="23"/>
  <c r="I65" i="23"/>
  <c r="N65" i="23"/>
  <c r="E65" i="23"/>
  <c r="I65" i="22"/>
  <c r="U65" i="22"/>
  <c r="F65" i="22"/>
  <c r="M65" i="22"/>
  <c r="S65" i="22"/>
  <c r="K65" i="22"/>
  <c r="T65" i="22"/>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<sst xmlns="http://schemas.openxmlformats.org/spreadsheetml/2006/main" count="2247" uniqueCount="188">
  <si>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</si>
  <si>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</si>
  <si>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</si>
  <si>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</si>
  <si>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</si>
  <si>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</si>
  <si>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</si>
  <si>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</si>
  <si>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</si>
  <si>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</si>
  <si>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</si>
  <si>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</si>
  <si>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</si>
  <si>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</si>
  <si>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</si>
  <si>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</si>
  <si>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</si>
  <si>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</si>
  <si>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</si>
  <si>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</si>
  <si>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</si>
  <si>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</si>
  <si>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</si>
  <si>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</si>
  <si>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</si>
  <si>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</si>
  <si>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</si>
  <si>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</si>
  <si>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</si>
  <si>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</si>
  <si>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</si>
  <si>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</si>
  <si>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</si>
  <si>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</si>
  <si>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</si>
  <si>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</si>
  <si>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</si>
  <si>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</si>
  <si>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</si>
  <si>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</si>
  <si>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</si>
  <si>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</si>
  <si>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</si>
  <si>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</si>
  <si>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</si>
  <si>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</si>
  <si>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</si>
  <si>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</si>
  <si>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</si>
  <si>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</si>
  <si>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</si>
  <si>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</si>
  <si>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</si>
  <si>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</si>
  <si>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</si>
  <si>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</si>
  <si>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</si>
  <si>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</si>
  <si>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</si>
  <si>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</si>
  <si>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</si>
  <si>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</si>
  <si>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</si>
  <si>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</si>
  <si>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</si>
  <si>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</si>
  <si>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</si>
  <si>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</si>
  <si>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</si>
  <si>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</si>
  <si>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</si>
  <si>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</si>
  <si>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</si>
  <si>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</si>
  <si>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</si>
  <si>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</si>
  <si>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</si>
  <si>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</si>
  <si>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</si>
  <si>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</si>
  <si>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</si>
  <si>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</si>
  <si>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</si>
  <si>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</si>
  <si>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</si>
  <si>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</si>
  <si>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</si>
  <si>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</si>
  <si>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</si>
  <si>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</si>
  <si>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</si>
  <si>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</si>
  <si>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</si>
  <si>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</si>
  <si>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</si>
  <si>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</si>
  <si>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</si>
  <si>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</si>
  <si>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</si>
  <si>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</si>
  <si>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</si>
  <si>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</si>
  <si>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</si>
  <si>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</si>
  <si>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</si>
  <si>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</si>
  <si>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</si>
  <si>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</si>
  <si>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</si>
  <si>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</si>
  <si>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</si>
  <si>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</si>
  <si>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</si>
  <si>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</si>
  <si>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</si>
  <si>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</si>
  <si>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</si>
  <si>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</si>
  <si>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</si>
  <si>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</si>
  <si>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</si>
  <si>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</si>
  <si>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</si>
  <si>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</si>
  <si>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</si>
  <si>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</si>
  <si>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</si>
  <si>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</si>
  <si>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</si>
  <si>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</si>
  <si>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</si>
  <si>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</si>
  <si>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</si>
  <si>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</si>
  <si>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</si>
  <si>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</si>
  <si>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</si>
  <si>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</si>
  <si>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</si>
  <si>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</si>
  <si>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</si>
  <si>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</si>
  <si>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</si>
  <si>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</si>
  <si>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</si>
  <si>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</si>
  <si>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</si>
  <si>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</si>
  <si>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</si>
  <si>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</si>
  <si>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</si>
  <si>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</si>
  <si>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FARCHWEL 1</t>
  </si>
  <si>
    <t>FARCHWEL 2</t>
  </si>
  <si>
    <t>FARCHWEL 3</t>
  </si>
  <si>
    <t>FARCHWEL 4</t>
  </si>
  <si>
    <t>FARCHWEL 5</t>
  </si>
  <si>
    <t>FARCHWEL 6</t>
  </si>
  <si>
    <t>FARCHWEL 7</t>
  </si>
  <si>
    <t>FARCHWEL 8</t>
  </si>
  <si>
    <t>FARCHWEL 9</t>
  </si>
  <si>
    <t>FARCHWEL 10</t>
  </si>
  <si>
    <t>FARCHWEL 11</t>
  </si>
  <si>
    <t>FARCHWEL 12</t>
  </si>
  <si>
    <t>FARCHWEL 13</t>
  </si>
  <si>
    <t>FARCHWEL 15</t>
  </si>
  <si>
    <t>FARCHWEL 16</t>
  </si>
  <si>
    <t>FARCHWEL 21</t>
  </si>
  <si>
    <t>FARCHWEL 22</t>
  </si>
  <si>
    <t>FARCHWEL 23</t>
  </si>
  <si>
    <t>Moderate</t>
  </si>
  <si>
    <t>PAN-011432</t>
  </si>
  <si>
    <t>EPR-GP3792SK</t>
  </si>
  <si>
    <t>ByProduct Recovery Ltd</t>
  </si>
  <si>
    <t>Sion Sleep</t>
  </si>
  <si>
    <t>DCWW Dolbenmaen</t>
  </si>
  <si>
    <t>DCWW Mynydd Llandegai</t>
  </si>
  <si>
    <t>DCWW Trecastell</t>
  </si>
  <si>
    <t>AD Supplies</t>
  </si>
  <si>
    <t>19 09 02</t>
  </si>
  <si>
    <t>DCWW Alaw</t>
  </si>
  <si>
    <t xml:space="preserve">DCWW Alwen </t>
  </si>
  <si>
    <t xml:space="preserve">DCWW Bryn Cowlyd </t>
  </si>
  <si>
    <t xml:space="preserve">DCWW Cefni  </t>
  </si>
  <si>
    <t xml:space="preserve">DCWW Cilfor </t>
  </si>
  <si>
    <t xml:space="preserve">DCWW Llyn Conwy </t>
  </si>
  <si>
    <t>02 07 02</t>
  </si>
  <si>
    <t>Farchwel, Tal-y-bont, Conwy, LL32 8UY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</si>
</sst>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0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4" dataDxfId="372" headerRowBorderDxfId="373" tableBorderDxfId="371" totalsRowBorderDxfId="370">
  <autoFilter ref="AI1:AN26" xr:uid="{F8B5EC87-3095-445A-A980-2CFAA0A7B9A2}"/>
  <sortState xmlns:xlrd2="http://schemas.microsoft.com/office/spreadsheetml/2017/richdata2" ref="AI2:AL25">
    <sortCondition ref="AL1:AL25"/>
  </sortState>
  <tableColumns count="6">
    <tableColumn id="1" xr3:uid="{360F44E4-7249-415F-8D5E-41D249F9A162}" name="Crop" dataDxfId="369"/>
    <tableColumn id="2" xr3:uid="{55E07717-B4EC-4E8A-B9A9-34F3CF85E32D}" name="P Offtake" dataDxfId="368"/>
    <tableColumn id="3" xr3:uid="{7B25FA52-8104-4FE3-AED4-B53CBFDF89B2}" name="K Offtake" dataDxfId="367"/>
    <tableColumn id="4" xr3:uid="{0DBAE461-2D09-43C8-9342-3980D552AE4D}" name="Order" dataDxfId="366"/>
    <tableColumn id="5" xr3:uid="{52CACE7B-0CBA-46FC-9F24-02CBD6100239}" name="Lime pH requirement" dataDxfId="365"/>
    <tableColumn id="6" xr3:uid="{F1432630-9B16-4266-8147-CE754A715307}" name="Column1" dataDxfId="36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7E96A84B-948F-445F-BD6E-30CC8E6E6DD1}" name="Crop" dataDxfId="329"/>
    <tableColumn id="2" xr3:uid="{12657DDB-F680-47DE-ABB1-8675D5F91E41}" name="P Offtake" dataDxfId="328"/>
    <tableColumn id="3" xr3:uid="{DEB99109-D325-4F98-8A71-E70C03433437}" name="K Offtake" dataDxfId="327"/>
    <tableColumn id="4" xr3:uid="{E96A561F-7E7F-4FB3-97AA-0B35D8C8E93A}" name="Order" dataDxfId="326"/>
    <tableColumn id="5" xr3:uid="{181DD475-0A71-4C52-AF1A-8BFF46F5A827}" name="Lime pH requirement" dataDxfId="325"/>
    <tableColumn id="6" xr3:uid="{AC3FA7E8-D76B-43A3-B715-04446DFF63C6}" name="Column1" dataDxfId="32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4" dataDxfId="292" headerRowBorderDxfId="293" tableBorderDxfId="291" totalsRowBorderDxfId="290">
  <autoFilter ref="AI1:AN26" xr:uid="{F8B5EC87-3095-445A-A980-2CFAA0A7B9A2}"/>
  <sortState xmlns:xlrd2="http://schemas.microsoft.com/office/spreadsheetml/2017/richdata2" ref="AI2:AL25">
    <sortCondition ref="AL1:AL25"/>
  </sortState>
  <tableColumns count="6">
    <tableColumn id="1" xr3:uid="{06008BA1-A1E9-4286-B67A-352533C06A26}" name="Crop" dataDxfId="289"/>
    <tableColumn id="2" xr3:uid="{2AEB5EEB-C9D1-41DC-913E-953A33D1A4AF}" name="P Offtake" dataDxfId="288"/>
    <tableColumn id="3" xr3:uid="{8FA16A0B-1017-4CEE-862E-0A8CBD8EB3D3}" name="K Offtake" dataDxfId="287"/>
    <tableColumn id="4" xr3:uid="{E7A3B8CD-4036-47F4-B818-C3F22E80C749}" name="Order" dataDxfId="286"/>
    <tableColumn id="5" xr3:uid="{8F3EBD84-7904-4559-9B5C-63088B792C98}" name="Lime pH requirement" dataDxfId="285"/>
    <tableColumn id="6" xr3:uid="{A21DD95A-C955-4510-9114-E3F1CB645370}" name="Column1" dataDxfId="28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4" dataDxfId="252" headerRowBorderDxfId="253" tableBorderDxfId="251" totalsRowBorderDxfId="250">
  <autoFilter ref="AI1:AN26" xr:uid="{F8B5EC87-3095-445A-A980-2CFAA0A7B9A2}"/>
  <sortState xmlns:xlrd2="http://schemas.microsoft.com/office/spreadsheetml/2017/richdata2" ref="AI2:AL25">
    <sortCondition ref="AL1:AL25"/>
  </sortState>
  <tableColumns count="6">
    <tableColumn id="1" xr3:uid="{11579FCC-3D9F-49AD-888D-5D79B801F6AE}" name="Crop" dataDxfId="249"/>
    <tableColumn id="2" xr3:uid="{05C08116-56D5-4CC6-A649-B06AF891B931}" name="P Offtake" dataDxfId="248"/>
    <tableColumn id="3" xr3:uid="{59CDE959-192B-4757-9203-A0F691CF0F96}" name="K Offtake" dataDxfId="247"/>
    <tableColumn id="4" xr3:uid="{9FB8E4F7-B91F-4CE0-AF39-D4895D0ECF2F}" name="Order" dataDxfId="246"/>
    <tableColumn id="5" xr3:uid="{688FF2A4-D7C6-4425-A915-A9ADD700A9EE}" name="Lime pH requirement" dataDxfId="245"/>
    <tableColumn id="6" xr3:uid="{05FC5CFF-3D81-4B5F-87C7-2364076F2714}" name="Column1" dataDxfId="24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3" dataDxfId="211" headerRowBorderDxfId="212" tableBorderDxfId="210" totalsRowBorderDxfId="209">
  <autoFilter ref="AI1:AN26" xr:uid="{F8B5EC87-3095-445A-A980-2CFAA0A7B9A2}"/>
  <sortState xmlns:xlrd2="http://schemas.microsoft.com/office/spreadsheetml/2017/richdata2" ref="AI2:AL25">
    <sortCondition ref="AL1:AL25"/>
  </sortState>
  <tableColumns count="6">
    <tableColumn id="1" xr3:uid="{973D7FFB-D248-4199-9B2E-B3C6CC09D382}" name="Crop" dataDxfId="208"/>
    <tableColumn id="2" xr3:uid="{7F2A3986-EC86-4CF9-BD10-791170BA6682}" name="P Offtake" dataDxfId="207"/>
    <tableColumn id="3" xr3:uid="{D6129C35-9DC6-42E5-AE3F-EA3A083168E6}" name="K Offtake" dataDxfId="206"/>
    <tableColumn id="4" xr3:uid="{C1CC42B5-564A-4DE7-B817-B7D686FE9A11}" name="Order" dataDxfId="205"/>
    <tableColumn id="5" xr3:uid="{620F3ABD-564C-411A-8DEA-CE1A34F9FC36}" name="Lime pH requirement" dataDxfId="204"/>
    <tableColumn id="6" xr3:uid="{76C9BC4F-4FF3-4AFB-8E7B-16DC0CC3E97C}" name="Column1" dataDxfId="20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2" dataDxfId="170" headerRowBorderDxfId="171" tableBorderDxfId="169" totalsRowBorderDxfId="168">
  <autoFilter ref="AI1:AN26" xr:uid="{F8B5EC87-3095-445A-A980-2CFAA0A7B9A2}"/>
  <sortState xmlns:xlrd2="http://schemas.microsoft.com/office/spreadsheetml/2017/richdata2" ref="AI2:AL25">
    <sortCondition ref="AL1:AL25"/>
  </sortState>
  <tableColumns count="6">
    <tableColumn id="1" xr3:uid="{D13A12FC-EAE6-4280-A219-C2622262E5F4}" name="Crop" dataDxfId="167"/>
    <tableColumn id="2" xr3:uid="{FD06C4A3-4B75-490D-88CF-232C7DC3EFC6}" name="P Offtake" dataDxfId="166"/>
    <tableColumn id="3" xr3:uid="{B043BEFF-10D4-4840-989B-BB13A502ECDF}" name="K Offtake" dataDxfId="165"/>
    <tableColumn id="4" xr3:uid="{48481FDC-5D20-466C-B554-D45886EA366A}" name="Order" dataDxfId="164"/>
    <tableColumn id="5" xr3:uid="{9E0852D2-9D0D-44AB-98B7-FBA51F331ACF}" name="Lime pH requirement" dataDxfId="163"/>
    <tableColumn id="6" xr3:uid="{29F9C4A5-6854-4F37-8BD1-0DD9B6024A55}" name="Column1" dataDxfId="16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J2" sqref="J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8" t="s">
        <v>41</v>
      </c>
      <c r="B1" s="118"/>
      <c r="C1" s="104" t="s">
        <v>171</v>
      </c>
      <c r="D1" s="105"/>
      <c r="E1" s="37" t="s">
        <v>45</v>
      </c>
      <c r="F1" s="35">
        <v>45.9</v>
      </c>
      <c r="G1" s="106" t="s">
        <v>43</v>
      </c>
      <c r="H1" s="107"/>
      <c r="I1" s="35">
        <v>6.9</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172</v>
      </c>
      <c r="D2" s="103"/>
      <c r="E2" s="37" t="s">
        <v>106</v>
      </c>
      <c r="F2" s="35" t="s">
        <v>179</v>
      </c>
      <c r="G2" s="108" t="s">
        <v>107</v>
      </c>
      <c r="H2" s="109"/>
      <c r="I2" s="35">
        <v>105</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173</v>
      </c>
      <c r="D3" s="103"/>
      <c r="E3" s="37" t="s">
        <v>105</v>
      </c>
      <c r="F3" s="45" t="s">
        <v>101</v>
      </c>
      <c r="G3" s="110" t="s">
        <v>108</v>
      </c>
      <c r="H3" s="110"/>
      <c r="I3" s="35"/>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187</v>
      </c>
      <c r="D4" s="105"/>
      <c r="E4" s="38" t="s">
        <v>1</v>
      </c>
      <c r="F4" s="100" t="s">
        <v>180</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174</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t="s">
        <v>152</v>
      </c>
      <c r="D8" s="23" t="s">
        <v>153</v>
      </c>
      <c r="E8" s="23" t="s">
        <v>154</v>
      </c>
      <c r="F8" s="23" t="s">
        <v>155</v>
      </c>
      <c r="G8" s="23" t="s">
        <v>156</v>
      </c>
      <c r="H8" s="23" t="s">
        <v>157</v>
      </c>
      <c r="I8" s="23" t="s">
        <v>158</v>
      </c>
      <c r="J8" s="23" t="s">
        <v>159</v>
      </c>
      <c r="K8" s="23" t="s">
        <v>160</v>
      </c>
      <c r="L8" s="23" t="s">
        <v>161</v>
      </c>
      <c r="M8" s="23" t="s">
        <v>162</v>
      </c>
      <c r="N8" s="23" t="s">
        <v>163</v>
      </c>
      <c r="O8" s="23" t="s">
        <v>164</v>
      </c>
      <c r="P8" s="23" t="s">
        <v>165</v>
      </c>
      <c r="Q8" s="23" t="s">
        <v>166</v>
      </c>
      <c r="R8" s="23" t="s">
        <v>167</v>
      </c>
      <c r="S8" s="23" t="s">
        <v>168</v>
      </c>
      <c r="T8" s="23" t="s">
        <v>169</v>
      </c>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t="s">
        <v>170</v>
      </c>
      <c r="D9" s="23" t="s">
        <v>170</v>
      </c>
      <c r="E9" s="23" t="s">
        <v>170</v>
      </c>
      <c r="F9" s="23" t="s">
        <v>170</v>
      </c>
      <c r="G9" s="23" t="s">
        <v>170</v>
      </c>
      <c r="H9" s="23" t="s">
        <v>170</v>
      </c>
      <c r="I9" s="23" t="s">
        <v>170</v>
      </c>
      <c r="J9" s="23" t="s">
        <v>170</v>
      </c>
      <c r="K9" s="23" t="s">
        <v>170</v>
      </c>
      <c r="L9" s="23" t="s">
        <v>170</v>
      </c>
      <c r="M9" s="23" t="s">
        <v>170</v>
      </c>
      <c r="N9" s="23" t="s">
        <v>170</v>
      </c>
      <c r="O9" s="23" t="s">
        <v>170</v>
      </c>
      <c r="P9" s="23" t="s">
        <v>170</v>
      </c>
      <c r="Q9" s="23" t="s">
        <v>170</v>
      </c>
      <c r="R9" s="23" t="s">
        <v>170</v>
      </c>
      <c r="S9" s="23" t="s">
        <v>170</v>
      </c>
      <c r="T9" s="23" t="s">
        <v>170</v>
      </c>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v>6.1</v>
      </c>
      <c r="D10" s="23">
        <v>5.8</v>
      </c>
      <c r="E10" s="23">
        <v>5.9</v>
      </c>
      <c r="F10" s="23">
        <v>5.3</v>
      </c>
      <c r="G10" s="23">
        <v>5.4</v>
      </c>
      <c r="H10" s="23">
        <v>5.9</v>
      </c>
      <c r="I10" s="23">
        <v>5.7</v>
      </c>
      <c r="J10" s="23">
        <v>5.5</v>
      </c>
      <c r="K10" s="23">
        <v>5.5</v>
      </c>
      <c r="L10" s="23">
        <v>5.3</v>
      </c>
      <c r="M10" s="23">
        <v>6.2</v>
      </c>
      <c r="N10" s="23">
        <v>5.4</v>
      </c>
      <c r="O10" s="23">
        <v>5.5</v>
      </c>
      <c r="P10" s="23">
        <v>5.3</v>
      </c>
      <c r="Q10" s="23">
        <v>5.3</v>
      </c>
      <c r="R10" s="23">
        <v>6.1</v>
      </c>
      <c r="S10" s="23">
        <v>5.8</v>
      </c>
      <c r="T10" s="23">
        <v>5.5</v>
      </c>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1</v>
      </c>
      <c r="D11" s="23">
        <v>3</v>
      </c>
      <c r="E11" s="23">
        <v>3</v>
      </c>
      <c r="F11" s="23">
        <v>2</v>
      </c>
      <c r="G11" s="23">
        <v>1</v>
      </c>
      <c r="H11" s="23">
        <v>1</v>
      </c>
      <c r="I11" s="23">
        <v>2</v>
      </c>
      <c r="J11" s="23">
        <v>1</v>
      </c>
      <c r="K11" s="23">
        <v>2</v>
      </c>
      <c r="L11" s="23">
        <v>2</v>
      </c>
      <c r="M11" s="23">
        <v>2</v>
      </c>
      <c r="N11" s="23">
        <v>3</v>
      </c>
      <c r="O11" s="23">
        <v>2</v>
      </c>
      <c r="P11" s="23">
        <v>3</v>
      </c>
      <c r="Q11" s="23">
        <v>2</v>
      </c>
      <c r="R11" s="23">
        <v>1</v>
      </c>
      <c r="S11" s="23">
        <v>3</v>
      </c>
      <c r="T11" s="23">
        <v>2</v>
      </c>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1</v>
      </c>
      <c r="D12" s="23">
        <v>2</v>
      </c>
      <c r="E12" s="23">
        <v>2</v>
      </c>
      <c r="F12" s="23">
        <v>1</v>
      </c>
      <c r="G12" s="23">
        <v>0</v>
      </c>
      <c r="H12" s="23">
        <v>0</v>
      </c>
      <c r="I12" s="23">
        <v>2</v>
      </c>
      <c r="J12" s="23">
        <v>1</v>
      </c>
      <c r="K12" s="23">
        <v>2</v>
      </c>
      <c r="L12" s="23">
        <v>1</v>
      </c>
      <c r="M12" s="23">
        <v>0</v>
      </c>
      <c r="N12" s="23">
        <v>0</v>
      </c>
      <c r="O12" s="23">
        <v>0</v>
      </c>
      <c r="P12" s="23">
        <v>2</v>
      </c>
      <c r="Q12" s="23">
        <v>2</v>
      </c>
      <c r="R12" s="23">
        <v>2</v>
      </c>
      <c r="S12" s="23">
        <v>2</v>
      </c>
      <c r="T12" s="23">
        <v>2</v>
      </c>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1</v>
      </c>
      <c r="D13" s="23">
        <v>2</v>
      </c>
      <c r="E13" s="23">
        <v>2</v>
      </c>
      <c r="F13" s="23">
        <v>2</v>
      </c>
      <c r="G13" s="23">
        <v>2</v>
      </c>
      <c r="H13" s="23">
        <v>2</v>
      </c>
      <c r="I13" s="23">
        <v>1</v>
      </c>
      <c r="J13" s="23">
        <v>2</v>
      </c>
      <c r="K13" s="23">
        <v>2</v>
      </c>
      <c r="L13" s="23">
        <v>2</v>
      </c>
      <c r="M13" s="23">
        <v>1</v>
      </c>
      <c r="N13" s="23">
        <v>1</v>
      </c>
      <c r="O13" s="23">
        <v>2</v>
      </c>
      <c r="P13" s="23">
        <v>2</v>
      </c>
      <c r="Q13" s="23">
        <v>2</v>
      </c>
      <c r="R13" s="23">
        <v>2</v>
      </c>
      <c r="S13" s="23">
        <v>3</v>
      </c>
      <c r="T13" s="23">
        <v>2</v>
      </c>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111</v>
      </c>
      <c r="D14" s="36" t="s">
        <v>111</v>
      </c>
      <c r="E14" s="36" t="s">
        <v>111</v>
      </c>
      <c r="F14" s="36" t="s">
        <v>111</v>
      </c>
      <c r="G14" s="36" t="s">
        <v>111</v>
      </c>
      <c r="H14" s="36" t="s">
        <v>111</v>
      </c>
      <c r="I14" s="36" t="s">
        <v>111</v>
      </c>
      <c r="J14" s="36" t="s">
        <v>111</v>
      </c>
      <c r="K14" s="36" t="s">
        <v>111</v>
      </c>
      <c r="L14" s="36" t="s">
        <v>111</v>
      </c>
      <c r="M14" s="36" t="s">
        <v>111</v>
      </c>
      <c r="N14" s="36" t="s">
        <v>111</v>
      </c>
      <c r="O14" s="36" t="s">
        <v>111</v>
      </c>
      <c r="P14" s="36" t="s">
        <v>111</v>
      </c>
      <c r="Q14" s="36" t="s">
        <v>111</v>
      </c>
      <c r="R14" s="36" t="s">
        <v>111</v>
      </c>
      <c r="S14" s="36" t="s">
        <v>111</v>
      </c>
      <c r="T14" s="36" t="s">
        <v>111</v>
      </c>
      <c r="U14" s="36"/>
      <c r="V14" s="36"/>
      <c r="AD14" s="43" t="s">
        <v>138</v>
      </c>
      <c r="AE14" s="43">
        <v>6</v>
      </c>
      <c r="AI14" s="60" t="s">
        <v>117</v>
      </c>
      <c r="AJ14" s="61">
        <v>0.8</v>
      </c>
      <c r="AK14" s="62">
        <v>1.7</v>
      </c>
      <c r="AL14" s="19">
        <v>12</v>
      </c>
      <c r="AM14" s="19">
        <v>6.7</v>
      </c>
      <c r="AN14" s="19" t="s">
        <v>135</v>
      </c>
    </row>
    <row r="15" spans="1:40" x14ac:dyDescent="0.2">
      <c r="A15" s="119" t="s">
        <v>9</v>
      </c>
      <c r="B15" s="119"/>
      <c r="C15" s="23">
        <v>47</v>
      </c>
      <c r="D15" s="23">
        <v>47</v>
      </c>
      <c r="E15" s="23">
        <v>47</v>
      </c>
      <c r="F15" s="23">
        <v>47</v>
      </c>
      <c r="G15" s="23">
        <v>47</v>
      </c>
      <c r="H15" s="23">
        <v>47</v>
      </c>
      <c r="I15" s="23">
        <v>47</v>
      </c>
      <c r="J15" s="23">
        <v>47</v>
      </c>
      <c r="K15" s="23">
        <v>47</v>
      </c>
      <c r="L15" s="23">
        <v>47</v>
      </c>
      <c r="M15" s="23">
        <v>47</v>
      </c>
      <c r="N15" s="23">
        <v>47</v>
      </c>
      <c r="O15" s="23">
        <v>47</v>
      </c>
      <c r="P15" s="23">
        <v>47</v>
      </c>
      <c r="Q15" s="23">
        <v>47</v>
      </c>
      <c r="R15" s="23">
        <v>47</v>
      </c>
      <c r="S15" s="23">
        <v>47</v>
      </c>
      <c r="T15" s="23">
        <v>47</v>
      </c>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t="s">
        <v>72</v>
      </c>
      <c r="S16" s="41" t="s">
        <v>72</v>
      </c>
      <c r="T16" s="41" t="s">
        <v>72</v>
      </c>
      <c r="U16" s="41"/>
      <c r="V16" s="41"/>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28.839016360000002</v>
      </c>
      <c r="D18" s="24">
        <f>$D32</f>
        <v>0</v>
      </c>
      <c r="E18" s="24">
        <f>$D33</f>
        <v>0</v>
      </c>
      <c r="F18" s="24">
        <f>$D34</f>
        <v>0</v>
      </c>
      <c r="G18" s="24">
        <f>$D35</f>
        <v>0</v>
      </c>
      <c r="H18" s="24">
        <f>$D36</f>
        <v>0</v>
      </c>
      <c r="I18" s="24">
        <f>$D37</f>
        <v>0</v>
      </c>
      <c r="J18" s="24">
        <f>$D38</f>
        <v>0</v>
      </c>
      <c r="K18" s="24">
        <f>$D39</f>
        <v>0</v>
      </c>
      <c r="L18" s="24">
        <f>$D40</f>
        <v>0</v>
      </c>
      <c r="M18" s="24">
        <f>$D41</f>
        <v>28.839016360000002</v>
      </c>
      <c r="N18" s="24">
        <f>$D42</f>
        <v>0</v>
      </c>
      <c r="O18" s="24">
        <f>$D43</f>
        <v>0</v>
      </c>
      <c r="P18" s="24">
        <f>$D44</f>
        <v>0</v>
      </c>
      <c r="Q18" s="24">
        <f>$D45</f>
        <v>0</v>
      </c>
      <c r="R18" s="24">
        <f>$D46</f>
        <v>28.839016360000002</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-51.060983639999989</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-79.899999999999991</v>
      </c>
      <c r="K19" s="24">
        <f t="shared" si="1"/>
        <v>-79.899999999999991</v>
      </c>
      <c r="L19" s="24">
        <f t="shared" si="1"/>
        <v>-79.899999999999991</v>
      </c>
      <c r="M19" s="24">
        <f t="shared" si="1"/>
        <v>-51.060983639999989</v>
      </c>
      <c r="N19" s="24">
        <f t="shared" si="1"/>
        <v>-79.899999999999991</v>
      </c>
      <c r="O19" s="24">
        <f t="shared" si="1"/>
        <v>-79.899999999999991</v>
      </c>
      <c r="P19" s="24">
        <f t="shared" si="1"/>
        <v>-79.899999999999991</v>
      </c>
      <c r="Q19" s="24">
        <f t="shared" si="1"/>
        <v>-79.899999999999991</v>
      </c>
      <c r="R19" s="24">
        <f t="shared" si="1"/>
        <v>-51.060983639999989</v>
      </c>
      <c r="S19" s="24">
        <f t="shared" si="1"/>
        <v>-79.899999999999991</v>
      </c>
      <c r="T19" s="24">
        <f t="shared" si="1"/>
        <v>-79.899999999999991</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
      </c>
      <c r="E20" s="33" t="str">
        <f>IF($B33="","",IF(E$19&gt;=0,"INCREASE","DECREASE"))</f>
        <v/>
      </c>
      <c r="F20" s="33" t="str">
        <f>IF($B34="","",IF(F$19&gt;=0,"INCREASE","DECREASE"))</f>
        <v/>
      </c>
      <c r="G20" s="33" t="str">
        <f>IF($B35="","",IF(G$19&gt;=0,"INCREASE","DECREASE"))</f>
        <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6.3843502800000005</v>
      </c>
      <c r="D22" s="24">
        <f>$E32</f>
        <v>0</v>
      </c>
      <c r="E22" s="24">
        <f>$E33</f>
        <v>0</v>
      </c>
      <c r="F22" s="24">
        <f>$E34</f>
        <v>0</v>
      </c>
      <c r="G22" s="24">
        <f>$E35</f>
        <v>0</v>
      </c>
      <c r="H22" s="24">
        <f>$E36</f>
        <v>0</v>
      </c>
      <c r="I22" s="24">
        <f>$E37</f>
        <v>0</v>
      </c>
      <c r="J22" s="24">
        <f>$E38</f>
        <v>0</v>
      </c>
      <c r="K22" s="24">
        <f>$E39</f>
        <v>0</v>
      </c>
      <c r="L22" s="24">
        <f>$E40</f>
        <v>0</v>
      </c>
      <c r="M22" s="24">
        <f>$E41</f>
        <v>6.3843502800000005</v>
      </c>
      <c r="N22" s="24">
        <f>$E42</f>
        <v>0</v>
      </c>
      <c r="O22" s="24">
        <f>$E43</f>
        <v>0</v>
      </c>
      <c r="P22" s="24">
        <f>$E44</f>
        <v>0</v>
      </c>
      <c r="Q22" s="24">
        <f>$E45</f>
        <v>0</v>
      </c>
      <c r="R22" s="24">
        <f>$E46</f>
        <v>6.3843502800000005</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-275.61564972000002</v>
      </c>
      <c r="D23" s="24">
        <f t="shared" ref="D23:V23" si="3">D22-D21</f>
        <v>-282</v>
      </c>
      <c r="E23" s="24">
        <f t="shared" si="3"/>
        <v>-282</v>
      </c>
      <c r="F23" s="24">
        <f t="shared" si="3"/>
        <v>-282</v>
      </c>
      <c r="G23" s="24">
        <f t="shared" si="3"/>
        <v>-282</v>
      </c>
      <c r="H23" s="24">
        <f t="shared" si="3"/>
        <v>-282</v>
      </c>
      <c r="I23" s="24">
        <f t="shared" si="3"/>
        <v>-282</v>
      </c>
      <c r="J23" s="24">
        <f t="shared" si="3"/>
        <v>-282</v>
      </c>
      <c r="K23" s="24">
        <f t="shared" si="3"/>
        <v>-282</v>
      </c>
      <c r="L23" s="24">
        <f t="shared" si="3"/>
        <v>-282</v>
      </c>
      <c r="M23" s="24">
        <f t="shared" si="3"/>
        <v>-275.61564972000002</v>
      </c>
      <c r="N23" s="24">
        <f t="shared" si="3"/>
        <v>-282</v>
      </c>
      <c r="O23" s="24">
        <f t="shared" si="3"/>
        <v>-282</v>
      </c>
      <c r="P23" s="24">
        <f t="shared" si="3"/>
        <v>-282</v>
      </c>
      <c r="Q23" s="24">
        <f t="shared" si="3"/>
        <v>-282</v>
      </c>
      <c r="R23" s="24">
        <f t="shared" si="3"/>
        <v>-275.61564972000002</v>
      </c>
      <c r="S23" s="24">
        <f t="shared" si="3"/>
        <v>-282</v>
      </c>
      <c r="T23" s="24">
        <f t="shared" si="3"/>
        <v>-282</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55</v>
      </c>
      <c r="E27" s="101" t="s">
        <v>55</v>
      </c>
      <c r="F27" s="101" t="s">
        <v>55</v>
      </c>
      <c r="G27" s="101" t="s">
        <v>55</v>
      </c>
      <c r="H27" s="101" t="s">
        <v>55</v>
      </c>
      <c r="I27" s="101" t="s">
        <v>55</v>
      </c>
      <c r="J27" s="101" t="s">
        <v>55</v>
      </c>
      <c r="K27" s="101" t="s">
        <v>55</v>
      </c>
      <c r="L27" s="101" t="s">
        <v>55</v>
      </c>
      <c r="M27" s="101" t="s">
        <v>55</v>
      </c>
      <c r="N27" s="101" t="s">
        <v>55</v>
      </c>
      <c r="O27" s="101" t="s">
        <v>55</v>
      </c>
      <c r="P27" s="101" t="s">
        <v>55</v>
      </c>
      <c r="Q27" s="101" t="s">
        <v>55</v>
      </c>
      <c r="R27" s="101" t="s">
        <v>55</v>
      </c>
      <c r="S27" s="101" t="s">
        <v>55</v>
      </c>
      <c r="T27" s="101" t="s">
        <v>55</v>
      </c>
      <c r="U27" s="101" t="s">
        <v>55</v>
      </c>
    </row>
    <row r="28" spans="1:40" s="64" customFormat="1" x14ac:dyDescent="0.25">
      <c r="A28" s="82"/>
      <c r="B28" s="31">
        <v>15.4</v>
      </c>
      <c r="C28" s="23">
        <v>1.32</v>
      </c>
      <c r="D28" s="23">
        <v>670</v>
      </c>
      <c r="E28" s="23">
        <v>282</v>
      </c>
      <c r="F28" s="23">
        <v>347</v>
      </c>
      <c r="G28" s="23">
        <v>28.7</v>
      </c>
      <c r="H28" s="23">
        <v>24.5</v>
      </c>
      <c r="I28" s="23">
        <v>4.91</v>
      </c>
      <c r="J28" s="23">
        <v>0.1</v>
      </c>
      <c r="K28" s="30">
        <v>0.1</v>
      </c>
      <c r="L28" s="23">
        <v>11.5</v>
      </c>
      <c r="M28" s="23">
        <v>5.78</v>
      </c>
      <c r="N28" s="23">
        <v>192875</v>
      </c>
      <c r="O28" s="23">
        <v>6607</v>
      </c>
      <c r="P28" s="23">
        <v>174</v>
      </c>
      <c r="Q28" s="23">
        <v>8094</v>
      </c>
      <c r="R28" s="23">
        <v>0.1</v>
      </c>
      <c r="S28" s="23">
        <v>13.4</v>
      </c>
      <c r="T28" s="23">
        <v>1.49</v>
      </c>
      <c r="U28" s="23">
        <v>567</v>
      </c>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122</v>
      </c>
      <c r="C31" s="2">
        <f>IF(C$27="%w/w SAR",((C$28*10)*$B31),IF(C$27="%w/w DM",(((C$28*10)*($B$28/100))*$B31),IF(C$27="kg/t SAR",(C$28*$B31),IF(C$27="kg/t DM",((C$28*($B$28/100))*$B31),IF(C$27="mg/kg SAR",((C$28*0.001)*$B31),IF(C$27="mg/kg DM",(((C$28*0.001)*($B$28/100))*$B31),0))))))</f>
        <v>248.0016</v>
      </c>
      <c r="D31" s="2">
        <f>(IF(D$27="%w/w SAR",((D$28*10)*$B31),IF(D$27="%w/w DM",(((D$28*10)*($B$28/100))*$B31),IF(D$27="kg/t SAR",(D$28*$B31),IF(D$27="kg/t DM",((D$28*($B$28/100))*$B31),IF(D$27="mg/kg SAR",((D$28*0.001)*$B31),IF(D$27="mg/kg DM",(((D$28*0.001)*($B$28/100))*$B31),"0")))))))*2.291</f>
        <v>28.839016360000002</v>
      </c>
      <c r="E31" s="2">
        <f>(IF(E$27="%w/w SAR",((E$28*10)*$B31),IF(E$27="%w/w DM",(((E$28*10)*($B$28/100))*$B31),IF(E$27="kg/t SAR",(E$28*$B31),IF(E$27="kg/t DM",((E$28*($B$28/100))*$B31),IF(E$27="mg/kg SAR",((E$28*0.001)*$B31),IF(E$27="mg/kg DM",(((E$28*0.001)*($B$28/100))*$B31),"0")))))))*1.205</f>
        <v>6.3843502800000005</v>
      </c>
      <c r="F31" s="2">
        <f>(IF(F$27="%w/w SAR",((F$28*10)*$B31),IF(F$27="%w/w DM",(((F$28*10)*($B$28/100))*$B31),IF(F$27="kg/t SAR",(F$28*$B31),IF(F$27="kg/t DM",((F$28*($B$28/100))*$B31),IF(F$27="mg/kg SAR",((F$28*0.001)*$B31),IF(F$27="mg/kg DM",(((F$28*0.001)*($B$28/100))*$B31),"0")))))))*1.658</f>
        <v>10.809224888000001</v>
      </c>
      <c r="G31" s="2">
        <f t="shared" ref="G31:P31" si="5">IF(G$27="%w/w SAR",((G$28*10)*$B31),IF(G$27="%w/w DM",(((G$28*10)*($B$28/100))*$B31),IF(G$27="kg/t SAR",(G$28*$B31),IF(G$27="kg/t DM",((G$28*($B$28/100))*$B31),IF(G$27="mg/kg SAR",((G$28*0.001)*$B31),IF(G$27="mg/kg DM",(((G$28*0.001)*($B$28/100))*$B31),0))))))</f>
        <v>0.53921560000000002</v>
      </c>
      <c r="H31" s="2">
        <f t="shared" si="5"/>
        <v>0.46030600000000005</v>
      </c>
      <c r="I31" s="2">
        <f t="shared" si="5"/>
        <v>9.2249080000000011E-2</v>
      </c>
      <c r="J31" s="2">
        <f t="shared" si="5"/>
        <v>1.8788000000000001E-3</v>
      </c>
      <c r="K31" s="2">
        <f t="shared" si="5"/>
        <v>1.8788000000000001E-3</v>
      </c>
      <c r="L31" s="2">
        <f t="shared" si="5"/>
        <v>0.216062</v>
      </c>
      <c r="M31" s="2">
        <f t="shared" si="5"/>
        <v>0.10859464000000001</v>
      </c>
      <c r="N31" s="2">
        <f t="shared" si="5"/>
        <v>3623.7354999999998</v>
      </c>
      <c r="O31" s="2">
        <f t="shared" si="5"/>
        <v>124.13231600000002</v>
      </c>
      <c r="P31" s="2">
        <f t="shared" si="5"/>
        <v>3.2691120000000002</v>
      </c>
      <c r="Q31" s="2">
        <f>(IF(Q$27="%w/w SAR",((Q$28*10)*$B31),IF(Q$27="%w/w DM",(((Q$28*10)*($B$28/100))*$B31),IF(Q$27="kg/t SAR",(Q$28*$B31),IF(Q$27="kg/t DM",((Q$28*($B$28/100))*$B31),IF(Q$27="mg/kg SAR",((Q$28*0.001)*$B31),IF(Q$27="mg/kg DM",(((Q$28*0.001)*($B$28/100))*$B31),0)))))))*2.5</f>
        <v>380.17517999999995</v>
      </c>
      <c r="R31" s="2">
        <f>IF(R$27="%w/w SAR",((R$28*10)*$B31),IF(R$27="%w/w DM",(((R$28*10)*($B$28/100))*$B31),IF(R$27="kg/t SAR",(R$28*$B31),IF(R$27="kg/t DM",((R$28*($B$28/100))*$B31),IF(R$27="mg/kg SAR",((R$28*0.001)*$B31),IF(R$27="mg/kg DM",(((R$28*0.001)*($B$28/100))*$B31),0))))))</f>
        <v>1.8788000000000001E-3</v>
      </c>
      <c r="S31" s="2">
        <f>IF(S$27="%w/w SAR",((S$28*10)*$B31),IF(S$27="%w/w DM",(((S$28*10)*($B$28/100))*$B31),IF(S$27="kg/t SAR",(S$28*$B31),IF(S$27="kg/t DM",((S$28*($B$28/100))*$B31),IF(S$27="mg/kg SAR",((S$28*0.001)*$B31),IF(S$27="mg/kg DM",(((S$28*0.001)*($B$28/100))*$B31),0))))))</f>
        <v>0.25175920000000002</v>
      </c>
      <c r="T31" s="2">
        <f>IF(T$27="%w/w SAR",((T$28*10)*$B31),IF(T$27="%w/w DM",(((T$28*10)*($B$28/100))*$B31),IF(T$27="kg/t SAR",(T$28*$B31),IF(T$27="kg/t DM",((T$28*($B$28/100))*$B31),IF(T$27="mg/kg SAR",((T$28*0.001)*$B31),IF(T$27="mg/kg DM",(((T$28*0.001)*($B$28/100))*$B31),0))))))</f>
        <v>2.7994119999999997E-2</v>
      </c>
      <c r="U31" s="2">
        <f>IF(U$27="%w/w SAR",((U$28*10)*$B31),IF(U$27="%w/w DM",(((U$28*10)*($B$28/100))*$B31),IF(U$27="kg/t SAR",(U$28*$B31),IF(U$27="kg/t DM",((U$28*($B$28/100))*$B31),IF(U$27="mg/kg SAR",((U$28*0.001)*$B31),IF(U$27="mg/kg DM",(((U$28*0.001)*($B$28/100))*$B31),0))))))</f>
        <v>10.652796</v>
      </c>
      <c r="AB31" s="66"/>
      <c r="AC31" s="66"/>
      <c r="AD31" s="66"/>
      <c r="AE31" s="66"/>
      <c r="AF31" s="66"/>
      <c r="AG31" s="66"/>
      <c r="AH31" s="66"/>
      <c r="AI31" s="66"/>
    </row>
    <row r="32" spans="1:40" s="83" customFormat="1" x14ac:dyDescent="0.25">
      <c r="A32" s="21" t="str">
        <f>D8</f>
        <v>FARCHWEL 2</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ref="G32:P50" si="10">IF(G$27="%w/w SAR",((G$28*10)*$B32),IF(G$27="%w/w DM",(((G$28*10)*($B$28/100))*$B32),IF(G$27="kg/t SAR",(G$28*$B32),IF(G$27="kg/t DM",((G$28*($B$28/100))*$B32),IF(G$27="mg/kg SAR",((G$28*0.001)*$B32),IF(G$27="mg/kg DM",(((G$28*0.001)*($B$28/100))*$B32),0))))))</f>
        <v>0</v>
      </c>
      <c r="H32" s="2">
        <f t="shared" si="10"/>
        <v>0</v>
      </c>
      <c r="I32" s="2">
        <f t="shared" si="10"/>
        <v>0</v>
      </c>
      <c r="J32" s="2">
        <f t="shared" si="10"/>
        <v>0</v>
      </c>
      <c r="K32" s="2">
        <f t="shared" si="10"/>
        <v>0</v>
      </c>
      <c r="L32" s="2">
        <f t="shared" si="10"/>
        <v>0</v>
      </c>
      <c r="M32" s="2">
        <f t="shared" si="10"/>
        <v>0</v>
      </c>
      <c r="N32" s="2">
        <f t="shared" si="10"/>
        <v>0</v>
      </c>
      <c r="O32" s="2">
        <f t="shared" si="10"/>
        <v>0</v>
      </c>
      <c r="P32" s="2">
        <f t="shared" si="10"/>
        <v>0</v>
      </c>
      <c r="Q32" s="2">
        <f t="shared" ref="Q32:Q50" si="11">(IF(Q$27="%w/w SAR",((Q$28*10)*$B32),IF(Q$27="%w/w DM",(((Q$28*10)*($B$28/100))*$B32),IF(Q$27="kg/t SAR",(Q$28*$B32),IF(Q$27="kg/t DM",((Q$28*($B$28/100))*$B32),IF(Q$27="mg/kg SAR",((Q$28*0.001)*$B32),IF(Q$27="mg/kg DM",(((Q$28*0.001)*($B$28/100))*$B32),0)))))))*2.5</f>
        <v>0</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t="str">
        <f>E8</f>
        <v>FARCHWEL 3</v>
      </c>
      <c r="B33" s="23"/>
      <c r="C33" s="2">
        <f t="shared" si="6"/>
        <v>0</v>
      </c>
      <c r="D33" s="2">
        <f t="shared" si="7"/>
        <v>0</v>
      </c>
      <c r="E33" s="2">
        <f t="shared" si="8"/>
        <v>0</v>
      </c>
      <c r="F33" s="2">
        <f t="shared" si="9"/>
        <v>0</v>
      </c>
      <c r="G33" s="2">
        <f t="shared" si="10"/>
        <v>0</v>
      </c>
      <c r="H33" s="2">
        <f t="shared" si="10"/>
        <v>0</v>
      </c>
      <c r="I33" s="2">
        <f t="shared" si="10"/>
        <v>0</v>
      </c>
      <c r="J33" s="2">
        <f t="shared" si="10"/>
        <v>0</v>
      </c>
      <c r="K33" s="2">
        <f t="shared" si="10"/>
        <v>0</v>
      </c>
      <c r="L33" s="2">
        <f t="shared" si="10"/>
        <v>0</v>
      </c>
      <c r="M33" s="2">
        <f t="shared" si="10"/>
        <v>0</v>
      </c>
      <c r="N33" s="2">
        <f t="shared" si="10"/>
        <v>0</v>
      </c>
      <c r="O33" s="2">
        <f t="shared" si="10"/>
        <v>0</v>
      </c>
      <c r="P33" s="2">
        <f t="shared" si="10"/>
        <v>0</v>
      </c>
      <c r="Q33" s="2">
        <f t="shared" si="11"/>
        <v>0</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10"/>
        <v>0</v>
      </c>
      <c r="H34" s="2">
        <f t="shared" si="10"/>
        <v>0</v>
      </c>
      <c r="I34" s="2">
        <f t="shared" si="10"/>
        <v>0</v>
      </c>
      <c r="J34" s="2">
        <f t="shared" si="10"/>
        <v>0</v>
      </c>
      <c r="K34" s="2">
        <f t="shared" si="10"/>
        <v>0</v>
      </c>
      <c r="L34" s="2">
        <f t="shared" si="10"/>
        <v>0</v>
      </c>
      <c r="M34" s="2">
        <f t="shared" si="10"/>
        <v>0</v>
      </c>
      <c r="N34" s="2">
        <f t="shared" si="10"/>
        <v>0</v>
      </c>
      <c r="O34" s="2">
        <f t="shared" si="10"/>
        <v>0</v>
      </c>
      <c r="P34" s="2">
        <f t="shared" si="10"/>
        <v>0</v>
      </c>
      <c r="Q34" s="2">
        <f t="shared" si="11"/>
        <v>0</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10"/>
        <v>0</v>
      </c>
      <c r="H35" s="2">
        <f t="shared" si="10"/>
        <v>0</v>
      </c>
      <c r="I35" s="2">
        <f t="shared" si="10"/>
        <v>0</v>
      </c>
      <c r="J35" s="2">
        <f t="shared" si="10"/>
        <v>0</v>
      </c>
      <c r="K35" s="2">
        <f t="shared" si="10"/>
        <v>0</v>
      </c>
      <c r="L35" s="2">
        <f t="shared" si="10"/>
        <v>0</v>
      </c>
      <c r="M35" s="2">
        <f t="shared" si="10"/>
        <v>0</v>
      </c>
      <c r="N35" s="2">
        <f t="shared" si="10"/>
        <v>0</v>
      </c>
      <c r="O35" s="2">
        <f t="shared" si="10"/>
        <v>0</v>
      </c>
      <c r="P35" s="2">
        <f t="shared" si="10"/>
        <v>0</v>
      </c>
      <c r="Q35" s="2">
        <f t="shared" si="11"/>
        <v>0</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t="str">
        <f>H8</f>
        <v>FARCHWEL 6</v>
      </c>
      <c r="B36" s="23"/>
      <c r="C36" s="2">
        <f t="shared" si="6"/>
        <v>0</v>
      </c>
      <c r="D36" s="2">
        <f t="shared" si="7"/>
        <v>0</v>
      </c>
      <c r="E36" s="2">
        <f t="shared" si="8"/>
        <v>0</v>
      </c>
      <c r="F36" s="2">
        <f t="shared" si="9"/>
        <v>0</v>
      </c>
      <c r="G36" s="2">
        <f t="shared" si="10"/>
        <v>0</v>
      </c>
      <c r="H36" s="2">
        <f t="shared" si="10"/>
        <v>0</v>
      </c>
      <c r="I36" s="2">
        <f t="shared" si="10"/>
        <v>0</v>
      </c>
      <c r="J36" s="2">
        <f t="shared" si="10"/>
        <v>0</v>
      </c>
      <c r="K36" s="2">
        <f t="shared" si="10"/>
        <v>0</v>
      </c>
      <c r="L36" s="2">
        <f t="shared" si="10"/>
        <v>0</v>
      </c>
      <c r="M36" s="2">
        <f t="shared" si="10"/>
        <v>0</v>
      </c>
      <c r="N36" s="2">
        <f t="shared" si="10"/>
        <v>0</v>
      </c>
      <c r="O36" s="2">
        <f t="shared" si="10"/>
        <v>0</v>
      </c>
      <c r="P36" s="2">
        <f t="shared" si="10"/>
        <v>0</v>
      </c>
      <c r="Q36" s="2">
        <f t="shared" si="11"/>
        <v>0</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t="str">
        <f>I8</f>
        <v>FARCHWEL 7</v>
      </c>
      <c r="B37" s="23"/>
      <c r="C37" s="2">
        <f t="shared" si="6"/>
        <v>0</v>
      </c>
      <c r="D37" s="2">
        <f t="shared" si="7"/>
        <v>0</v>
      </c>
      <c r="E37" s="2">
        <f t="shared" si="8"/>
        <v>0</v>
      </c>
      <c r="F37" s="2">
        <f t="shared" si="9"/>
        <v>0</v>
      </c>
      <c r="G37" s="2">
        <f t="shared" si="10"/>
        <v>0</v>
      </c>
      <c r="H37" s="2">
        <f t="shared" si="10"/>
        <v>0</v>
      </c>
      <c r="I37" s="2">
        <f t="shared" si="10"/>
        <v>0</v>
      </c>
      <c r="J37" s="2">
        <f t="shared" si="10"/>
        <v>0</v>
      </c>
      <c r="K37" s="2">
        <f t="shared" si="10"/>
        <v>0</v>
      </c>
      <c r="L37" s="2">
        <f t="shared" si="10"/>
        <v>0</v>
      </c>
      <c r="M37" s="2">
        <f t="shared" si="10"/>
        <v>0</v>
      </c>
      <c r="N37" s="2">
        <f t="shared" si="10"/>
        <v>0</v>
      </c>
      <c r="O37" s="2">
        <f t="shared" si="10"/>
        <v>0</v>
      </c>
      <c r="P37" s="2">
        <f t="shared" si="10"/>
        <v>0</v>
      </c>
      <c r="Q37" s="2">
        <f t="shared" si="11"/>
        <v>0</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t="str">
        <f>J8</f>
        <v>FARCHWEL 8</v>
      </c>
      <c r="B38" s="23"/>
      <c r="C38" s="2">
        <f t="shared" si="6"/>
        <v>0</v>
      </c>
      <c r="D38" s="2">
        <f t="shared" si="7"/>
        <v>0</v>
      </c>
      <c r="E38" s="2">
        <f t="shared" si="8"/>
        <v>0</v>
      </c>
      <c r="F38" s="2">
        <f t="shared" si="9"/>
        <v>0</v>
      </c>
      <c r="G38" s="2">
        <f t="shared" si="10"/>
        <v>0</v>
      </c>
      <c r="H38" s="2">
        <f t="shared" si="10"/>
        <v>0</v>
      </c>
      <c r="I38" s="2">
        <f t="shared" si="10"/>
        <v>0</v>
      </c>
      <c r="J38" s="2">
        <f t="shared" si="10"/>
        <v>0</v>
      </c>
      <c r="K38" s="2">
        <f t="shared" si="10"/>
        <v>0</v>
      </c>
      <c r="L38" s="2">
        <f t="shared" si="10"/>
        <v>0</v>
      </c>
      <c r="M38" s="2">
        <f t="shared" si="10"/>
        <v>0</v>
      </c>
      <c r="N38" s="2">
        <f t="shared" si="10"/>
        <v>0</v>
      </c>
      <c r="O38" s="2">
        <f t="shared" si="10"/>
        <v>0</v>
      </c>
      <c r="P38" s="2">
        <f t="shared" si="10"/>
        <v>0</v>
      </c>
      <c r="Q38" s="2">
        <f t="shared" si="11"/>
        <v>0</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t="str">
        <f>K8</f>
        <v>FARCHWEL 9</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t="str">
        <f>M8</f>
        <v>FARCHWEL 11</v>
      </c>
      <c r="B41" s="23">
        <v>122</v>
      </c>
      <c r="C41" s="2">
        <f t="shared" si="6"/>
        <v>248.0016</v>
      </c>
      <c r="D41" s="2">
        <f t="shared" si="7"/>
        <v>28.839016360000002</v>
      </c>
      <c r="E41" s="2">
        <f t="shared" si="8"/>
        <v>6.3843502800000005</v>
      </c>
      <c r="F41" s="2">
        <f t="shared" si="9"/>
        <v>10.809224888000001</v>
      </c>
      <c r="G41" s="2">
        <f t="shared" si="10"/>
        <v>0.53921560000000002</v>
      </c>
      <c r="H41" s="2">
        <f t="shared" si="10"/>
        <v>0.46030600000000005</v>
      </c>
      <c r="I41" s="2">
        <f t="shared" si="10"/>
        <v>9.2249080000000011E-2</v>
      </c>
      <c r="J41" s="2">
        <f t="shared" si="10"/>
        <v>1.8788000000000001E-3</v>
      </c>
      <c r="K41" s="2">
        <f t="shared" si="10"/>
        <v>1.8788000000000001E-3</v>
      </c>
      <c r="L41" s="2">
        <f t="shared" si="10"/>
        <v>0.216062</v>
      </c>
      <c r="M41" s="2">
        <f t="shared" si="10"/>
        <v>0.10859464000000001</v>
      </c>
      <c r="N41" s="2">
        <f t="shared" si="10"/>
        <v>3623.7354999999998</v>
      </c>
      <c r="O41" s="2">
        <f t="shared" si="10"/>
        <v>124.13231600000002</v>
      </c>
      <c r="P41" s="2">
        <f t="shared" si="10"/>
        <v>3.2691120000000002</v>
      </c>
      <c r="Q41" s="2">
        <f t="shared" si="11"/>
        <v>380.17517999999995</v>
      </c>
      <c r="R41" s="2">
        <f t="shared" si="12"/>
        <v>1.8788000000000001E-3</v>
      </c>
      <c r="S41" s="2">
        <f t="shared" si="12"/>
        <v>0.25175920000000002</v>
      </c>
      <c r="T41" s="2">
        <f t="shared" si="12"/>
        <v>2.7994119999999997E-2</v>
      </c>
      <c r="U41" s="2">
        <f t="shared" si="12"/>
        <v>10.652796</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t="str">
        <f>O8</f>
        <v>FARCHWEL 13</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t="str">
        <f>R8</f>
        <v>FARCHWEL 21</v>
      </c>
      <c r="B46" s="23">
        <v>122</v>
      </c>
      <c r="C46" s="2">
        <f t="shared" si="6"/>
        <v>248.0016</v>
      </c>
      <c r="D46" s="2">
        <f t="shared" si="7"/>
        <v>28.839016360000002</v>
      </c>
      <c r="E46" s="2">
        <f t="shared" si="8"/>
        <v>6.3843502800000005</v>
      </c>
      <c r="F46" s="2">
        <f t="shared" si="9"/>
        <v>10.809224888000001</v>
      </c>
      <c r="G46" s="2">
        <f t="shared" si="10"/>
        <v>0.53921560000000002</v>
      </c>
      <c r="H46" s="2">
        <f t="shared" si="10"/>
        <v>0.46030600000000005</v>
      </c>
      <c r="I46" s="2">
        <f t="shared" si="10"/>
        <v>9.2249080000000011E-2</v>
      </c>
      <c r="J46" s="2">
        <f t="shared" si="10"/>
        <v>1.8788000000000001E-3</v>
      </c>
      <c r="K46" s="2">
        <f t="shared" si="10"/>
        <v>1.8788000000000001E-3</v>
      </c>
      <c r="L46" s="2">
        <f t="shared" si="10"/>
        <v>0.216062</v>
      </c>
      <c r="M46" s="2">
        <f t="shared" si="10"/>
        <v>0.10859464000000001</v>
      </c>
      <c r="N46" s="2">
        <f t="shared" si="10"/>
        <v>3623.7354999999998</v>
      </c>
      <c r="O46" s="2">
        <f t="shared" si="10"/>
        <v>124.13231600000002</v>
      </c>
      <c r="P46" s="2">
        <f t="shared" si="10"/>
        <v>3.2691120000000002</v>
      </c>
      <c r="Q46" s="2">
        <f t="shared" si="11"/>
        <v>380.17517999999995</v>
      </c>
      <c r="R46" s="2">
        <f t="shared" si="12"/>
        <v>1.8788000000000001E-3</v>
      </c>
      <c r="S46" s="2">
        <f t="shared" si="12"/>
        <v>0.25175920000000002</v>
      </c>
      <c r="T46" s="2">
        <f t="shared" si="12"/>
        <v>2.7994119999999997E-2</v>
      </c>
      <c r="U46" s="2">
        <f t="shared" si="12"/>
        <v>10.652796</v>
      </c>
      <c r="AB46" s="66"/>
      <c r="AC46" s="66"/>
      <c r="AD46" s="66"/>
      <c r="AE46" s="66"/>
      <c r="AF46" s="66"/>
      <c r="AG46" s="66"/>
      <c r="AH46" s="66"/>
      <c r="AI46" s="66"/>
    </row>
    <row r="47" spans="1:35" s="83" customFormat="1" x14ac:dyDescent="0.25">
      <c r="A47" s="21" t="str">
        <f>S8</f>
        <v>FARCHWEL 22</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t="str">
        <f>T8</f>
        <v>FARCHWEL 23</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str">
        <f>R16&amp;" I "&amp;(VLOOKUP(R14,Table24[],6,FALSE))</f>
        <v>Medium/Clay I Grass</v>
      </c>
      <c r="R58" s="21" t="str">
        <f>S16&amp;" I "&amp;(VLOOKUP(S14,Table24[],6,FALSE))</f>
        <v>Medium/Clay I Grass</v>
      </c>
      <c r="S58" s="21" t="str">
        <f>T16&amp;" I "&amp;(VLOOKUP(T14,Table24[],6,FALSE))</f>
        <v>Medium/Clay I Grass</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f>VLOOKUP(Q$14,Table24[],5,FALSE)</f>
        <v>6.2</v>
      </c>
      <c r="Q59" s="93">
        <f>VLOOKUP(R$14,Table24[],5,FALSE)</f>
        <v>6.2</v>
      </c>
      <c r="R59" s="93">
        <f>VLOOKUP(S$14,Table24[],5,FALSE)</f>
        <v>6.2</v>
      </c>
      <c r="S59" s="93">
        <f>VLOOKUP(T$14,Table24[],5,FALSE)</f>
        <v>6.2</v>
      </c>
      <c r="T59" s="93" t="e">
        <f>VLOOKUP(U$14,Table24[],5,FALSE)</f>
        <v>#N/A</v>
      </c>
      <c r="U59" s="93" t="e">
        <f>VLOOKUP(V$14,Table24[],5,FALSE)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122</v>
      </c>
      <c r="C62" s="94">
        <f>B32</f>
        <v>0</v>
      </c>
      <c r="D62" s="94">
        <f>B33</f>
        <v>0</v>
      </c>
      <c r="E62" s="94">
        <f>B34</f>
        <v>0</v>
      </c>
      <c r="F62" s="94">
        <f>B35</f>
        <v>0</v>
      </c>
      <c r="G62" s="94">
        <f>B36</f>
        <v>0</v>
      </c>
      <c r="H62" s="94">
        <f>B37</f>
        <v>0</v>
      </c>
      <c r="I62" s="94">
        <f>B38</f>
        <v>0</v>
      </c>
      <c r="J62" s="94">
        <f>B39</f>
        <v>0</v>
      </c>
      <c r="K62" s="94">
        <f>B40</f>
        <v>0</v>
      </c>
      <c r="L62" s="94">
        <f>B41</f>
        <v>122</v>
      </c>
      <c r="M62" s="94">
        <f>B42</f>
        <v>0</v>
      </c>
      <c r="N62" s="94">
        <f>B43</f>
        <v>0</v>
      </c>
      <c r="O62" s="94">
        <f>B44</f>
        <v>0</v>
      </c>
      <c r="P62" s="94">
        <f>B45</f>
        <v>0</v>
      </c>
      <c r="Q62" s="94">
        <f>B46</f>
        <v>122</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03" priority="41" operator="equal">
      <formula>"DECREASE"</formula>
    </cfRule>
    <cfRule type="cellIs" dxfId="402" priority="42" operator="equal">
      <formula>"INCREASE"</formula>
    </cfRule>
  </conditionalFormatting>
  <conditionalFormatting sqref="B31:B50 B62:U65">
    <cfRule type="cellIs" dxfId="401" priority="40" operator="greaterThan">
      <formula>$B$51</formula>
    </cfRule>
  </conditionalFormatting>
  <conditionalFormatting sqref="C31:C50">
    <cfRule type="cellIs" dxfId="400" priority="39" operator="greaterThan">
      <formula>$C$51</formula>
    </cfRule>
  </conditionalFormatting>
  <conditionalFormatting sqref="C18:V18">
    <cfRule type="cellIs" dxfId="399" priority="35" operator="equal">
      <formula>0</formula>
    </cfRule>
  </conditionalFormatting>
  <conditionalFormatting sqref="C17:V17">
    <cfRule type="cellIs" dxfId="398" priority="33" operator="equal">
      <formula>0</formula>
    </cfRule>
  </conditionalFormatting>
  <conditionalFormatting sqref="C19:V19">
    <cfRule type="cellIs" dxfId="397" priority="32" operator="equal">
      <formula>0</formula>
    </cfRule>
  </conditionalFormatting>
  <conditionalFormatting sqref="G31:G50">
    <cfRule type="cellIs" dxfId="396" priority="29" operator="greaterThan">
      <formula>$G$51</formula>
    </cfRule>
  </conditionalFormatting>
  <conditionalFormatting sqref="H31:H50">
    <cfRule type="cellIs" dxfId="395" priority="28" operator="greaterThan">
      <formula>$H$51</formula>
    </cfRule>
  </conditionalFormatting>
  <conditionalFormatting sqref="I31:I50">
    <cfRule type="cellIs" dxfId="394" priority="27" operator="greaterThan">
      <formula>$I$51</formula>
    </cfRule>
  </conditionalFormatting>
  <conditionalFormatting sqref="K31:K50">
    <cfRule type="cellIs" dxfId="393" priority="25" operator="greaterThan">
      <formula>$K$51</formula>
    </cfRule>
  </conditionalFormatting>
  <conditionalFormatting sqref="L31:L50">
    <cfRule type="cellIs" dxfId="392" priority="24" operator="greaterThan">
      <formula>$L$51</formula>
    </cfRule>
  </conditionalFormatting>
  <conditionalFormatting sqref="M31:M50">
    <cfRule type="cellIs" dxfId="391" priority="23" operator="greaterThan">
      <formula>$M$51</formula>
    </cfRule>
  </conditionalFormatting>
  <conditionalFormatting sqref="P31:P50">
    <cfRule type="cellIs" dxfId="390" priority="22" operator="greaterThan">
      <formula>$P$51</formula>
    </cfRule>
  </conditionalFormatting>
  <conditionalFormatting sqref="R31:R50">
    <cfRule type="cellIs" dxfId="389" priority="21" operator="greaterThan">
      <formula>$R$51</formula>
    </cfRule>
  </conditionalFormatting>
  <conditionalFormatting sqref="S31:S50">
    <cfRule type="cellIs" dxfId="388" priority="20" operator="greaterThan">
      <formula>$S$51</formula>
    </cfRule>
  </conditionalFormatting>
  <conditionalFormatting sqref="T31:T50">
    <cfRule type="cellIs" dxfId="387" priority="19" operator="greaterThan">
      <formula>$T$51</formula>
    </cfRule>
  </conditionalFormatting>
  <conditionalFormatting sqref="U31:U50">
    <cfRule type="cellIs" dxfId="386" priority="18" operator="greaterThan">
      <formula>$U$51</formula>
    </cfRule>
  </conditionalFormatting>
  <conditionalFormatting sqref="C22:V22">
    <cfRule type="cellIs" dxfId="385" priority="16" operator="equal">
      <formula>0</formula>
    </cfRule>
  </conditionalFormatting>
  <conditionalFormatting sqref="C24:V24">
    <cfRule type="cellIs" dxfId="384" priority="14" operator="equal">
      <formula>"DECREASE"</formula>
    </cfRule>
    <cfRule type="cellIs" dxfId="383" priority="15" operator="equal">
      <formula>"INCREASE"</formula>
    </cfRule>
  </conditionalFormatting>
  <conditionalFormatting sqref="C23:V23">
    <cfRule type="cellIs" dxfId="382" priority="13" operator="equal">
      <formula>0</formula>
    </cfRule>
  </conditionalFormatting>
  <conditionalFormatting sqref="I1">
    <cfRule type="cellIs" dxfId="381" priority="9" operator="lessThan">
      <formula>5</formula>
    </cfRule>
  </conditionalFormatting>
  <conditionalFormatting sqref="I2">
    <cfRule type="cellIs" dxfId="380" priority="8" operator="greaterThan">
      <formula>5000.1</formula>
    </cfRule>
  </conditionalFormatting>
  <conditionalFormatting sqref="I3">
    <cfRule type="cellIs" dxfId="379" priority="7" operator="greaterThan">
      <formula>4.1</formula>
    </cfRule>
  </conditionalFormatting>
  <conditionalFormatting sqref="C21:V21">
    <cfRule type="cellIs" dxfId="378" priority="6" operator="equal">
      <formula>0</formula>
    </cfRule>
  </conditionalFormatting>
  <conditionalFormatting sqref="B65:U65">
    <cfRule type="cellIs" dxfId="377" priority="2" operator="equal">
      <formula>"UNDER"</formula>
    </cfRule>
    <cfRule type="cellIs" dxfId="376" priority="3" operator="equal">
      <formula>"OVER"</formula>
    </cfRule>
  </conditionalFormatting>
  <conditionalFormatting sqref="J31:J50">
    <cfRule type="cellIs" dxfId="375"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A28" zoomScale="90" zoomScaleNormal="90" workbookViewId="0">
      <selection activeCell="E35" sqref="E3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4.3</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179</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101</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181</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30.039019249999996</v>
      </c>
      <c r="D18" s="24">
        <f>$D32</f>
        <v>30.039019249999996</v>
      </c>
      <c r="E18" s="24">
        <f>$D33</f>
        <v>30.039019249999996</v>
      </c>
      <c r="F18" s="24">
        <f>$D34</f>
        <v>0</v>
      </c>
      <c r="G18" s="24">
        <f>$D35</f>
        <v>0</v>
      </c>
      <c r="H18" s="24">
        <f>$D36</f>
        <v>30.039019249999996</v>
      </c>
      <c r="I18" s="24">
        <f>$D37</f>
        <v>30.039019249999996</v>
      </c>
      <c r="J18" s="24">
        <f>$D38</f>
        <v>30.039019249999996</v>
      </c>
      <c r="K18" s="24">
        <f>$D39</f>
        <v>30.039019249999996</v>
      </c>
      <c r="L18" s="24">
        <f>$D40</f>
        <v>0</v>
      </c>
      <c r="M18" s="24">
        <f>$D41</f>
        <v>30.039019249999996</v>
      </c>
      <c r="N18" s="24">
        <f>$D42</f>
        <v>0</v>
      </c>
      <c r="O18" s="24">
        <f>$D43</f>
        <v>30.039019249999996</v>
      </c>
      <c r="P18" s="24">
        <f>$D44</f>
        <v>0</v>
      </c>
      <c r="Q18" s="24">
        <f>$D45</f>
        <v>0</v>
      </c>
      <c r="R18" s="24">
        <f>$D46</f>
        <v>30.039019249999996</v>
      </c>
      <c r="S18" s="24">
        <f>$D47</f>
        <v>30.039019249999996</v>
      </c>
      <c r="T18" s="24">
        <f>$D48</f>
        <v>30.039019249999996</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-49.860980749999996</v>
      </c>
      <c r="D19" s="24">
        <f t="shared" ref="D19:V19" si="1">D18-D17</f>
        <v>-49.860980749999996</v>
      </c>
      <c r="E19" s="24">
        <f t="shared" si="1"/>
        <v>-49.860980749999996</v>
      </c>
      <c r="F19" s="24">
        <f t="shared" si="1"/>
        <v>-79.899999999999991</v>
      </c>
      <c r="G19" s="24">
        <f t="shared" si="1"/>
        <v>-79.899999999999991</v>
      </c>
      <c r="H19" s="24">
        <f t="shared" si="1"/>
        <v>-49.860980749999996</v>
      </c>
      <c r="I19" s="24">
        <f t="shared" si="1"/>
        <v>-49.860980749999996</v>
      </c>
      <c r="J19" s="24">
        <f t="shared" si="1"/>
        <v>-49.860980749999996</v>
      </c>
      <c r="K19" s="24">
        <f t="shared" si="1"/>
        <v>-49.860980749999996</v>
      </c>
      <c r="L19" s="24">
        <f t="shared" si="1"/>
        <v>-79.899999999999991</v>
      </c>
      <c r="M19" s="24">
        <f t="shared" si="1"/>
        <v>-49.860980749999996</v>
      </c>
      <c r="N19" s="24">
        <f t="shared" si="1"/>
        <v>-79.899999999999991</v>
      </c>
      <c r="O19" s="24">
        <f t="shared" si="1"/>
        <v>-49.860980749999996</v>
      </c>
      <c r="P19" s="24">
        <f t="shared" si="1"/>
        <v>-79.899999999999991</v>
      </c>
      <c r="Q19" s="24">
        <f t="shared" si="1"/>
        <v>-79.899999999999991</v>
      </c>
      <c r="R19" s="24">
        <f t="shared" si="1"/>
        <v>-49.860980749999996</v>
      </c>
      <c r="S19" s="24">
        <f t="shared" si="1"/>
        <v>-49.860980749999996</v>
      </c>
      <c r="T19" s="24">
        <f t="shared" si="1"/>
        <v>-49.860980749999996</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
      </c>
      <c r="G20" s="33" t="str">
        <f>IF($B35="","",IF(G$19&gt;=0,"INCREASE","DECREASE"))</f>
        <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DECREASE</v>
      </c>
      <c r="N20" s="33" t="str">
        <f>IF($B42="","",IF(N$19&gt;=0,"INCREASE","DECREASE"))</f>
        <v/>
      </c>
      <c r="O20" s="33" t="str">
        <f>IF($B43="","",IF(O$19&gt;=0,"INCREASE","DECREASE"))</f>
        <v>DECREASE</v>
      </c>
      <c r="P20" s="33" t="str">
        <f>IF($B44="","",IF(P$19&gt;=0,"INCREASE","DECREASE"))</f>
        <v/>
      </c>
      <c r="Q20" s="33" t="str">
        <f>IF($B45="","",IF(Q$19&gt;=0,"INCREASE","DECREASE"))</f>
        <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2.3456831249999999</v>
      </c>
      <c r="D22" s="24">
        <f>$E32</f>
        <v>2.3456831249999999</v>
      </c>
      <c r="E22" s="24">
        <f>$E33</f>
        <v>2.3456831249999999</v>
      </c>
      <c r="F22" s="24">
        <f>$E34</f>
        <v>0</v>
      </c>
      <c r="G22" s="24">
        <f>$E35</f>
        <v>0</v>
      </c>
      <c r="H22" s="24">
        <f>$E36</f>
        <v>2.3456831249999999</v>
      </c>
      <c r="I22" s="24">
        <f>$E37</f>
        <v>2.3456831249999999</v>
      </c>
      <c r="J22" s="24">
        <f>$E38</f>
        <v>2.3456831249999999</v>
      </c>
      <c r="K22" s="24">
        <f>$E39</f>
        <v>2.3456831249999999</v>
      </c>
      <c r="L22" s="24">
        <f>$E40</f>
        <v>0</v>
      </c>
      <c r="M22" s="24">
        <f>$E41</f>
        <v>2.3456831249999999</v>
      </c>
      <c r="N22" s="24">
        <f>$E42</f>
        <v>0</v>
      </c>
      <c r="O22" s="24">
        <f>$E43</f>
        <v>2.3456831249999999</v>
      </c>
      <c r="P22" s="24">
        <f>$E44</f>
        <v>0</v>
      </c>
      <c r="Q22" s="24">
        <f>$E45</f>
        <v>0</v>
      </c>
      <c r="R22" s="24">
        <f>$E46</f>
        <v>2.3456831249999999</v>
      </c>
      <c r="S22" s="24">
        <f>$E47</f>
        <v>2.3456831249999999</v>
      </c>
      <c r="T22" s="24">
        <f>$E48</f>
        <v>2.3456831249999999</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-279.65431687500001</v>
      </c>
      <c r="D23" s="24">
        <f t="shared" ref="D23:V23" si="3">D22-D21</f>
        <v>-279.65431687500001</v>
      </c>
      <c r="E23" s="24">
        <f t="shared" si="3"/>
        <v>-279.65431687500001</v>
      </c>
      <c r="F23" s="24">
        <f t="shared" si="3"/>
        <v>-282</v>
      </c>
      <c r="G23" s="24">
        <f t="shared" si="3"/>
        <v>-282</v>
      </c>
      <c r="H23" s="24">
        <f t="shared" si="3"/>
        <v>-279.65431687500001</v>
      </c>
      <c r="I23" s="24">
        <f t="shared" si="3"/>
        <v>-279.65431687500001</v>
      </c>
      <c r="J23" s="24">
        <f t="shared" si="3"/>
        <v>-279.65431687500001</v>
      </c>
      <c r="K23" s="24">
        <f t="shared" si="3"/>
        <v>-279.65431687500001</v>
      </c>
      <c r="L23" s="24">
        <f t="shared" si="3"/>
        <v>-282</v>
      </c>
      <c r="M23" s="24">
        <f t="shared" si="3"/>
        <v>-279.65431687500001</v>
      </c>
      <c r="N23" s="24">
        <f t="shared" si="3"/>
        <v>-282</v>
      </c>
      <c r="O23" s="24">
        <f t="shared" si="3"/>
        <v>-279.65431687500001</v>
      </c>
      <c r="P23" s="24">
        <f t="shared" si="3"/>
        <v>-282</v>
      </c>
      <c r="Q23" s="24">
        <f t="shared" si="3"/>
        <v>-282</v>
      </c>
      <c r="R23" s="24">
        <f t="shared" si="3"/>
        <v>-279.65431687500001</v>
      </c>
      <c r="S23" s="24">
        <f t="shared" si="3"/>
        <v>-279.65431687500001</v>
      </c>
      <c r="T23" s="24">
        <f t="shared" si="3"/>
        <v>-279.65431687500001</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17.899999999999999</v>
      </c>
      <c r="C28" s="23">
        <v>0.82</v>
      </c>
      <c r="D28" s="23">
        <v>5.8599999999999999E-2</v>
      </c>
      <c r="E28" s="23">
        <v>8.6999999999999994E-3</v>
      </c>
      <c r="F28" s="23">
        <v>123</v>
      </c>
      <c r="G28" s="23">
        <v>1.61</v>
      </c>
      <c r="H28" s="23">
        <v>180</v>
      </c>
      <c r="I28" s="23">
        <v>26.9</v>
      </c>
      <c r="J28" s="23">
        <v>0.23</v>
      </c>
      <c r="K28" s="30">
        <v>0.28000000000000003</v>
      </c>
      <c r="L28" s="23">
        <v>28.1</v>
      </c>
      <c r="M28" s="23">
        <v>9.3800000000000008</v>
      </c>
      <c r="N28" s="23">
        <v>2550</v>
      </c>
      <c r="O28" s="23">
        <v>388000</v>
      </c>
      <c r="P28" s="23"/>
      <c r="Q28" s="23">
        <v>10400</v>
      </c>
      <c r="R28" s="23"/>
      <c r="S28" s="23">
        <v>15.2</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125</v>
      </c>
      <c r="C31" s="2">
        <f>IF(C$27="%w/w SAR",((C$28*10)*$B31),IF(C$27="%w/w DM",(((C$28*10)*($B$28/100))*$B31),IF(C$27="kg/t SAR",(C$28*$B31),IF(C$27="kg/t DM",((C$28*($B$28/100))*$B31),IF(C$27="mg/kg SAR",((C$28*0.001)*$B31),IF(C$27="mg/kg DM",(((C$28*0.001)*($B$28/100))*$B31),0))))))</f>
        <v>183.47499999999997</v>
      </c>
      <c r="D31" s="2">
        <f>(IF(D$27="%w/w SAR",((D$28*10)*$B31),IF(D$27="%w/w DM",(((D$28*10)*($B$28/100))*$B31),IF(D$27="kg/t SAR",(D$28*$B31),IF(D$27="kg/t DM",((D$28*($B$28/100))*$B31),IF(D$27="mg/kg SAR",((D$28*0.001)*$B31),IF(D$27="mg/kg DM",(((D$28*0.001)*($B$28/100))*$B31),"0")))))))*2.291</f>
        <v>30.039019249999996</v>
      </c>
      <c r="E31" s="2">
        <f>(IF(E$27="%w/w SAR",((E$28*10)*$B31),IF(E$27="%w/w DM",(((E$28*10)*($B$28/100))*$B31),IF(E$27="kg/t SAR",(E$28*$B31),IF(E$27="kg/t DM",((E$28*($B$28/100))*$B31),IF(E$27="mg/kg SAR",((E$28*0.001)*$B31),IF(E$27="mg/kg DM",(((E$28*0.001)*($B$28/100))*$B31),"0")))))))*1.205</f>
        <v>2.3456831249999999</v>
      </c>
      <c r="F31" s="2">
        <f>(IF(F$27="%w/w SAR",((F$28*10)*$B31),IF(F$27="%w/w DM",(((F$28*10)*($B$28/100))*$B31),IF(F$27="kg/t SAR",(F$28*$B31),IF(F$27="kg/t DM",((F$28*($B$28/100))*$B31),IF(F$27="mg/kg SAR",((F$28*0.001)*$B31),IF(F$27="mg/kg DM",(((F$28*0.001)*($B$28/100))*$B31),"0")))))))*1.658</f>
        <v>4.5630232499999996</v>
      </c>
      <c r="G31" s="2">
        <f t="shared" ref="G31:P46" si="5">IF(G$27="%w/w SAR",((G$28*10)*$B31),IF(G$27="%w/w DM",(((G$28*10)*($B$28/100))*$B31),IF(G$27="kg/t SAR",(G$28*$B31),IF(G$27="kg/t DM",((G$28*($B$28/100))*$B31),IF(G$27="mg/kg SAR",((G$28*0.001)*$B31),IF(G$27="mg/kg DM",(((G$28*0.001)*($B$28/100))*$B31),0))))))</f>
        <v>3.602375E-2</v>
      </c>
      <c r="H31" s="2">
        <f t="shared" si="5"/>
        <v>4.0274999999999999</v>
      </c>
      <c r="I31" s="2">
        <f t="shared" si="5"/>
        <v>0.60188750000000002</v>
      </c>
      <c r="J31" s="2">
        <f t="shared" si="5"/>
        <v>5.1462499999999998E-3</v>
      </c>
      <c r="K31" s="2">
        <f t="shared" si="5"/>
        <v>6.2649999999999997E-3</v>
      </c>
      <c r="L31" s="2">
        <f t="shared" si="5"/>
        <v>0.62873750000000006</v>
      </c>
      <c r="M31" s="2">
        <f t="shared" si="5"/>
        <v>0.20987749999999999</v>
      </c>
      <c r="N31" s="2">
        <f t="shared" si="5"/>
        <v>57.056250000000006</v>
      </c>
      <c r="O31" s="2">
        <f t="shared" si="5"/>
        <v>8681.5</v>
      </c>
      <c r="P31" s="2">
        <f t="shared" si="5"/>
        <v>0</v>
      </c>
      <c r="Q31" s="2">
        <f>(IF(Q$27="%w/w SAR",((Q$28*10)*$B31),IF(Q$27="%w/w DM",(((Q$28*10)*($B$28/100))*$B31),IF(Q$27="kg/t SAR",(Q$28*$B31),IF(Q$27="kg/t DM",((Q$28*($B$28/100))*$B31),IF(Q$27="mg/kg SAR",((Q$28*0.001)*$B31),IF(Q$27="mg/kg DM",(((Q$28*0.001)*($B$28/100))*$B31),0)))))))*2.5</f>
        <v>581.75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0.34009999999999996</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FARCHWEL 2</v>
      </c>
      <c r="B32" s="23">
        <v>125</v>
      </c>
      <c r="C32" s="2">
        <f t="shared" ref="C32:C50" si="6">IF(C$27="%w/w SAR",((C$28*10)*$B32),IF(C$27="%w/w DM",(((C$28*10)*($B$28/100))*$B32),IF(C$27="kg/t SAR",(C$28*$B32),IF(C$27="kg/t DM",((C$28*($B$28/100))*$B32),IF(C$27="mg/kg SAR",((C$28*0.001)*$B32),IF(C$27="mg/kg DM",(((C$28*0.001)*($B$28/100))*$B32),0))))))</f>
        <v>183.47499999999997</v>
      </c>
      <c r="D32" s="2">
        <f t="shared" ref="D32:D50" si="7">(IF(D$27="%w/w SAR",((D$28*10)*$B32),IF(D$27="%w/w DM",(((D$28*10)*($B$28/100))*$B32),IF(D$27="kg/t SAR",(D$28*$B32),IF(D$27="kg/t DM",((D$28*($B$28/100))*$B32),IF(D$27="mg/kg SAR",((D$28*0.001)*$B32),IF(D$27="mg/kg DM",(((D$28*0.001)*($B$28/100))*$B32),"0")))))))*2.291</f>
        <v>30.039019249999996</v>
      </c>
      <c r="E32" s="2">
        <f t="shared" ref="E32:E50" si="8">(IF(E$27="%w/w SAR",((E$28*10)*$B32),IF(E$27="%w/w DM",(((E$28*10)*($B$28/100))*$B32),IF(E$27="kg/t SAR",(E$28*$B32),IF(E$27="kg/t DM",((E$28*($B$28/100))*$B32),IF(E$27="mg/kg SAR",((E$28*0.001)*$B32),IF(E$27="mg/kg DM",(((E$28*0.001)*($B$28/100))*$B32),"0")))))))*1.205</f>
        <v>2.3456831249999999</v>
      </c>
      <c r="F32" s="2">
        <f t="shared" ref="F32:F50" si="9">(IF(F$27="%w/w SAR",((F$28*10)*$B32),IF(F$27="%w/w DM",(((F$28*10)*($B$28/100))*$B32),IF(F$27="kg/t SAR",(F$28*$B32),IF(F$27="kg/t DM",((F$28*($B$28/100))*$B32),IF(F$27="mg/kg SAR",((F$28*0.001)*$B32),IF(F$27="mg/kg DM",(((F$28*0.001)*($B$28/100))*$B32),"0")))))))*1.658</f>
        <v>4.5630232499999996</v>
      </c>
      <c r="G32" s="2">
        <f t="shared" si="5"/>
        <v>3.602375E-2</v>
      </c>
      <c r="H32" s="2">
        <f t="shared" si="5"/>
        <v>4.0274999999999999</v>
      </c>
      <c r="I32" s="2">
        <f t="shared" si="5"/>
        <v>0.60188750000000002</v>
      </c>
      <c r="J32" s="2">
        <f t="shared" si="5"/>
        <v>5.1462499999999998E-3</v>
      </c>
      <c r="K32" s="2">
        <f t="shared" si="5"/>
        <v>6.2649999999999997E-3</v>
      </c>
      <c r="L32" s="2">
        <f t="shared" si="5"/>
        <v>0.62873750000000006</v>
      </c>
      <c r="M32" s="2">
        <f t="shared" si="5"/>
        <v>0.20987749999999999</v>
      </c>
      <c r="N32" s="2">
        <f t="shared" si="5"/>
        <v>57.056250000000006</v>
      </c>
      <c r="O32" s="2">
        <f t="shared" si="5"/>
        <v>8681.5</v>
      </c>
      <c r="P32" s="2">
        <f t="shared" si="5"/>
        <v>0</v>
      </c>
      <c r="Q32" s="2">
        <f t="shared" ref="Q32:Q50" si="10">(IF(Q$27="%w/w SAR",((Q$28*10)*$B32),IF(Q$27="%w/w DM",(((Q$28*10)*($B$28/100))*$B32),IF(Q$27="kg/t SAR",(Q$28*$B32),IF(Q$27="kg/t DM",((Q$28*($B$28/100))*$B32),IF(Q$27="mg/kg SAR",((Q$28*0.001)*$B32),IF(Q$27="mg/kg DM",(((Q$28*0.001)*($B$28/100))*$B32),0)))))))*2.5</f>
        <v>581.75</v>
      </c>
      <c r="R32" s="2">
        <f t="shared" ref="R32:U50" si="11">IF(R$27="%w/w SAR",((R$28*10)*$B32),IF(R$27="%w/w DM",(((R$28*10)*($B$28/100))*$B32),IF(R$27="kg/t SAR",(R$28*$B32),IF(R$27="kg/t DM",((R$28*($B$28/100))*$B32),IF(R$27="mg/kg SAR",((R$28*0.001)*$B32),IF(R$27="mg/kg DM",(((R$28*0.001)*($B$28/100))*$B32),0))))))</f>
        <v>0</v>
      </c>
      <c r="S32" s="2">
        <f t="shared" si="11"/>
        <v>0.34009999999999996</v>
      </c>
      <c r="T32" s="2">
        <f t="shared" si="11"/>
        <v>0</v>
      </c>
      <c r="U32" s="2">
        <f t="shared" si="11"/>
        <v>0</v>
      </c>
      <c r="AB32" s="66"/>
      <c r="AC32" s="66"/>
      <c r="AD32" s="66"/>
      <c r="AE32" s="66"/>
      <c r="AF32" s="66"/>
      <c r="AG32" s="66"/>
      <c r="AH32" s="66"/>
      <c r="AI32" s="66"/>
    </row>
    <row r="33" spans="1:35" s="83" customFormat="1" x14ac:dyDescent="0.25">
      <c r="A33" s="21" t="str">
        <f>E8</f>
        <v>FARCHWEL 3</v>
      </c>
      <c r="B33" s="23">
        <v>125</v>
      </c>
      <c r="C33" s="2">
        <f t="shared" si="6"/>
        <v>183.47499999999997</v>
      </c>
      <c r="D33" s="2">
        <f t="shared" si="7"/>
        <v>30.039019249999996</v>
      </c>
      <c r="E33" s="2">
        <f t="shared" si="8"/>
        <v>2.3456831249999999</v>
      </c>
      <c r="F33" s="2">
        <f t="shared" si="9"/>
        <v>4.5630232499999996</v>
      </c>
      <c r="G33" s="2">
        <f t="shared" si="5"/>
        <v>3.602375E-2</v>
      </c>
      <c r="H33" s="2">
        <f t="shared" si="5"/>
        <v>4.0274999999999999</v>
      </c>
      <c r="I33" s="2">
        <f t="shared" si="5"/>
        <v>0.60188750000000002</v>
      </c>
      <c r="J33" s="2">
        <f t="shared" si="5"/>
        <v>5.1462499999999998E-3</v>
      </c>
      <c r="K33" s="2">
        <f t="shared" si="5"/>
        <v>6.2649999999999997E-3</v>
      </c>
      <c r="L33" s="2">
        <f t="shared" si="5"/>
        <v>0.62873750000000006</v>
      </c>
      <c r="M33" s="2">
        <f t="shared" si="5"/>
        <v>0.20987749999999999</v>
      </c>
      <c r="N33" s="2">
        <f t="shared" si="5"/>
        <v>57.056250000000006</v>
      </c>
      <c r="O33" s="2">
        <f t="shared" si="5"/>
        <v>8681.5</v>
      </c>
      <c r="P33" s="2">
        <f t="shared" si="5"/>
        <v>0</v>
      </c>
      <c r="Q33" s="2">
        <f t="shared" si="10"/>
        <v>581.75</v>
      </c>
      <c r="R33" s="2">
        <f t="shared" si="11"/>
        <v>0</v>
      </c>
      <c r="S33" s="2">
        <f t="shared" si="11"/>
        <v>0.34009999999999996</v>
      </c>
      <c r="T33" s="2">
        <f t="shared" si="11"/>
        <v>0</v>
      </c>
      <c r="U33" s="2">
        <f t="shared" si="11"/>
        <v>0</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FARCHWEL 6</v>
      </c>
      <c r="B36" s="23">
        <v>125</v>
      </c>
      <c r="C36" s="2">
        <f t="shared" si="6"/>
        <v>183.47499999999997</v>
      </c>
      <c r="D36" s="2">
        <f t="shared" si="7"/>
        <v>30.039019249999996</v>
      </c>
      <c r="E36" s="2">
        <f t="shared" si="8"/>
        <v>2.3456831249999999</v>
      </c>
      <c r="F36" s="2">
        <f t="shared" si="9"/>
        <v>4.5630232499999996</v>
      </c>
      <c r="G36" s="2">
        <f t="shared" si="5"/>
        <v>3.602375E-2</v>
      </c>
      <c r="H36" s="2">
        <f t="shared" si="5"/>
        <v>4.0274999999999999</v>
      </c>
      <c r="I36" s="2">
        <f t="shared" si="5"/>
        <v>0.60188750000000002</v>
      </c>
      <c r="J36" s="2">
        <f t="shared" si="5"/>
        <v>5.1462499999999998E-3</v>
      </c>
      <c r="K36" s="2">
        <f t="shared" si="5"/>
        <v>6.2649999999999997E-3</v>
      </c>
      <c r="L36" s="2">
        <f t="shared" si="5"/>
        <v>0.62873750000000006</v>
      </c>
      <c r="M36" s="2">
        <f t="shared" si="5"/>
        <v>0.20987749999999999</v>
      </c>
      <c r="N36" s="2">
        <f t="shared" si="5"/>
        <v>57.056250000000006</v>
      </c>
      <c r="O36" s="2">
        <f t="shared" si="5"/>
        <v>8681.5</v>
      </c>
      <c r="P36" s="2">
        <f t="shared" si="5"/>
        <v>0</v>
      </c>
      <c r="Q36" s="2">
        <f t="shared" si="10"/>
        <v>581.75</v>
      </c>
      <c r="R36" s="2">
        <f t="shared" si="11"/>
        <v>0</v>
      </c>
      <c r="S36" s="2">
        <f t="shared" si="11"/>
        <v>0.34009999999999996</v>
      </c>
      <c r="T36" s="2">
        <f t="shared" si="11"/>
        <v>0</v>
      </c>
      <c r="U36" s="2">
        <f t="shared" si="11"/>
        <v>0</v>
      </c>
      <c r="AB36" s="66"/>
      <c r="AC36" s="66"/>
      <c r="AD36" s="66"/>
      <c r="AE36" s="66"/>
      <c r="AF36" s="66"/>
      <c r="AG36" s="66"/>
      <c r="AH36" s="66"/>
      <c r="AI36" s="66"/>
    </row>
    <row r="37" spans="1:35" s="83" customFormat="1" x14ac:dyDescent="0.25">
      <c r="A37" s="21" t="str">
        <f>I8</f>
        <v>FARCHWEL 7</v>
      </c>
      <c r="B37" s="23">
        <v>125</v>
      </c>
      <c r="C37" s="2">
        <f t="shared" si="6"/>
        <v>183.47499999999997</v>
      </c>
      <c r="D37" s="2">
        <f t="shared" si="7"/>
        <v>30.039019249999996</v>
      </c>
      <c r="E37" s="2">
        <f t="shared" si="8"/>
        <v>2.3456831249999999</v>
      </c>
      <c r="F37" s="2">
        <f t="shared" si="9"/>
        <v>4.5630232499999996</v>
      </c>
      <c r="G37" s="2">
        <f t="shared" si="5"/>
        <v>3.602375E-2</v>
      </c>
      <c r="H37" s="2">
        <f t="shared" si="5"/>
        <v>4.0274999999999999</v>
      </c>
      <c r="I37" s="2">
        <f t="shared" si="5"/>
        <v>0.60188750000000002</v>
      </c>
      <c r="J37" s="2">
        <f t="shared" si="5"/>
        <v>5.1462499999999998E-3</v>
      </c>
      <c r="K37" s="2">
        <f t="shared" si="5"/>
        <v>6.2649999999999997E-3</v>
      </c>
      <c r="L37" s="2">
        <f t="shared" si="5"/>
        <v>0.62873750000000006</v>
      </c>
      <c r="M37" s="2">
        <f t="shared" si="5"/>
        <v>0.20987749999999999</v>
      </c>
      <c r="N37" s="2">
        <f t="shared" si="5"/>
        <v>57.056250000000006</v>
      </c>
      <c r="O37" s="2">
        <f t="shared" si="5"/>
        <v>8681.5</v>
      </c>
      <c r="P37" s="2">
        <f t="shared" si="5"/>
        <v>0</v>
      </c>
      <c r="Q37" s="2">
        <f t="shared" si="10"/>
        <v>581.75</v>
      </c>
      <c r="R37" s="2">
        <f t="shared" si="11"/>
        <v>0</v>
      </c>
      <c r="S37" s="2">
        <f t="shared" si="11"/>
        <v>0.34009999999999996</v>
      </c>
      <c r="T37" s="2">
        <f t="shared" si="11"/>
        <v>0</v>
      </c>
      <c r="U37" s="2">
        <f t="shared" si="11"/>
        <v>0</v>
      </c>
      <c r="AB37" s="66"/>
      <c r="AC37" s="66"/>
      <c r="AD37" s="66"/>
      <c r="AE37" s="66"/>
      <c r="AF37" s="66"/>
      <c r="AG37" s="66"/>
      <c r="AH37" s="66"/>
      <c r="AI37" s="66"/>
    </row>
    <row r="38" spans="1:35" s="83" customFormat="1" x14ac:dyDescent="0.25">
      <c r="A38" s="21" t="str">
        <f>J8</f>
        <v>FARCHWEL 8</v>
      </c>
      <c r="B38" s="23">
        <v>125</v>
      </c>
      <c r="C38" s="2">
        <f t="shared" si="6"/>
        <v>183.47499999999997</v>
      </c>
      <c r="D38" s="2">
        <f t="shared" si="7"/>
        <v>30.039019249999996</v>
      </c>
      <c r="E38" s="2">
        <f t="shared" si="8"/>
        <v>2.3456831249999999</v>
      </c>
      <c r="F38" s="2">
        <f t="shared" si="9"/>
        <v>4.5630232499999996</v>
      </c>
      <c r="G38" s="2">
        <f t="shared" si="5"/>
        <v>3.602375E-2</v>
      </c>
      <c r="H38" s="2">
        <f t="shared" si="5"/>
        <v>4.0274999999999999</v>
      </c>
      <c r="I38" s="2">
        <f t="shared" si="5"/>
        <v>0.60188750000000002</v>
      </c>
      <c r="J38" s="2">
        <f t="shared" si="5"/>
        <v>5.1462499999999998E-3</v>
      </c>
      <c r="K38" s="2">
        <f t="shared" si="5"/>
        <v>6.2649999999999997E-3</v>
      </c>
      <c r="L38" s="2">
        <f t="shared" si="5"/>
        <v>0.62873750000000006</v>
      </c>
      <c r="M38" s="2">
        <f t="shared" si="5"/>
        <v>0.20987749999999999</v>
      </c>
      <c r="N38" s="2">
        <f t="shared" si="5"/>
        <v>57.056250000000006</v>
      </c>
      <c r="O38" s="2">
        <f t="shared" si="5"/>
        <v>8681.5</v>
      </c>
      <c r="P38" s="2">
        <f t="shared" si="5"/>
        <v>0</v>
      </c>
      <c r="Q38" s="2">
        <f t="shared" si="10"/>
        <v>581.75</v>
      </c>
      <c r="R38" s="2">
        <f t="shared" si="11"/>
        <v>0</v>
      </c>
      <c r="S38" s="2">
        <f t="shared" si="11"/>
        <v>0.34009999999999996</v>
      </c>
      <c r="T38" s="2">
        <f t="shared" si="11"/>
        <v>0</v>
      </c>
      <c r="U38" s="2">
        <f t="shared" si="11"/>
        <v>0</v>
      </c>
      <c r="AB38" s="66"/>
      <c r="AC38" s="66"/>
      <c r="AD38" s="66"/>
      <c r="AE38" s="66"/>
      <c r="AF38" s="66"/>
      <c r="AG38" s="66"/>
      <c r="AH38" s="66"/>
      <c r="AI38" s="66"/>
    </row>
    <row r="39" spans="1:35" s="83" customFormat="1" x14ac:dyDescent="0.25">
      <c r="A39" s="21" t="str">
        <f>K8</f>
        <v>FARCHWEL 9</v>
      </c>
      <c r="B39" s="23">
        <v>125</v>
      </c>
      <c r="C39" s="2">
        <f t="shared" si="6"/>
        <v>183.47499999999997</v>
      </c>
      <c r="D39" s="2">
        <f t="shared" si="7"/>
        <v>30.039019249999996</v>
      </c>
      <c r="E39" s="2">
        <f t="shared" si="8"/>
        <v>2.3456831249999999</v>
      </c>
      <c r="F39" s="2">
        <f t="shared" si="9"/>
        <v>4.5630232499999996</v>
      </c>
      <c r="G39" s="2">
        <f t="shared" si="5"/>
        <v>3.602375E-2</v>
      </c>
      <c r="H39" s="2">
        <f t="shared" si="5"/>
        <v>4.0274999999999999</v>
      </c>
      <c r="I39" s="2">
        <f t="shared" si="5"/>
        <v>0.60188750000000002</v>
      </c>
      <c r="J39" s="2">
        <f t="shared" si="5"/>
        <v>5.1462499999999998E-3</v>
      </c>
      <c r="K39" s="2">
        <f t="shared" si="5"/>
        <v>6.2649999999999997E-3</v>
      </c>
      <c r="L39" s="2">
        <f t="shared" si="5"/>
        <v>0.62873750000000006</v>
      </c>
      <c r="M39" s="2">
        <f t="shared" si="5"/>
        <v>0.20987749999999999</v>
      </c>
      <c r="N39" s="2">
        <f t="shared" si="5"/>
        <v>57.056250000000006</v>
      </c>
      <c r="O39" s="2">
        <f t="shared" si="5"/>
        <v>8681.5</v>
      </c>
      <c r="P39" s="2">
        <f t="shared" si="5"/>
        <v>0</v>
      </c>
      <c r="Q39" s="2">
        <f t="shared" si="10"/>
        <v>581.75</v>
      </c>
      <c r="R39" s="2">
        <f t="shared" si="11"/>
        <v>0</v>
      </c>
      <c r="S39" s="2">
        <f t="shared" si="11"/>
        <v>0.34009999999999996</v>
      </c>
      <c r="T39" s="2">
        <f t="shared" si="11"/>
        <v>0</v>
      </c>
      <c r="U39" s="2">
        <f t="shared" si="11"/>
        <v>0</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FARCHWEL 11</v>
      </c>
      <c r="B41" s="23">
        <v>125</v>
      </c>
      <c r="C41" s="2">
        <f t="shared" si="6"/>
        <v>183.47499999999997</v>
      </c>
      <c r="D41" s="2">
        <f t="shared" si="7"/>
        <v>30.039019249999996</v>
      </c>
      <c r="E41" s="2">
        <f t="shared" si="8"/>
        <v>2.3456831249999999</v>
      </c>
      <c r="F41" s="2">
        <f t="shared" si="9"/>
        <v>4.5630232499999996</v>
      </c>
      <c r="G41" s="2">
        <f t="shared" si="5"/>
        <v>3.602375E-2</v>
      </c>
      <c r="H41" s="2">
        <f t="shared" si="5"/>
        <v>4.0274999999999999</v>
      </c>
      <c r="I41" s="2">
        <f t="shared" si="5"/>
        <v>0.60188750000000002</v>
      </c>
      <c r="J41" s="2">
        <f t="shared" si="5"/>
        <v>5.1462499999999998E-3</v>
      </c>
      <c r="K41" s="2">
        <f t="shared" si="5"/>
        <v>6.2649999999999997E-3</v>
      </c>
      <c r="L41" s="2">
        <f t="shared" si="5"/>
        <v>0.62873750000000006</v>
      </c>
      <c r="M41" s="2">
        <f t="shared" si="5"/>
        <v>0.20987749999999999</v>
      </c>
      <c r="N41" s="2">
        <f t="shared" si="5"/>
        <v>57.056250000000006</v>
      </c>
      <c r="O41" s="2">
        <f t="shared" si="5"/>
        <v>8681.5</v>
      </c>
      <c r="P41" s="2">
        <f t="shared" si="5"/>
        <v>0</v>
      </c>
      <c r="Q41" s="2">
        <f t="shared" si="10"/>
        <v>581.75</v>
      </c>
      <c r="R41" s="2">
        <f t="shared" si="11"/>
        <v>0</v>
      </c>
      <c r="S41" s="2">
        <f t="shared" si="11"/>
        <v>0.34009999999999996</v>
      </c>
      <c r="T41" s="2">
        <f t="shared" si="11"/>
        <v>0</v>
      </c>
      <c r="U41" s="2">
        <f t="shared" si="11"/>
        <v>0</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FARCHWEL 13</v>
      </c>
      <c r="B43" s="23">
        <v>125</v>
      </c>
      <c r="C43" s="2">
        <f t="shared" si="6"/>
        <v>183.47499999999997</v>
      </c>
      <c r="D43" s="2">
        <f t="shared" si="7"/>
        <v>30.039019249999996</v>
      </c>
      <c r="E43" s="2">
        <f t="shared" si="8"/>
        <v>2.3456831249999999</v>
      </c>
      <c r="F43" s="2">
        <f t="shared" si="9"/>
        <v>4.5630232499999996</v>
      </c>
      <c r="G43" s="2">
        <f t="shared" si="5"/>
        <v>3.602375E-2</v>
      </c>
      <c r="H43" s="2">
        <f t="shared" si="5"/>
        <v>4.0274999999999999</v>
      </c>
      <c r="I43" s="2">
        <f t="shared" si="5"/>
        <v>0.60188750000000002</v>
      </c>
      <c r="J43" s="2">
        <f t="shared" si="5"/>
        <v>5.1462499999999998E-3</v>
      </c>
      <c r="K43" s="2">
        <f t="shared" si="5"/>
        <v>6.2649999999999997E-3</v>
      </c>
      <c r="L43" s="2">
        <f t="shared" si="5"/>
        <v>0.62873750000000006</v>
      </c>
      <c r="M43" s="2">
        <f t="shared" si="5"/>
        <v>0.20987749999999999</v>
      </c>
      <c r="N43" s="2">
        <f t="shared" si="5"/>
        <v>57.056250000000006</v>
      </c>
      <c r="O43" s="2">
        <f t="shared" si="5"/>
        <v>8681.5</v>
      </c>
      <c r="P43" s="2">
        <f t="shared" si="5"/>
        <v>0</v>
      </c>
      <c r="Q43" s="2">
        <f t="shared" si="10"/>
        <v>581.75</v>
      </c>
      <c r="R43" s="2">
        <f t="shared" si="11"/>
        <v>0</v>
      </c>
      <c r="S43" s="2">
        <f t="shared" si="11"/>
        <v>0.34009999999999996</v>
      </c>
      <c r="T43" s="2">
        <f t="shared" si="11"/>
        <v>0</v>
      </c>
      <c r="U43" s="2">
        <f t="shared" si="11"/>
        <v>0</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FARCHWEL 21</v>
      </c>
      <c r="B46" s="23">
        <v>125</v>
      </c>
      <c r="C46" s="2">
        <f t="shared" si="6"/>
        <v>183.47499999999997</v>
      </c>
      <c r="D46" s="2">
        <f t="shared" si="7"/>
        <v>30.039019249999996</v>
      </c>
      <c r="E46" s="2">
        <f t="shared" si="8"/>
        <v>2.3456831249999999</v>
      </c>
      <c r="F46" s="2">
        <f t="shared" si="9"/>
        <v>4.5630232499999996</v>
      </c>
      <c r="G46" s="2">
        <f t="shared" si="5"/>
        <v>3.602375E-2</v>
      </c>
      <c r="H46" s="2">
        <f t="shared" si="5"/>
        <v>4.0274999999999999</v>
      </c>
      <c r="I46" s="2">
        <f t="shared" si="5"/>
        <v>0.60188750000000002</v>
      </c>
      <c r="J46" s="2">
        <f t="shared" si="5"/>
        <v>5.1462499999999998E-3</v>
      </c>
      <c r="K46" s="2">
        <f t="shared" si="5"/>
        <v>6.2649999999999997E-3</v>
      </c>
      <c r="L46" s="2">
        <f t="shared" si="5"/>
        <v>0.62873750000000006</v>
      </c>
      <c r="M46" s="2">
        <f t="shared" si="5"/>
        <v>0.20987749999999999</v>
      </c>
      <c r="N46" s="2">
        <f t="shared" si="5"/>
        <v>57.056250000000006</v>
      </c>
      <c r="O46" s="2">
        <f t="shared" si="5"/>
        <v>8681.5</v>
      </c>
      <c r="P46" s="2">
        <f t="shared" si="5"/>
        <v>0</v>
      </c>
      <c r="Q46" s="2">
        <f t="shared" si="10"/>
        <v>581.75</v>
      </c>
      <c r="R46" s="2">
        <f t="shared" si="11"/>
        <v>0</v>
      </c>
      <c r="S46" s="2">
        <f t="shared" si="11"/>
        <v>0.34009999999999996</v>
      </c>
      <c r="T46" s="2">
        <f t="shared" si="11"/>
        <v>0</v>
      </c>
      <c r="U46" s="2">
        <f t="shared" si="11"/>
        <v>0</v>
      </c>
      <c r="AB46" s="66"/>
      <c r="AC46" s="66"/>
      <c r="AD46" s="66"/>
      <c r="AE46" s="66"/>
      <c r="AF46" s="66"/>
      <c r="AG46" s="66"/>
      <c r="AH46" s="66"/>
      <c r="AI46" s="66"/>
    </row>
    <row r="47" spans="1:35" s="83" customFormat="1" x14ac:dyDescent="0.25">
      <c r="A47" s="21" t="str">
        <f>S8</f>
        <v>FARCHWEL 22</v>
      </c>
      <c r="B47" s="23">
        <v>125</v>
      </c>
      <c r="C47" s="2">
        <f t="shared" si="6"/>
        <v>183.47499999999997</v>
      </c>
      <c r="D47" s="2">
        <f t="shared" si="7"/>
        <v>30.039019249999996</v>
      </c>
      <c r="E47" s="2">
        <f t="shared" si="8"/>
        <v>2.3456831249999999</v>
      </c>
      <c r="F47" s="2">
        <f t="shared" si="9"/>
        <v>4.5630232499999996</v>
      </c>
      <c r="G47" s="2">
        <f t="shared" ref="G47:P50" si="12">IF(G$27="%w/w SAR",((G$28*10)*$B47),IF(G$27="%w/w DM",(((G$28*10)*($B$28/100))*$B47),IF(G$27="kg/t SAR",(G$28*$B47),IF(G$27="kg/t DM",((G$28*($B$28/100))*$B47),IF(G$27="mg/kg SAR",((G$28*0.001)*$B47),IF(G$27="mg/kg DM",(((G$28*0.001)*($B$28/100))*$B47),0))))))</f>
        <v>3.602375E-2</v>
      </c>
      <c r="H47" s="2">
        <f t="shared" si="12"/>
        <v>4.0274999999999999</v>
      </c>
      <c r="I47" s="2">
        <f t="shared" si="12"/>
        <v>0.60188750000000002</v>
      </c>
      <c r="J47" s="2">
        <f t="shared" si="12"/>
        <v>5.1462499999999998E-3</v>
      </c>
      <c r="K47" s="2">
        <f t="shared" si="12"/>
        <v>6.2649999999999997E-3</v>
      </c>
      <c r="L47" s="2">
        <f t="shared" si="12"/>
        <v>0.62873750000000006</v>
      </c>
      <c r="M47" s="2">
        <f t="shared" si="12"/>
        <v>0.20987749999999999</v>
      </c>
      <c r="N47" s="2">
        <f t="shared" si="12"/>
        <v>57.056250000000006</v>
      </c>
      <c r="O47" s="2">
        <f t="shared" si="12"/>
        <v>8681.5</v>
      </c>
      <c r="P47" s="2">
        <f t="shared" si="12"/>
        <v>0</v>
      </c>
      <c r="Q47" s="2">
        <f t="shared" si="10"/>
        <v>581.75</v>
      </c>
      <c r="R47" s="2">
        <f t="shared" si="11"/>
        <v>0</v>
      </c>
      <c r="S47" s="2">
        <f t="shared" si="11"/>
        <v>0.34009999999999996</v>
      </c>
      <c r="T47" s="2">
        <f t="shared" si="11"/>
        <v>0</v>
      </c>
      <c r="U47" s="2">
        <f t="shared" si="11"/>
        <v>0</v>
      </c>
      <c r="AB47" s="66"/>
      <c r="AC47" s="66"/>
      <c r="AD47" s="66"/>
      <c r="AE47" s="66"/>
      <c r="AF47" s="66"/>
      <c r="AG47" s="66"/>
      <c r="AH47" s="66"/>
      <c r="AI47" s="66"/>
    </row>
    <row r="48" spans="1:35" s="83" customFormat="1" x14ac:dyDescent="0.25">
      <c r="A48" s="21" t="str">
        <f>T8</f>
        <v>FARCHWEL 23</v>
      </c>
      <c r="B48" s="23">
        <v>125</v>
      </c>
      <c r="C48" s="2">
        <f t="shared" si="6"/>
        <v>183.47499999999997</v>
      </c>
      <c r="D48" s="2">
        <f t="shared" si="7"/>
        <v>30.039019249999996</v>
      </c>
      <c r="E48" s="2">
        <f t="shared" si="8"/>
        <v>2.3456831249999999</v>
      </c>
      <c r="F48" s="2">
        <f t="shared" si="9"/>
        <v>4.5630232499999996</v>
      </c>
      <c r="G48" s="2">
        <f t="shared" si="12"/>
        <v>3.602375E-2</v>
      </c>
      <c r="H48" s="2">
        <f t="shared" si="12"/>
        <v>4.0274999999999999</v>
      </c>
      <c r="I48" s="2">
        <f t="shared" si="12"/>
        <v>0.60188750000000002</v>
      </c>
      <c r="J48" s="2">
        <f t="shared" si="12"/>
        <v>5.1462499999999998E-3</v>
      </c>
      <c r="K48" s="2">
        <f t="shared" si="12"/>
        <v>6.2649999999999997E-3</v>
      </c>
      <c r="L48" s="2">
        <f t="shared" si="12"/>
        <v>0.62873750000000006</v>
      </c>
      <c r="M48" s="2">
        <f t="shared" si="12"/>
        <v>0.20987749999999999</v>
      </c>
      <c r="N48" s="2">
        <f t="shared" si="12"/>
        <v>57.056250000000006</v>
      </c>
      <c r="O48" s="2">
        <f t="shared" si="12"/>
        <v>8681.5</v>
      </c>
      <c r="P48" s="2">
        <f t="shared" si="12"/>
        <v>0</v>
      </c>
      <c r="Q48" s="2">
        <f t="shared" si="10"/>
        <v>581.75</v>
      </c>
      <c r="R48" s="2">
        <f t="shared" si="11"/>
        <v>0</v>
      </c>
      <c r="S48" s="2">
        <f t="shared" si="11"/>
        <v>0.34009999999999996</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str">
        <f>Q16&amp;" I "&amp;(VLOOKUP(Q14,Table245[],6,FALSE))</f>
        <v>Medium/Clay I Grass</v>
      </c>
      <c r="Q58" s="21" t="str">
        <f>R16&amp;" I "&amp;(VLOOKUP(R14,Table245[],6,FALSE))</f>
        <v>Medium/Clay I Grass</v>
      </c>
      <c r="R58" s="21" t="str">
        <f>S16&amp;" I "&amp;(VLOOKUP(S14,Table245[],6,FALSE))</f>
        <v>Medium/Clay I Grass</v>
      </c>
      <c r="S58" s="21" t="str">
        <f>T16&amp;" I "&amp;(VLOOKUP(T14,Table245[],6,FALSE))</f>
        <v>Medium/Clay I Grass</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f>VLOOKUP(Q$14,Table245[],5,FALSE)</f>
        <v>6.2</v>
      </c>
      <c r="Q59" s="93">
        <f>VLOOKUP(R$14,Table245[],5,FALSE)</f>
        <v>6.2</v>
      </c>
      <c r="R59" s="93">
        <f>VLOOKUP(S$14,Table245[],5,FALSE)</f>
        <v>6.2</v>
      </c>
      <c r="S59" s="93">
        <f>VLOOKUP(T$14,Table245[],5,FALSE)</f>
        <v>6.2</v>
      </c>
      <c r="T59" s="93" t="e">
        <f>VLOOKUP(U$14,Table245[],5,FALSE)</f>
        <v>#N/A</v>
      </c>
      <c r="U59" s="93" t="e">
        <f>VLOOKUP(V$14,Table245[],5,FALSE)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125</v>
      </c>
      <c r="C62" s="94">
        <f>B32</f>
        <v>125</v>
      </c>
      <c r="D62" s="94">
        <f>B33</f>
        <v>125</v>
      </c>
      <c r="E62" s="94">
        <f>B34</f>
        <v>0</v>
      </c>
      <c r="F62" s="94">
        <f>B35</f>
        <v>0</v>
      </c>
      <c r="G62" s="94">
        <f>B36</f>
        <v>125</v>
      </c>
      <c r="H62" s="94">
        <f>B37</f>
        <v>125</v>
      </c>
      <c r="I62" s="94">
        <f>B38</f>
        <v>125</v>
      </c>
      <c r="J62" s="94">
        <f>B39</f>
        <v>125</v>
      </c>
      <c r="K62" s="94">
        <f>B40</f>
        <v>0</v>
      </c>
      <c r="L62" s="94">
        <f>B41</f>
        <v>125</v>
      </c>
      <c r="M62" s="94">
        <f>B42</f>
        <v>0</v>
      </c>
      <c r="N62" s="94">
        <f>B43</f>
        <v>125</v>
      </c>
      <c r="O62" s="94">
        <f>B44</f>
        <v>0</v>
      </c>
      <c r="P62" s="94">
        <f>B45</f>
        <v>0</v>
      </c>
      <c r="Q62" s="94">
        <f>B46</f>
        <v>125</v>
      </c>
      <c r="R62" s="94">
        <f>B47</f>
        <v>125</v>
      </c>
      <c r="S62" s="94">
        <f>B48</f>
        <v>125</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63" priority="30" operator="equal">
      <formula>"DECREASE"</formula>
    </cfRule>
    <cfRule type="cellIs" dxfId="362" priority="31" operator="equal">
      <formula>"INCREASE"</formula>
    </cfRule>
  </conditionalFormatting>
  <conditionalFormatting sqref="B62:U65 B31:B50">
    <cfRule type="cellIs" dxfId="361" priority="29" operator="greaterThan">
      <formula>$B$51</formula>
    </cfRule>
  </conditionalFormatting>
  <conditionalFormatting sqref="C31:C50">
    <cfRule type="cellIs" dxfId="360" priority="28" operator="greaterThan">
      <formula>$C$51</formula>
    </cfRule>
  </conditionalFormatting>
  <conditionalFormatting sqref="C18:V18">
    <cfRule type="cellIs" dxfId="359" priority="27" operator="equal">
      <formula>0</formula>
    </cfRule>
  </conditionalFormatting>
  <conditionalFormatting sqref="C17:V17">
    <cfRule type="cellIs" dxfId="358" priority="26" operator="equal">
      <formula>0</formula>
    </cfRule>
  </conditionalFormatting>
  <conditionalFormatting sqref="C19:V19">
    <cfRule type="cellIs" dxfId="357" priority="25" operator="equal">
      <formula>0</formula>
    </cfRule>
  </conditionalFormatting>
  <conditionalFormatting sqref="G31:G50">
    <cfRule type="cellIs" dxfId="356" priority="24" operator="greaterThan">
      <formula>$G$51</formula>
    </cfRule>
  </conditionalFormatting>
  <conditionalFormatting sqref="H31:H50">
    <cfRule type="cellIs" dxfId="355" priority="23" operator="greaterThan">
      <formula>$H$51</formula>
    </cfRule>
  </conditionalFormatting>
  <conditionalFormatting sqref="I31:I50">
    <cfRule type="cellIs" dxfId="354" priority="22" operator="greaterThan">
      <formula>$I$51</formula>
    </cfRule>
  </conditionalFormatting>
  <conditionalFormatting sqref="K31:K50">
    <cfRule type="cellIs" dxfId="353" priority="21" operator="greaterThan">
      <formula>$K$51</formula>
    </cfRule>
  </conditionalFormatting>
  <conditionalFormatting sqref="L31:L50">
    <cfRule type="cellIs" dxfId="352" priority="20" operator="greaterThan">
      <formula>$L$51</formula>
    </cfRule>
  </conditionalFormatting>
  <conditionalFormatting sqref="M31:M50">
    <cfRule type="cellIs" dxfId="351" priority="19" operator="greaterThan">
      <formula>$M$51</formula>
    </cfRule>
  </conditionalFormatting>
  <conditionalFormatting sqref="P31:P50">
    <cfRule type="cellIs" dxfId="350" priority="18" operator="greaterThan">
      <formula>$P$51</formula>
    </cfRule>
  </conditionalFormatting>
  <conditionalFormatting sqref="R31:R50">
    <cfRule type="cellIs" dxfId="349" priority="17" operator="greaterThan">
      <formula>$R$51</formula>
    </cfRule>
  </conditionalFormatting>
  <conditionalFormatting sqref="S31:S50">
    <cfRule type="cellIs" dxfId="348" priority="16" operator="greaterThan">
      <formula>$S$51</formula>
    </cfRule>
  </conditionalFormatting>
  <conditionalFormatting sqref="T31:T50">
    <cfRule type="cellIs" dxfId="347" priority="15" operator="greaterThan">
      <formula>$T$51</formula>
    </cfRule>
  </conditionalFormatting>
  <conditionalFormatting sqref="U31:U50">
    <cfRule type="cellIs" dxfId="346" priority="14" operator="greaterThan">
      <formula>$U$51</formula>
    </cfRule>
  </conditionalFormatting>
  <conditionalFormatting sqref="C22:V22">
    <cfRule type="cellIs" dxfId="345" priority="13" operator="equal">
      <formula>0</formula>
    </cfRule>
  </conditionalFormatting>
  <conditionalFormatting sqref="C24:V24">
    <cfRule type="cellIs" dxfId="344" priority="11" operator="equal">
      <formula>"DECREASE"</formula>
    </cfRule>
    <cfRule type="cellIs" dxfId="343" priority="12" operator="equal">
      <formula>"INCREASE"</formula>
    </cfRule>
  </conditionalFormatting>
  <conditionalFormatting sqref="C23:V23">
    <cfRule type="cellIs" dxfId="342" priority="10" operator="equal">
      <formula>0</formula>
    </cfRule>
  </conditionalFormatting>
  <conditionalFormatting sqref="I1">
    <cfRule type="cellIs" dxfId="341" priority="9" operator="lessThan">
      <formula>5</formula>
    </cfRule>
  </conditionalFormatting>
  <conditionalFormatting sqref="C21:V21">
    <cfRule type="cellIs" dxfId="340" priority="6" operator="equal">
      <formula>0</formula>
    </cfRule>
  </conditionalFormatting>
  <conditionalFormatting sqref="B65:U65">
    <cfRule type="cellIs" dxfId="339" priority="4" operator="equal">
      <formula>"UNDER"</formula>
    </cfRule>
    <cfRule type="cellIs" dxfId="338" priority="5" operator="equal">
      <formula>"OVER"</formula>
    </cfRule>
  </conditionalFormatting>
  <conditionalFormatting sqref="I2">
    <cfRule type="cellIs" dxfId="337" priority="3" operator="greaterThan">
      <formula>5000.1</formula>
    </cfRule>
  </conditionalFormatting>
  <conditionalFormatting sqref="I3">
    <cfRule type="cellIs" dxfId="336" priority="2" operator="greaterThan">
      <formula>4.1</formula>
    </cfRule>
  </conditionalFormatting>
  <conditionalFormatting sqref="J31:J50">
    <cfRule type="cellIs" dxfId="335"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opLeftCell="M22" zoomScale="90" zoomScaleNormal="90" workbookViewId="0">
      <selection activeCell="J45" sqref="J4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6.6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179</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77</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182</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11.417828525000001</v>
      </c>
      <c r="D18" s="24">
        <f>$D32</f>
        <v>11.417828525000001</v>
      </c>
      <c r="E18" s="24">
        <f>$D33</f>
        <v>11.417828525000001</v>
      </c>
      <c r="F18" s="24">
        <f>$D34</f>
        <v>11.417828525000001</v>
      </c>
      <c r="G18" s="24">
        <f>$D35</f>
        <v>11.417828525000001</v>
      </c>
      <c r="H18" s="24">
        <f>$D36</f>
        <v>11.417828525000001</v>
      </c>
      <c r="I18" s="24">
        <f>$D37</f>
        <v>11.417828525000001</v>
      </c>
      <c r="J18" s="24">
        <f>$D38</f>
        <v>11.417828525000001</v>
      </c>
      <c r="K18" s="24">
        <f>$D39</f>
        <v>11.417828525000001</v>
      </c>
      <c r="L18" s="24">
        <f>$D40</f>
        <v>11.417828525000001</v>
      </c>
      <c r="M18" s="24">
        <f>$D41</f>
        <v>11.417828525000001</v>
      </c>
      <c r="N18" s="24">
        <f>$D42</f>
        <v>11.417828525000001</v>
      </c>
      <c r="O18" s="24">
        <f>$D43</f>
        <v>11.417828525000001</v>
      </c>
      <c r="P18" s="24">
        <f>$D44</f>
        <v>11.417828525000001</v>
      </c>
      <c r="Q18" s="24">
        <f>$D45</f>
        <v>11.417828525000001</v>
      </c>
      <c r="R18" s="24">
        <f>$D46</f>
        <v>11.417828525000001</v>
      </c>
      <c r="S18" s="24">
        <f>$D47</f>
        <v>11.417828525000001</v>
      </c>
      <c r="T18" s="24">
        <f>$D48</f>
        <v>11.417828525000001</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-68.482171474999987</v>
      </c>
      <c r="D19" s="24">
        <f t="shared" ref="D19:V19" si="1">D18-D17</f>
        <v>-68.482171474999987</v>
      </c>
      <c r="E19" s="24">
        <f t="shared" si="1"/>
        <v>-68.482171474999987</v>
      </c>
      <c r="F19" s="24">
        <f t="shared" si="1"/>
        <v>-68.482171474999987</v>
      </c>
      <c r="G19" s="24">
        <f t="shared" si="1"/>
        <v>-68.482171474999987</v>
      </c>
      <c r="H19" s="24">
        <f t="shared" si="1"/>
        <v>-68.482171474999987</v>
      </c>
      <c r="I19" s="24">
        <f t="shared" si="1"/>
        <v>-68.482171474999987</v>
      </c>
      <c r="J19" s="24">
        <f t="shared" si="1"/>
        <v>-68.482171474999987</v>
      </c>
      <c r="K19" s="24">
        <f t="shared" si="1"/>
        <v>-68.482171474999987</v>
      </c>
      <c r="L19" s="24">
        <f t="shared" si="1"/>
        <v>-68.482171474999987</v>
      </c>
      <c r="M19" s="24">
        <f t="shared" si="1"/>
        <v>-68.482171474999987</v>
      </c>
      <c r="N19" s="24">
        <f t="shared" si="1"/>
        <v>-68.482171474999987</v>
      </c>
      <c r="O19" s="24">
        <f t="shared" si="1"/>
        <v>-68.482171474999987</v>
      </c>
      <c r="P19" s="24">
        <f t="shared" si="1"/>
        <v>-68.482171474999987</v>
      </c>
      <c r="Q19" s="24">
        <f t="shared" si="1"/>
        <v>-68.482171474999987</v>
      </c>
      <c r="R19" s="24">
        <f t="shared" si="1"/>
        <v>-68.482171474999987</v>
      </c>
      <c r="S19" s="24">
        <f t="shared" si="1"/>
        <v>-68.482171474999987</v>
      </c>
      <c r="T19" s="24">
        <f t="shared" si="1"/>
        <v>-68.482171474999987</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1.6799808750000003</v>
      </c>
      <c r="D22" s="24">
        <f>$E32</f>
        <v>1.6799808750000003</v>
      </c>
      <c r="E22" s="24">
        <f>$E33</f>
        <v>1.6799808750000003</v>
      </c>
      <c r="F22" s="24">
        <f>$E34</f>
        <v>1.6799808750000003</v>
      </c>
      <c r="G22" s="24">
        <f>$E35</f>
        <v>1.6799808750000003</v>
      </c>
      <c r="H22" s="24">
        <f>$E36</f>
        <v>1.6799808750000003</v>
      </c>
      <c r="I22" s="24">
        <f>$E37</f>
        <v>1.6799808750000003</v>
      </c>
      <c r="J22" s="24">
        <f>$E38</f>
        <v>1.6799808750000003</v>
      </c>
      <c r="K22" s="24">
        <f>$E39</f>
        <v>1.6799808750000003</v>
      </c>
      <c r="L22" s="24">
        <f>$E40</f>
        <v>1.6799808750000003</v>
      </c>
      <c r="M22" s="24">
        <f>$E41</f>
        <v>1.6799808750000003</v>
      </c>
      <c r="N22" s="24">
        <f>$E42</f>
        <v>1.6799808750000003</v>
      </c>
      <c r="O22" s="24">
        <f>$E43</f>
        <v>1.6799808750000003</v>
      </c>
      <c r="P22" s="24">
        <f>$E44</f>
        <v>1.6799808750000003</v>
      </c>
      <c r="Q22" s="24">
        <f>$E45</f>
        <v>1.6799808750000003</v>
      </c>
      <c r="R22" s="24">
        <f>$E46</f>
        <v>1.6799808750000003</v>
      </c>
      <c r="S22" s="24">
        <f>$E47</f>
        <v>1.6799808750000003</v>
      </c>
      <c r="T22" s="24">
        <f>$E48</f>
        <v>1.6799808750000003</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-280.32001912499999</v>
      </c>
      <c r="D23" s="24">
        <f t="shared" ref="D23:V23" si="3">D22-D21</f>
        <v>-280.32001912499999</v>
      </c>
      <c r="E23" s="24">
        <f t="shared" si="3"/>
        <v>-280.32001912499999</v>
      </c>
      <c r="F23" s="24">
        <f t="shared" si="3"/>
        <v>-280.32001912499999</v>
      </c>
      <c r="G23" s="24">
        <f t="shared" si="3"/>
        <v>-280.32001912499999</v>
      </c>
      <c r="H23" s="24">
        <f t="shared" si="3"/>
        <v>-280.32001912499999</v>
      </c>
      <c r="I23" s="24">
        <f t="shared" si="3"/>
        <v>-280.32001912499999</v>
      </c>
      <c r="J23" s="24">
        <f t="shared" si="3"/>
        <v>-280.32001912499999</v>
      </c>
      <c r="K23" s="24">
        <f t="shared" si="3"/>
        <v>-280.32001912499999</v>
      </c>
      <c r="L23" s="24">
        <f t="shared" si="3"/>
        <v>-280.32001912499999</v>
      </c>
      <c r="M23" s="24">
        <f t="shared" si="3"/>
        <v>-280.32001912499999</v>
      </c>
      <c r="N23" s="24">
        <f t="shared" si="3"/>
        <v>-280.32001912499999</v>
      </c>
      <c r="O23" s="24">
        <f t="shared" si="3"/>
        <v>-280.32001912499999</v>
      </c>
      <c r="P23" s="24">
        <f t="shared" si="3"/>
        <v>-280.32001912499999</v>
      </c>
      <c r="Q23" s="24">
        <f t="shared" si="3"/>
        <v>-280.32001912499999</v>
      </c>
      <c r="R23" s="24">
        <f t="shared" si="3"/>
        <v>-280.32001912499999</v>
      </c>
      <c r="S23" s="24">
        <f t="shared" si="3"/>
        <v>-280.32001912499999</v>
      </c>
      <c r="T23" s="24">
        <f t="shared" si="3"/>
        <v>-280.32001912499999</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6.41</v>
      </c>
      <c r="C28" s="23">
        <v>0.79</v>
      </c>
      <c r="D28" s="23">
        <v>3.1099999999999999E-2</v>
      </c>
      <c r="E28" s="23">
        <v>8.6999999999999994E-3</v>
      </c>
      <c r="F28" s="23">
        <v>367</v>
      </c>
      <c r="G28" s="23">
        <v>7.8</v>
      </c>
      <c r="H28" s="23">
        <v>247</v>
      </c>
      <c r="I28" s="23">
        <v>11.8</v>
      </c>
      <c r="J28" s="23">
        <v>0.3</v>
      </c>
      <c r="K28" s="30">
        <v>0.32</v>
      </c>
      <c r="L28" s="23">
        <v>33.700000000000003</v>
      </c>
      <c r="M28" s="23">
        <v>10.1</v>
      </c>
      <c r="N28" s="23">
        <v>3170</v>
      </c>
      <c r="O28" s="23">
        <v>329000</v>
      </c>
      <c r="P28" s="23"/>
      <c r="Q28" s="23">
        <v>2020</v>
      </c>
      <c r="R28" s="23"/>
      <c r="S28" s="23">
        <v>9.4</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250</v>
      </c>
      <c r="C31" s="2">
        <f>IF(C$27="%w/w SAR",((C$28*10)*$B31),IF(C$27="%w/w DM",(((C$28*10)*($B$28/100))*$B31),IF(C$27="kg/t SAR",(C$28*$B31),IF(C$27="kg/t DM",((C$28*($B$28/100))*$B31),IF(C$27="mg/kg SAR",((C$28*0.001)*$B31),IF(C$27="mg/kg DM",(((C$28*0.001)*($B$28/100))*$B31),0))))))</f>
        <v>126.5975</v>
      </c>
      <c r="D31" s="2">
        <f>(IF(D$27="%w/w SAR",((D$28*10)*$B31),IF(D$27="%w/w DM",(((D$28*10)*($B$28/100))*$B31),IF(D$27="kg/t SAR",(D$28*$B31),IF(D$27="kg/t DM",((D$28*($B$28/100))*$B31),IF(D$27="mg/kg SAR",((D$28*0.001)*$B31),IF(D$27="mg/kg DM",(((D$28*0.001)*($B$28/100))*$B31),"0")))))))*2.291</f>
        <v>11.417828525000001</v>
      </c>
      <c r="E31" s="2">
        <f>(IF(E$27="%w/w SAR",((E$28*10)*$B31),IF(E$27="%w/w DM",(((E$28*10)*($B$28/100))*$B31),IF(E$27="kg/t SAR",(E$28*$B31),IF(E$27="kg/t DM",((E$28*($B$28/100))*$B31),IF(E$27="mg/kg SAR",((E$28*0.001)*$B31),IF(E$27="mg/kg DM",(((E$28*0.001)*($B$28/100))*$B31),"0")))))))*1.205</f>
        <v>1.6799808750000003</v>
      </c>
      <c r="F31" s="2">
        <f>(IF(F$27="%w/w SAR",((F$28*10)*$B31),IF(F$27="%w/w DM",(((F$28*10)*($B$28/100))*$B31),IF(F$27="kg/t SAR",(F$28*$B31),IF(F$27="kg/t DM",((F$28*($B$28/100))*$B31),IF(F$27="mg/kg SAR",((F$28*0.001)*$B31),IF(F$27="mg/kg DM",(((F$28*0.001)*($B$28/100))*$B31),"0")))))))*1.658</f>
        <v>9.7509881500000013</v>
      </c>
      <c r="G31" s="2">
        <f t="shared" ref="G31:P46" si="5">IF(G$27="%w/w SAR",((G$28*10)*$B31),IF(G$27="%w/w DM",(((G$28*10)*($B$28/100))*$B31),IF(G$27="kg/t SAR",(G$28*$B31),IF(G$27="kg/t DM",((G$28*($B$28/100))*$B31),IF(G$27="mg/kg SAR",((G$28*0.001)*$B31),IF(G$27="mg/kg DM",(((G$28*0.001)*($B$28/100))*$B31),0))))))</f>
        <v>0.12499500000000001</v>
      </c>
      <c r="H31" s="2">
        <f t="shared" si="5"/>
        <v>3.9581750000000002</v>
      </c>
      <c r="I31" s="2">
        <f t="shared" si="5"/>
        <v>0.18909500000000004</v>
      </c>
      <c r="J31" s="2">
        <f t="shared" si="5"/>
        <v>4.8075000000000001E-3</v>
      </c>
      <c r="K31" s="2">
        <f t="shared" si="5"/>
        <v>5.1280000000000006E-3</v>
      </c>
      <c r="L31" s="2">
        <f t="shared" si="5"/>
        <v>0.54004250000000009</v>
      </c>
      <c r="M31" s="2">
        <f t="shared" si="5"/>
        <v>0.16185250000000001</v>
      </c>
      <c r="N31" s="2">
        <f t="shared" si="5"/>
        <v>50.799250000000001</v>
      </c>
      <c r="O31" s="2">
        <f t="shared" si="5"/>
        <v>5272.2250000000004</v>
      </c>
      <c r="P31" s="2">
        <f t="shared" si="5"/>
        <v>0</v>
      </c>
      <c r="Q31" s="2">
        <f>(IF(Q$27="%w/w SAR",((Q$28*10)*$B31),IF(Q$27="%w/w DM",(((Q$28*10)*($B$28/100))*$B31),IF(Q$27="kg/t SAR",(Q$28*$B31),IF(Q$27="kg/t DM",((Q$28*($B$28/100))*$B31),IF(Q$27="mg/kg SAR",((Q$28*0.001)*$B31),IF(Q$27="mg/kg DM",(((Q$28*0.001)*($B$28/100))*$B31),0)))))))*2.5</f>
        <v>80.92625000000001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0.15063500000000002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FARCHWEL 2</v>
      </c>
      <c r="B32" s="23">
        <v>250</v>
      </c>
      <c r="C32" s="2">
        <f t="shared" ref="C32:C50" si="6">IF(C$27="%w/w SAR",((C$28*10)*$B32),IF(C$27="%w/w DM",(((C$28*10)*($B$28/100))*$B32),IF(C$27="kg/t SAR",(C$28*$B32),IF(C$27="kg/t DM",((C$28*($B$28/100))*$B32),IF(C$27="mg/kg SAR",((C$28*0.001)*$B32),IF(C$27="mg/kg DM",(((C$28*0.001)*($B$28/100))*$B32),0))))))</f>
        <v>126.5975</v>
      </c>
      <c r="D32" s="2">
        <f t="shared" ref="D32:D50" si="7">(IF(D$27="%w/w SAR",((D$28*10)*$B32),IF(D$27="%w/w DM",(((D$28*10)*($B$28/100))*$B32),IF(D$27="kg/t SAR",(D$28*$B32),IF(D$27="kg/t DM",((D$28*($B$28/100))*$B32),IF(D$27="mg/kg SAR",((D$28*0.001)*$B32),IF(D$27="mg/kg DM",(((D$28*0.001)*($B$28/100))*$B32),"0")))))))*2.291</f>
        <v>11.417828525000001</v>
      </c>
      <c r="E32" s="2">
        <f t="shared" ref="E32:E50" si="8">(IF(E$27="%w/w SAR",((E$28*10)*$B32),IF(E$27="%w/w DM",(((E$28*10)*($B$28/100))*$B32),IF(E$27="kg/t SAR",(E$28*$B32),IF(E$27="kg/t DM",((E$28*($B$28/100))*$B32),IF(E$27="mg/kg SAR",((E$28*0.001)*$B32),IF(E$27="mg/kg DM",(((E$28*0.001)*($B$28/100))*$B32),"0")))))))*1.205</f>
        <v>1.6799808750000003</v>
      </c>
      <c r="F32" s="2">
        <f t="shared" ref="F32:F50" si="9">(IF(F$27="%w/w SAR",((F$28*10)*$B32),IF(F$27="%w/w DM",(((F$28*10)*($B$28/100))*$B32),IF(F$27="kg/t SAR",(F$28*$B32),IF(F$27="kg/t DM",((F$28*($B$28/100))*$B32),IF(F$27="mg/kg SAR",((F$28*0.001)*$B32),IF(F$27="mg/kg DM",(((F$28*0.001)*($B$28/100))*$B32),"0")))))))*1.658</f>
        <v>9.7509881500000013</v>
      </c>
      <c r="G32" s="2">
        <f t="shared" si="5"/>
        <v>0.12499500000000001</v>
      </c>
      <c r="H32" s="2">
        <f t="shared" si="5"/>
        <v>3.9581750000000002</v>
      </c>
      <c r="I32" s="2">
        <f t="shared" si="5"/>
        <v>0.18909500000000004</v>
      </c>
      <c r="J32" s="2">
        <f t="shared" si="5"/>
        <v>4.8075000000000001E-3</v>
      </c>
      <c r="K32" s="2">
        <f t="shared" si="5"/>
        <v>5.1280000000000006E-3</v>
      </c>
      <c r="L32" s="2">
        <f t="shared" si="5"/>
        <v>0.54004250000000009</v>
      </c>
      <c r="M32" s="2">
        <f t="shared" si="5"/>
        <v>0.16185250000000001</v>
      </c>
      <c r="N32" s="2">
        <f t="shared" si="5"/>
        <v>50.799250000000001</v>
      </c>
      <c r="O32" s="2">
        <f t="shared" si="5"/>
        <v>5272.2250000000004</v>
      </c>
      <c r="P32" s="2">
        <f t="shared" si="5"/>
        <v>0</v>
      </c>
      <c r="Q32" s="2">
        <f t="shared" ref="Q32:Q50" si="10">(IF(Q$27="%w/w SAR",((Q$28*10)*$B32),IF(Q$27="%w/w DM",(((Q$28*10)*($B$28/100))*$B32),IF(Q$27="kg/t SAR",(Q$28*$B32),IF(Q$27="kg/t DM",((Q$28*($B$28/100))*$B32),IF(Q$27="mg/kg SAR",((Q$28*0.001)*$B32),IF(Q$27="mg/kg DM",(((Q$28*0.001)*($B$28/100))*$B32),0)))))))*2.5</f>
        <v>80.92625000000001</v>
      </c>
      <c r="R32" s="2">
        <f t="shared" ref="R32:U50" si="11">IF(R$27="%w/w SAR",((R$28*10)*$B32),IF(R$27="%w/w DM",(((R$28*10)*($B$28/100))*$B32),IF(R$27="kg/t SAR",(R$28*$B32),IF(R$27="kg/t DM",((R$28*($B$28/100))*$B32),IF(R$27="mg/kg SAR",((R$28*0.001)*$B32),IF(R$27="mg/kg DM",(((R$28*0.001)*($B$28/100))*$B32),0))))))</f>
        <v>0</v>
      </c>
      <c r="S32" s="2">
        <f t="shared" si="11"/>
        <v>0.15063500000000002</v>
      </c>
      <c r="T32" s="2">
        <f t="shared" si="11"/>
        <v>0</v>
      </c>
      <c r="U32" s="2">
        <f t="shared" si="11"/>
        <v>0</v>
      </c>
      <c r="AB32" s="66"/>
      <c r="AC32" s="66"/>
      <c r="AD32" s="66"/>
      <c r="AE32" s="66"/>
      <c r="AF32" s="66"/>
      <c r="AG32" s="66"/>
      <c r="AH32" s="66"/>
      <c r="AI32" s="66"/>
    </row>
    <row r="33" spans="1:35" s="83" customFormat="1" x14ac:dyDescent="0.25">
      <c r="A33" s="21" t="str">
        <f>E8</f>
        <v>FARCHWEL 3</v>
      </c>
      <c r="B33" s="23">
        <v>250</v>
      </c>
      <c r="C33" s="2">
        <f t="shared" si="6"/>
        <v>126.5975</v>
      </c>
      <c r="D33" s="2">
        <f t="shared" si="7"/>
        <v>11.417828525000001</v>
      </c>
      <c r="E33" s="2">
        <f t="shared" si="8"/>
        <v>1.6799808750000003</v>
      </c>
      <c r="F33" s="2">
        <f t="shared" si="9"/>
        <v>9.7509881500000013</v>
      </c>
      <c r="G33" s="2">
        <f t="shared" si="5"/>
        <v>0.12499500000000001</v>
      </c>
      <c r="H33" s="2">
        <f t="shared" si="5"/>
        <v>3.9581750000000002</v>
      </c>
      <c r="I33" s="2">
        <f t="shared" si="5"/>
        <v>0.18909500000000004</v>
      </c>
      <c r="J33" s="2">
        <f t="shared" si="5"/>
        <v>4.8075000000000001E-3</v>
      </c>
      <c r="K33" s="2">
        <f t="shared" si="5"/>
        <v>5.1280000000000006E-3</v>
      </c>
      <c r="L33" s="2">
        <f t="shared" si="5"/>
        <v>0.54004250000000009</v>
      </c>
      <c r="M33" s="2">
        <f t="shared" si="5"/>
        <v>0.16185250000000001</v>
      </c>
      <c r="N33" s="2">
        <f t="shared" si="5"/>
        <v>50.799250000000001</v>
      </c>
      <c r="O33" s="2">
        <f t="shared" si="5"/>
        <v>5272.2250000000004</v>
      </c>
      <c r="P33" s="2">
        <f t="shared" si="5"/>
        <v>0</v>
      </c>
      <c r="Q33" s="2">
        <f t="shared" si="10"/>
        <v>80.92625000000001</v>
      </c>
      <c r="R33" s="2">
        <f t="shared" si="11"/>
        <v>0</v>
      </c>
      <c r="S33" s="2">
        <f t="shared" si="11"/>
        <v>0.15063500000000002</v>
      </c>
      <c r="T33" s="2">
        <f t="shared" si="11"/>
        <v>0</v>
      </c>
      <c r="U33" s="2">
        <f t="shared" si="11"/>
        <v>0</v>
      </c>
      <c r="AB33" s="66"/>
      <c r="AC33" s="66"/>
      <c r="AD33" s="66"/>
      <c r="AE33" s="66"/>
      <c r="AF33" s="66"/>
      <c r="AG33" s="66"/>
      <c r="AH33" s="66"/>
      <c r="AI33" s="66"/>
    </row>
    <row r="34" spans="1:35" s="83" customFormat="1" x14ac:dyDescent="0.25">
      <c r="A34" s="21" t="str">
        <f>F8</f>
        <v>FARCHWEL 4</v>
      </c>
      <c r="B34" s="23">
        <v>250</v>
      </c>
      <c r="C34" s="2">
        <f t="shared" si="6"/>
        <v>126.5975</v>
      </c>
      <c r="D34" s="2">
        <f t="shared" si="7"/>
        <v>11.417828525000001</v>
      </c>
      <c r="E34" s="2">
        <f t="shared" si="8"/>
        <v>1.6799808750000003</v>
      </c>
      <c r="F34" s="2">
        <f t="shared" si="9"/>
        <v>9.7509881500000013</v>
      </c>
      <c r="G34" s="2">
        <f t="shared" si="5"/>
        <v>0.12499500000000001</v>
      </c>
      <c r="H34" s="2">
        <f t="shared" si="5"/>
        <v>3.9581750000000002</v>
      </c>
      <c r="I34" s="2">
        <f t="shared" si="5"/>
        <v>0.18909500000000004</v>
      </c>
      <c r="J34" s="2">
        <f t="shared" si="5"/>
        <v>4.8075000000000001E-3</v>
      </c>
      <c r="K34" s="2">
        <f t="shared" si="5"/>
        <v>5.1280000000000006E-3</v>
      </c>
      <c r="L34" s="2">
        <f t="shared" si="5"/>
        <v>0.54004250000000009</v>
      </c>
      <c r="M34" s="2">
        <f t="shared" si="5"/>
        <v>0.16185250000000001</v>
      </c>
      <c r="N34" s="2">
        <f t="shared" si="5"/>
        <v>50.799250000000001</v>
      </c>
      <c r="O34" s="2">
        <f t="shared" si="5"/>
        <v>5272.2250000000004</v>
      </c>
      <c r="P34" s="2">
        <f t="shared" si="5"/>
        <v>0</v>
      </c>
      <c r="Q34" s="2">
        <f t="shared" si="10"/>
        <v>80.92625000000001</v>
      </c>
      <c r="R34" s="2">
        <f t="shared" si="11"/>
        <v>0</v>
      </c>
      <c r="S34" s="2">
        <f t="shared" si="11"/>
        <v>0.15063500000000002</v>
      </c>
      <c r="T34" s="2">
        <f t="shared" si="11"/>
        <v>0</v>
      </c>
      <c r="U34" s="2">
        <f t="shared" si="11"/>
        <v>0</v>
      </c>
      <c r="AB34" s="66"/>
      <c r="AC34" s="66"/>
      <c r="AD34" s="66"/>
      <c r="AE34" s="66"/>
      <c r="AF34" s="66"/>
      <c r="AG34" s="66"/>
      <c r="AH34" s="66"/>
      <c r="AI34" s="66"/>
    </row>
    <row r="35" spans="1:35" s="83" customFormat="1" x14ac:dyDescent="0.25">
      <c r="A35" s="21" t="str">
        <f>G8</f>
        <v>FARCHWEL 5</v>
      </c>
      <c r="B35" s="23">
        <v>250</v>
      </c>
      <c r="C35" s="2">
        <f t="shared" si="6"/>
        <v>126.5975</v>
      </c>
      <c r="D35" s="2">
        <f t="shared" si="7"/>
        <v>11.417828525000001</v>
      </c>
      <c r="E35" s="2">
        <f t="shared" si="8"/>
        <v>1.6799808750000003</v>
      </c>
      <c r="F35" s="2">
        <f t="shared" si="9"/>
        <v>9.7509881500000013</v>
      </c>
      <c r="G35" s="2">
        <f t="shared" si="5"/>
        <v>0.12499500000000001</v>
      </c>
      <c r="H35" s="2">
        <f t="shared" si="5"/>
        <v>3.9581750000000002</v>
      </c>
      <c r="I35" s="2">
        <f t="shared" si="5"/>
        <v>0.18909500000000004</v>
      </c>
      <c r="J35" s="2">
        <f t="shared" si="5"/>
        <v>4.8075000000000001E-3</v>
      </c>
      <c r="K35" s="2">
        <f t="shared" si="5"/>
        <v>5.1280000000000006E-3</v>
      </c>
      <c r="L35" s="2">
        <f t="shared" si="5"/>
        <v>0.54004250000000009</v>
      </c>
      <c r="M35" s="2">
        <f t="shared" si="5"/>
        <v>0.16185250000000001</v>
      </c>
      <c r="N35" s="2">
        <f t="shared" si="5"/>
        <v>50.799250000000001</v>
      </c>
      <c r="O35" s="2">
        <f t="shared" si="5"/>
        <v>5272.2250000000004</v>
      </c>
      <c r="P35" s="2">
        <f t="shared" si="5"/>
        <v>0</v>
      </c>
      <c r="Q35" s="2">
        <f t="shared" si="10"/>
        <v>80.92625000000001</v>
      </c>
      <c r="R35" s="2">
        <f t="shared" si="11"/>
        <v>0</v>
      </c>
      <c r="S35" s="2">
        <f t="shared" si="11"/>
        <v>0.15063500000000002</v>
      </c>
      <c r="T35" s="2">
        <f t="shared" si="11"/>
        <v>0</v>
      </c>
      <c r="U35" s="2">
        <f t="shared" si="11"/>
        <v>0</v>
      </c>
      <c r="AB35" s="66"/>
      <c r="AC35" s="66"/>
      <c r="AD35" s="66"/>
      <c r="AE35" s="66"/>
      <c r="AF35" s="66"/>
      <c r="AG35" s="66"/>
      <c r="AH35" s="66"/>
      <c r="AI35" s="66"/>
    </row>
    <row r="36" spans="1:35" s="83" customFormat="1" x14ac:dyDescent="0.25">
      <c r="A36" s="21" t="str">
        <f>H8</f>
        <v>FARCHWEL 6</v>
      </c>
      <c r="B36" s="23">
        <v>250</v>
      </c>
      <c r="C36" s="2">
        <f t="shared" si="6"/>
        <v>126.5975</v>
      </c>
      <c r="D36" s="2">
        <f t="shared" si="7"/>
        <v>11.417828525000001</v>
      </c>
      <c r="E36" s="2">
        <f t="shared" si="8"/>
        <v>1.6799808750000003</v>
      </c>
      <c r="F36" s="2">
        <f t="shared" si="9"/>
        <v>9.7509881500000013</v>
      </c>
      <c r="G36" s="2">
        <f t="shared" si="5"/>
        <v>0.12499500000000001</v>
      </c>
      <c r="H36" s="2">
        <f t="shared" si="5"/>
        <v>3.9581750000000002</v>
      </c>
      <c r="I36" s="2">
        <f t="shared" si="5"/>
        <v>0.18909500000000004</v>
      </c>
      <c r="J36" s="2">
        <f t="shared" si="5"/>
        <v>4.8075000000000001E-3</v>
      </c>
      <c r="K36" s="2">
        <f t="shared" si="5"/>
        <v>5.1280000000000006E-3</v>
      </c>
      <c r="L36" s="2">
        <f t="shared" si="5"/>
        <v>0.54004250000000009</v>
      </c>
      <c r="M36" s="2">
        <f t="shared" si="5"/>
        <v>0.16185250000000001</v>
      </c>
      <c r="N36" s="2">
        <f t="shared" si="5"/>
        <v>50.799250000000001</v>
      </c>
      <c r="O36" s="2">
        <f t="shared" si="5"/>
        <v>5272.2250000000004</v>
      </c>
      <c r="P36" s="2">
        <f t="shared" si="5"/>
        <v>0</v>
      </c>
      <c r="Q36" s="2">
        <f t="shared" si="10"/>
        <v>80.92625000000001</v>
      </c>
      <c r="R36" s="2">
        <f t="shared" si="11"/>
        <v>0</v>
      </c>
      <c r="S36" s="2">
        <f t="shared" si="11"/>
        <v>0.15063500000000002</v>
      </c>
      <c r="T36" s="2">
        <f t="shared" si="11"/>
        <v>0</v>
      </c>
      <c r="U36" s="2">
        <f t="shared" si="11"/>
        <v>0</v>
      </c>
      <c r="AB36" s="66"/>
      <c r="AC36" s="66"/>
      <c r="AD36" s="66"/>
      <c r="AE36" s="66"/>
      <c r="AF36" s="66"/>
      <c r="AG36" s="66"/>
      <c r="AH36" s="66"/>
      <c r="AI36" s="66"/>
    </row>
    <row r="37" spans="1:35" s="83" customFormat="1" x14ac:dyDescent="0.25">
      <c r="A37" s="21" t="str">
        <f>I8</f>
        <v>FARCHWEL 7</v>
      </c>
      <c r="B37" s="23">
        <v>250</v>
      </c>
      <c r="C37" s="2">
        <f t="shared" si="6"/>
        <v>126.5975</v>
      </c>
      <c r="D37" s="2">
        <f t="shared" si="7"/>
        <v>11.417828525000001</v>
      </c>
      <c r="E37" s="2">
        <f t="shared" si="8"/>
        <v>1.6799808750000003</v>
      </c>
      <c r="F37" s="2">
        <f t="shared" si="9"/>
        <v>9.7509881500000013</v>
      </c>
      <c r="G37" s="2">
        <f t="shared" si="5"/>
        <v>0.12499500000000001</v>
      </c>
      <c r="H37" s="2">
        <f t="shared" si="5"/>
        <v>3.9581750000000002</v>
      </c>
      <c r="I37" s="2">
        <f t="shared" si="5"/>
        <v>0.18909500000000004</v>
      </c>
      <c r="J37" s="2">
        <f t="shared" si="5"/>
        <v>4.8075000000000001E-3</v>
      </c>
      <c r="K37" s="2">
        <f t="shared" si="5"/>
        <v>5.1280000000000006E-3</v>
      </c>
      <c r="L37" s="2">
        <f t="shared" si="5"/>
        <v>0.54004250000000009</v>
      </c>
      <c r="M37" s="2">
        <f t="shared" si="5"/>
        <v>0.16185250000000001</v>
      </c>
      <c r="N37" s="2">
        <f t="shared" si="5"/>
        <v>50.799250000000001</v>
      </c>
      <c r="O37" s="2">
        <f t="shared" si="5"/>
        <v>5272.2250000000004</v>
      </c>
      <c r="P37" s="2">
        <f t="shared" si="5"/>
        <v>0</v>
      </c>
      <c r="Q37" s="2">
        <f t="shared" si="10"/>
        <v>80.92625000000001</v>
      </c>
      <c r="R37" s="2">
        <f t="shared" si="11"/>
        <v>0</v>
      </c>
      <c r="S37" s="2">
        <f t="shared" si="11"/>
        <v>0.15063500000000002</v>
      </c>
      <c r="T37" s="2">
        <f t="shared" si="11"/>
        <v>0</v>
      </c>
      <c r="U37" s="2">
        <f t="shared" si="11"/>
        <v>0</v>
      </c>
      <c r="AB37" s="66"/>
      <c r="AC37" s="66"/>
      <c r="AD37" s="66"/>
      <c r="AE37" s="66"/>
      <c r="AF37" s="66"/>
      <c r="AG37" s="66"/>
      <c r="AH37" s="66"/>
      <c r="AI37" s="66"/>
    </row>
    <row r="38" spans="1:35" s="83" customFormat="1" x14ac:dyDescent="0.25">
      <c r="A38" s="21" t="str">
        <f>J8</f>
        <v>FARCHWEL 8</v>
      </c>
      <c r="B38" s="23">
        <v>250</v>
      </c>
      <c r="C38" s="2">
        <f t="shared" si="6"/>
        <v>126.5975</v>
      </c>
      <c r="D38" s="2">
        <f t="shared" si="7"/>
        <v>11.417828525000001</v>
      </c>
      <c r="E38" s="2">
        <f t="shared" si="8"/>
        <v>1.6799808750000003</v>
      </c>
      <c r="F38" s="2">
        <f t="shared" si="9"/>
        <v>9.7509881500000013</v>
      </c>
      <c r="G38" s="2">
        <f t="shared" si="5"/>
        <v>0.12499500000000001</v>
      </c>
      <c r="H38" s="2">
        <f t="shared" si="5"/>
        <v>3.9581750000000002</v>
      </c>
      <c r="I38" s="2">
        <f t="shared" si="5"/>
        <v>0.18909500000000004</v>
      </c>
      <c r="J38" s="2">
        <f t="shared" si="5"/>
        <v>4.8075000000000001E-3</v>
      </c>
      <c r="K38" s="2">
        <f t="shared" si="5"/>
        <v>5.1280000000000006E-3</v>
      </c>
      <c r="L38" s="2">
        <f t="shared" si="5"/>
        <v>0.54004250000000009</v>
      </c>
      <c r="M38" s="2">
        <f t="shared" si="5"/>
        <v>0.16185250000000001</v>
      </c>
      <c r="N38" s="2">
        <f t="shared" si="5"/>
        <v>50.799250000000001</v>
      </c>
      <c r="O38" s="2">
        <f t="shared" si="5"/>
        <v>5272.2250000000004</v>
      </c>
      <c r="P38" s="2">
        <f t="shared" si="5"/>
        <v>0</v>
      </c>
      <c r="Q38" s="2">
        <f t="shared" si="10"/>
        <v>80.92625000000001</v>
      </c>
      <c r="R38" s="2">
        <f t="shared" si="11"/>
        <v>0</v>
      </c>
      <c r="S38" s="2">
        <f t="shared" si="11"/>
        <v>0.15063500000000002</v>
      </c>
      <c r="T38" s="2">
        <f t="shared" si="11"/>
        <v>0</v>
      </c>
      <c r="U38" s="2">
        <f t="shared" si="11"/>
        <v>0</v>
      </c>
      <c r="AB38" s="66"/>
      <c r="AC38" s="66"/>
      <c r="AD38" s="66"/>
      <c r="AE38" s="66"/>
      <c r="AF38" s="66"/>
      <c r="AG38" s="66"/>
      <c r="AH38" s="66"/>
      <c r="AI38" s="66"/>
    </row>
    <row r="39" spans="1:35" s="83" customFormat="1" x14ac:dyDescent="0.25">
      <c r="A39" s="21" t="str">
        <f>K8</f>
        <v>FARCHWEL 9</v>
      </c>
      <c r="B39" s="23">
        <v>250</v>
      </c>
      <c r="C39" s="2">
        <f t="shared" si="6"/>
        <v>126.5975</v>
      </c>
      <c r="D39" s="2">
        <f t="shared" si="7"/>
        <v>11.417828525000001</v>
      </c>
      <c r="E39" s="2">
        <f t="shared" si="8"/>
        <v>1.6799808750000003</v>
      </c>
      <c r="F39" s="2">
        <f t="shared" si="9"/>
        <v>9.7509881500000013</v>
      </c>
      <c r="G39" s="2">
        <f t="shared" si="5"/>
        <v>0.12499500000000001</v>
      </c>
      <c r="H39" s="2">
        <f t="shared" si="5"/>
        <v>3.9581750000000002</v>
      </c>
      <c r="I39" s="2">
        <f t="shared" si="5"/>
        <v>0.18909500000000004</v>
      </c>
      <c r="J39" s="2">
        <f t="shared" si="5"/>
        <v>4.8075000000000001E-3</v>
      </c>
      <c r="K39" s="2">
        <f t="shared" si="5"/>
        <v>5.1280000000000006E-3</v>
      </c>
      <c r="L39" s="2">
        <f t="shared" si="5"/>
        <v>0.54004250000000009</v>
      </c>
      <c r="M39" s="2">
        <f t="shared" si="5"/>
        <v>0.16185250000000001</v>
      </c>
      <c r="N39" s="2">
        <f t="shared" si="5"/>
        <v>50.799250000000001</v>
      </c>
      <c r="O39" s="2">
        <f t="shared" si="5"/>
        <v>5272.2250000000004</v>
      </c>
      <c r="P39" s="2">
        <f t="shared" si="5"/>
        <v>0</v>
      </c>
      <c r="Q39" s="2">
        <f t="shared" si="10"/>
        <v>80.92625000000001</v>
      </c>
      <c r="R39" s="2">
        <f t="shared" si="11"/>
        <v>0</v>
      </c>
      <c r="S39" s="2">
        <f t="shared" si="11"/>
        <v>0.15063500000000002</v>
      </c>
      <c r="T39" s="2">
        <f t="shared" si="11"/>
        <v>0</v>
      </c>
      <c r="U39" s="2">
        <f t="shared" si="11"/>
        <v>0</v>
      </c>
      <c r="AB39" s="66"/>
      <c r="AC39" s="66"/>
      <c r="AD39" s="66"/>
      <c r="AE39" s="66"/>
      <c r="AF39" s="66"/>
      <c r="AG39" s="66"/>
      <c r="AH39" s="66"/>
      <c r="AI39" s="66"/>
    </row>
    <row r="40" spans="1:35" s="83" customFormat="1" x14ac:dyDescent="0.25">
      <c r="A40" s="21" t="str">
        <f>L8</f>
        <v>FARCHWEL 10</v>
      </c>
      <c r="B40" s="23">
        <v>250</v>
      </c>
      <c r="C40" s="2">
        <f t="shared" si="6"/>
        <v>126.5975</v>
      </c>
      <c r="D40" s="2">
        <f t="shared" si="7"/>
        <v>11.417828525000001</v>
      </c>
      <c r="E40" s="2">
        <f t="shared" si="8"/>
        <v>1.6799808750000003</v>
      </c>
      <c r="F40" s="2">
        <f t="shared" si="9"/>
        <v>9.7509881500000013</v>
      </c>
      <c r="G40" s="2">
        <f t="shared" si="5"/>
        <v>0.12499500000000001</v>
      </c>
      <c r="H40" s="2">
        <f t="shared" si="5"/>
        <v>3.9581750000000002</v>
      </c>
      <c r="I40" s="2">
        <f t="shared" si="5"/>
        <v>0.18909500000000004</v>
      </c>
      <c r="J40" s="2">
        <f t="shared" si="5"/>
        <v>4.8075000000000001E-3</v>
      </c>
      <c r="K40" s="2">
        <f t="shared" si="5"/>
        <v>5.1280000000000006E-3</v>
      </c>
      <c r="L40" s="2">
        <f t="shared" si="5"/>
        <v>0.54004250000000009</v>
      </c>
      <c r="M40" s="2">
        <f t="shared" si="5"/>
        <v>0.16185250000000001</v>
      </c>
      <c r="N40" s="2">
        <f t="shared" si="5"/>
        <v>50.799250000000001</v>
      </c>
      <c r="O40" s="2">
        <f t="shared" si="5"/>
        <v>5272.2250000000004</v>
      </c>
      <c r="P40" s="2">
        <f t="shared" si="5"/>
        <v>0</v>
      </c>
      <c r="Q40" s="2">
        <f t="shared" si="10"/>
        <v>80.92625000000001</v>
      </c>
      <c r="R40" s="2">
        <f t="shared" si="11"/>
        <v>0</v>
      </c>
      <c r="S40" s="2">
        <f t="shared" si="11"/>
        <v>0.15063500000000002</v>
      </c>
      <c r="T40" s="2">
        <f t="shared" si="11"/>
        <v>0</v>
      </c>
      <c r="U40" s="2">
        <f t="shared" si="11"/>
        <v>0</v>
      </c>
      <c r="AB40" s="66"/>
      <c r="AC40" s="66"/>
      <c r="AD40" s="66"/>
      <c r="AE40" s="66"/>
      <c r="AF40" s="66"/>
      <c r="AG40" s="66"/>
      <c r="AH40" s="66"/>
      <c r="AI40" s="66"/>
    </row>
    <row r="41" spans="1:35" s="83" customFormat="1" x14ac:dyDescent="0.25">
      <c r="A41" s="21" t="str">
        <f>M8</f>
        <v>FARCHWEL 11</v>
      </c>
      <c r="B41" s="23">
        <v>250</v>
      </c>
      <c r="C41" s="2">
        <f t="shared" si="6"/>
        <v>126.5975</v>
      </c>
      <c r="D41" s="2">
        <f t="shared" si="7"/>
        <v>11.417828525000001</v>
      </c>
      <c r="E41" s="2">
        <f t="shared" si="8"/>
        <v>1.6799808750000003</v>
      </c>
      <c r="F41" s="2">
        <f t="shared" si="9"/>
        <v>9.7509881500000013</v>
      </c>
      <c r="G41" s="2">
        <f t="shared" si="5"/>
        <v>0.12499500000000001</v>
      </c>
      <c r="H41" s="2">
        <f t="shared" si="5"/>
        <v>3.9581750000000002</v>
      </c>
      <c r="I41" s="2">
        <f t="shared" si="5"/>
        <v>0.18909500000000004</v>
      </c>
      <c r="J41" s="2">
        <f t="shared" si="5"/>
        <v>4.8075000000000001E-3</v>
      </c>
      <c r="K41" s="2">
        <f t="shared" si="5"/>
        <v>5.1280000000000006E-3</v>
      </c>
      <c r="L41" s="2">
        <f t="shared" si="5"/>
        <v>0.54004250000000009</v>
      </c>
      <c r="M41" s="2">
        <f t="shared" si="5"/>
        <v>0.16185250000000001</v>
      </c>
      <c r="N41" s="2">
        <f t="shared" si="5"/>
        <v>50.799250000000001</v>
      </c>
      <c r="O41" s="2">
        <f t="shared" si="5"/>
        <v>5272.2250000000004</v>
      </c>
      <c r="P41" s="2">
        <f t="shared" si="5"/>
        <v>0</v>
      </c>
      <c r="Q41" s="2">
        <f t="shared" si="10"/>
        <v>80.92625000000001</v>
      </c>
      <c r="R41" s="2">
        <f t="shared" si="11"/>
        <v>0</v>
      </c>
      <c r="S41" s="2">
        <f t="shared" si="11"/>
        <v>0.15063500000000002</v>
      </c>
      <c r="T41" s="2">
        <f t="shared" si="11"/>
        <v>0</v>
      </c>
      <c r="U41" s="2">
        <f t="shared" si="11"/>
        <v>0</v>
      </c>
      <c r="AB41" s="66"/>
      <c r="AC41" s="66"/>
      <c r="AD41" s="66"/>
      <c r="AE41" s="66"/>
      <c r="AF41" s="66"/>
      <c r="AG41" s="66"/>
      <c r="AH41" s="66"/>
      <c r="AI41" s="66"/>
    </row>
    <row r="42" spans="1:35" s="83" customFormat="1" x14ac:dyDescent="0.25">
      <c r="A42" s="21" t="str">
        <f>N8</f>
        <v>FARCHWEL 12</v>
      </c>
      <c r="B42" s="23">
        <v>250</v>
      </c>
      <c r="C42" s="2">
        <f t="shared" si="6"/>
        <v>126.5975</v>
      </c>
      <c r="D42" s="2">
        <f t="shared" si="7"/>
        <v>11.417828525000001</v>
      </c>
      <c r="E42" s="2">
        <f t="shared" si="8"/>
        <v>1.6799808750000003</v>
      </c>
      <c r="F42" s="2">
        <f t="shared" si="9"/>
        <v>9.7509881500000013</v>
      </c>
      <c r="G42" s="2">
        <f t="shared" si="5"/>
        <v>0.12499500000000001</v>
      </c>
      <c r="H42" s="2">
        <f t="shared" si="5"/>
        <v>3.9581750000000002</v>
      </c>
      <c r="I42" s="2">
        <f t="shared" si="5"/>
        <v>0.18909500000000004</v>
      </c>
      <c r="J42" s="2">
        <f t="shared" si="5"/>
        <v>4.8075000000000001E-3</v>
      </c>
      <c r="K42" s="2">
        <f t="shared" si="5"/>
        <v>5.1280000000000006E-3</v>
      </c>
      <c r="L42" s="2">
        <f t="shared" si="5"/>
        <v>0.54004250000000009</v>
      </c>
      <c r="M42" s="2">
        <f t="shared" si="5"/>
        <v>0.16185250000000001</v>
      </c>
      <c r="N42" s="2">
        <f t="shared" si="5"/>
        <v>50.799250000000001</v>
      </c>
      <c r="O42" s="2">
        <f t="shared" si="5"/>
        <v>5272.2250000000004</v>
      </c>
      <c r="P42" s="2">
        <f t="shared" si="5"/>
        <v>0</v>
      </c>
      <c r="Q42" s="2">
        <f t="shared" si="10"/>
        <v>80.92625000000001</v>
      </c>
      <c r="R42" s="2">
        <f t="shared" si="11"/>
        <v>0</v>
      </c>
      <c r="S42" s="2">
        <f t="shared" si="11"/>
        <v>0.15063500000000002</v>
      </c>
      <c r="T42" s="2">
        <f t="shared" si="11"/>
        <v>0</v>
      </c>
      <c r="U42" s="2">
        <f t="shared" si="11"/>
        <v>0</v>
      </c>
      <c r="AB42" s="66"/>
      <c r="AC42" s="66"/>
      <c r="AD42" s="66"/>
      <c r="AE42" s="66"/>
      <c r="AF42" s="66"/>
      <c r="AG42" s="66"/>
      <c r="AH42" s="66"/>
      <c r="AI42" s="66"/>
    </row>
    <row r="43" spans="1:35" s="83" customFormat="1" x14ac:dyDescent="0.25">
      <c r="A43" s="21" t="str">
        <f>O8</f>
        <v>FARCHWEL 13</v>
      </c>
      <c r="B43" s="23">
        <v>250</v>
      </c>
      <c r="C43" s="2">
        <f t="shared" si="6"/>
        <v>126.5975</v>
      </c>
      <c r="D43" s="2">
        <f t="shared" si="7"/>
        <v>11.417828525000001</v>
      </c>
      <c r="E43" s="2">
        <f t="shared" si="8"/>
        <v>1.6799808750000003</v>
      </c>
      <c r="F43" s="2">
        <f t="shared" si="9"/>
        <v>9.7509881500000013</v>
      </c>
      <c r="G43" s="2">
        <f t="shared" si="5"/>
        <v>0.12499500000000001</v>
      </c>
      <c r="H43" s="2">
        <f t="shared" si="5"/>
        <v>3.9581750000000002</v>
      </c>
      <c r="I43" s="2">
        <f t="shared" si="5"/>
        <v>0.18909500000000004</v>
      </c>
      <c r="J43" s="2">
        <f t="shared" si="5"/>
        <v>4.8075000000000001E-3</v>
      </c>
      <c r="K43" s="2">
        <f t="shared" si="5"/>
        <v>5.1280000000000006E-3</v>
      </c>
      <c r="L43" s="2">
        <f t="shared" si="5"/>
        <v>0.54004250000000009</v>
      </c>
      <c r="M43" s="2">
        <f t="shared" si="5"/>
        <v>0.16185250000000001</v>
      </c>
      <c r="N43" s="2">
        <f t="shared" si="5"/>
        <v>50.799250000000001</v>
      </c>
      <c r="O43" s="2">
        <f t="shared" si="5"/>
        <v>5272.2250000000004</v>
      </c>
      <c r="P43" s="2">
        <f t="shared" si="5"/>
        <v>0</v>
      </c>
      <c r="Q43" s="2">
        <f t="shared" si="10"/>
        <v>80.92625000000001</v>
      </c>
      <c r="R43" s="2">
        <f t="shared" si="11"/>
        <v>0</v>
      </c>
      <c r="S43" s="2">
        <f t="shared" si="11"/>
        <v>0.15063500000000002</v>
      </c>
      <c r="T43" s="2">
        <f t="shared" si="11"/>
        <v>0</v>
      </c>
      <c r="U43" s="2">
        <f t="shared" si="11"/>
        <v>0</v>
      </c>
      <c r="AB43" s="66"/>
      <c r="AC43" s="66"/>
      <c r="AD43" s="66"/>
      <c r="AE43" s="66"/>
      <c r="AF43" s="66"/>
      <c r="AG43" s="66"/>
      <c r="AH43" s="66"/>
      <c r="AI43" s="66"/>
    </row>
    <row r="44" spans="1:35" s="83" customFormat="1" x14ac:dyDescent="0.25">
      <c r="A44" s="21" t="str">
        <f>P8</f>
        <v>FARCHWEL 15</v>
      </c>
      <c r="B44" s="23">
        <v>250</v>
      </c>
      <c r="C44" s="2">
        <f t="shared" si="6"/>
        <v>126.5975</v>
      </c>
      <c r="D44" s="2">
        <f t="shared" si="7"/>
        <v>11.417828525000001</v>
      </c>
      <c r="E44" s="2">
        <f t="shared" si="8"/>
        <v>1.6799808750000003</v>
      </c>
      <c r="F44" s="2">
        <f t="shared" si="9"/>
        <v>9.7509881500000013</v>
      </c>
      <c r="G44" s="2">
        <f t="shared" si="5"/>
        <v>0.12499500000000001</v>
      </c>
      <c r="H44" s="2">
        <f t="shared" si="5"/>
        <v>3.9581750000000002</v>
      </c>
      <c r="I44" s="2">
        <f t="shared" si="5"/>
        <v>0.18909500000000004</v>
      </c>
      <c r="J44" s="2">
        <f t="shared" si="5"/>
        <v>4.8075000000000001E-3</v>
      </c>
      <c r="K44" s="2">
        <f t="shared" si="5"/>
        <v>5.1280000000000006E-3</v>
      </c>
      <c r="L44" s="2">
        <f t="shared" si="5"/>
        <v>0.54004250000000009</v>
      </c>
      <c r="M44" s="2">
        <f t="shared" si="5"/>
        <v>0.16185250000000001</v>
      </c>
      <c r="N44" s="2">
        <f t="shared" si="5"/>
        <v>50.799250000000001</v>
      </c>
      <c r="O44" s="2">
        <f t="shared" si="5"/>
        <v>5272.2250000000004</v>
      </c>
      <c r="P44" s="2">
        <f t="shared" si="5"/>
        <v>0</v>
      </c>
      <c r="Q44" s="2">
        <f t="shared" si="10"/>
        <v>80.92625000000001</v>
      </c>
      <c r="R44" s="2">
        <f t="shared" si="11"/>
        <v>0</v>
      </c>
      <c r="S44" s="2">
        <f t="shared" si="11"/>
        <v>0.15063500000000002</v>
      </c>
      <c r="T44" s="2">
        <f t="shared" si="11"/>
        <v>0</v>
      </c>
      <c r="U44" s="2">
        <f t="shared" si="11"/>
        <v>0</v>
      </c>
      <c r="AB44" s="66"/>
      <c r="AC44" s="66"/>
      <c r="AD44" s="66"/>
      <c r="AE44" s="66"/>
      <c r="AF44" s="66"/>
      <c r="AG44" s="66"/>
      <c r="AH44" s="66"/>
      <c r="AI44" s="66"/>
    </row>
    <row r="45" spans="1:35" s="83" customFormat="1" x14ac:dyDescent="0.25">
      <c r="A45" s="21" t="str">
        <f>Q8</f>
        <v>FARCHWEL 16</v>
      </c>
      <c r="B45" s="23">
        <v>250</v>
      </c>
      <c r="C45" s="2">
        <f t="shared" si="6"/>
        <v>126.5975</v>
      </c>
      <c r="D45" s="2">
        <f t="shared" si="7"/>
        <v>11.417828525000001</v>
      </c>
      <c r="E45" s="2">
        <f t="shared" si="8"/>
        <v>1.6799808750000003</v>
      </c>
      <c r="F45" s="2">
        <f t="shared" si="9"/>
        <v>9.7509881500000013</v>
      </c>
      <c r="G45" s="2">
        <f t="shared" si="5"/>
        <v>0.12499500000000001</v>
      </c>
      <c r="H45" s="2">
        <f t="shared" si="5"/>
        <v>3.9581750000000002</v>
      </c>
      <c r="I45" s="2">
        <f t="shared" si="5"/>
        <v>0.18909500000000004</v>
      </c>
      <c r="J45" s="2">
        <f t="shared" si="5"/>
        <v>4.8075000000000001E-3</v>
      </c>
      <c r="K45" s="2">
        <f t="shared" si="5"/>
        <v>5.1280000000000006E-3</v>
      </c>
      <c r="L45" s="2">
        <f t="shared" si="5"/>
        <v>0.54004250000000009</v>
      </c>
      <c r="M45" s="2">
        <f t="shared" si="5"/>
        <v>0.16185250000000001</v>
      </c>
      <c r="N45" s="2">
        <f t="shared" si="5"/>
        <v>50.799250000000001</v>
      </c>
      <c r="O45" s="2">
        <f t="shared" si="5"/>
        <v>5272.2250000000004</v>
      </c>
      <c r="P45" s="2">
        <f t="shared" si="5"/>
        <v>0</v>
      </c>
      <c r="Q45" s="2">
        <f t="shared" si="10"/>
        <v>80.92625000000001</v>
      </c>
      <c r="R45" s="2">
        <f t="shared" si="11"/>
        <v>0</v>
      </c>
      <c r="S45" s="2">
        <f t="shared" si="11"/>
        <v>0.15063500000000002</v>
      </c>
      <c r="T45" s="2">
        <f t="shared" si="11"/>
        <v>0</v>
      </c>
      <c r="U45" s="2">
        <f t="shared" si="11"/>
        <v>0</v>
      </c>
      <c r="AB45" s="66"/>
      <c r="AC45" s="66"/>
      <c r="AD45" s="66"/>
      <c r="AE45" s="66"/>
      <c r="AF45" s="66"/>
      <c r="AG45" s="66"/>
      <c r="AH45" s="66"/>
      <c r="AI45" s="66"/>
    </row>
    <row r="46" spans="1:35" s="83" customFormat="1" x14ac:dyDescent="0.25">
      <c r="A46" s="21" t="str">
        <f>R8</f>
        <v>FARCHWEL 21</v>
      </c>
      <c r="B46" s="23">
        <v>250</v>
      </c>
      <c r="C46" s="2">
        <f t="shared" si="6"/>
        <v>126.5975</v>
      </c>
      <c r="D46" s="2">
        <f t="shared" si="7"/>
        <v>11.417828525000001</v>
      </c>
      <c r="E46" s="2">
        <f t="shared" si="8"/>
        <v>1.6799808750000003</v>
      </c>
      <c r="F46" s="2">
        <f t="shared" si="9"/>
        <v>9.7509881500000013</v>
      </c>
      <c r="G46" s="2">
        <f t="shared" si="5"/>
        <v>0.12499500000000001</v>
      </c>
      <c r="H46" s="2">
        <f t="shared" si="5"/>
        <v>3.9581750000000002</v>
      </c>
      <c r="I46" s="2">
        <f t="shared" si="5"/>
        <v>0.18909500000000004</v>
      </c>
      <c r="J46" s="2">
        <f t="shared" si="5"/>
        <v>4.8075000000000001E-3</v>
      </c>
      <c r="K46" s="2">
        <f t="shared" si="5"/>
        <v>5.1280000000000006E-3</v>
      </c>
      <c r="L46" s="2">
        <f t="shared" si="5"/>
        <v>0.54004250000000009</v>
      </c>
      <c r="M46" s="2">
        <f t="shared" si="5"/>
        <v>0.16185250000000001</v>
      </c>
      <c r="N46" s="2">
        <f t="shared" si="5"/>
        <v>50.799250000000001</v>
      </c>
      <c r="O46" s="2">
        <f t="shared" si="5"/>
        <v>5272.2250000000004</v>
      </c>
      <c r="P46" s="2">
        <f t="shared" si="5"/>
        <v>0</v>
      </c>
      <c r="Q46" s="2">
        <f t="shared" si="10"/>
        <v>80.92625000000001</v>
      </c>
      <c r="R46" s="2">
        <f t="shared" si="11"/>
        <v>0</v>
      </c>
      <c r="S46" s="2">
        <f t="shared" si="11"/>
        <v>0.15063500000000002</v>
      </c>
      <c r="T46" s="2">
        <f t="shared" si="11"/>
        <v>0</v>
      </c>
      <c r="U46" s="2">
        <f t="shared" si="11"/>
        <v>0</v>
      </c>
      <c r="AB46" s="66"/>
      <c r="AC46" s="66"/>
      <c r="AD46" s="66"/>
      <c r="AE46" s="66"/>
      <c r="AF46" s="66"/>
      <c r="AG46" s="66"/>
      <c r="AH46" s="66"/>
      <c r="AI46" s="66"/>
    </row>
    <row r="47" spans="1:35" s="83" customFormat="1" x14ac:dyDescent="0.25">
      <c r="A47" s="21" t="str">
        <f>S8</f>
        <v>FARCHWEL 22</v>
      </c>
      <c r="B47" s="23">
        <v>250</v>
      </c>
      <c r="C47" s="2">
        <f t="shared" si="6"/>
        <v>126.5975</v>
      </c>
      <c r="D47" s="2">
        <f t="shared" si="7"/>
        <v>11.417828525000001</v>
      </c>
      <c r="E47" s="2">
        <f t="shared" si="8"/>
        <v>1.6799808750000003</v>
      </c>
      <c r="F47" s="2">
        <f t="shared" si="9"/>
        <v>9.7509881500000013</v>
      </c>
      <c r="G47" s="2">
        <f t="shared" ref="G47:P50" si="12">IF(G$27="%w/w SAR",((G$28*10)*$B47),IF(G$27="%w/w DM",(((G$28*10)*($B$28/100))*$B47),IF(G$27="kg/t SAR",(G$28*$B47),IF(G$27="kg/t DM",((G$28*($B$28/100))*$B47),IF(G$27="mg/kg SAR",((G$28*0.001)*$B47),IF(G$27="mg/kg DM",(((G$28*0.001)*($B$28/100))*$B47),0))))))</f>
        <v>0.12499500000000001</v>
      </c>
      <c r="H47" s="2">
        <f t="shared" si="12"/>
        <v>3.9581750000000002</v>
      </c>
      <c r="I47" s="2">
        <f t="shared" si="12"/>
        <v>0.18909500000000004</v>
      </c>
      <c r="J47" s="2">
        <f t="shared" si="12"/>
        <v>4.8075000000000001E-3</v>
      </c>
      <c r="K47" s="2">
        <f t="shared" si="12"/>
        <v>5.1280000000000006E-3</v>
      </c>
      <c r="L47" s="2">
        <f t="shared" si="12"/>
        <v>0.54004250000000009</v>
      </c>
      <c r="M47" s="2">
        <f t="shared" si="12"/>
        <v>0.16185250000000001</v>
      </c>
      <c r="N47" s="2">
        <f t="shared" si="12"/>
        <v>50.799250000000001</v>
      </c>
      <c r="O47" s="2">
        <f t="shared" si="12"/>
        <v>5272.2250000000004</v>
      </c>
      <c r="P47" s="2">
        <f t="shared" si="12"/>
        <v>0</v>
      </c>
      <c r="Q47" s="2">
        <f t="shared" si="10"/>
        <v>80.92625000000001</v>
      </c>
      <c r="R47" s="2">
        <f t="shared" si="11"/>
        <v>0</v>
      </c>
      <c r="S47" s="2">
        <f t="shared" si="11"/>
        <v>0.15063500000000002</v>
      </c>
      <c r="T47" s="2">
        <f t="shared" si="11"/>
        <v>0</v>
      </c>
      <c r="U47" s="2">
        <f t="shared" si="11"/>
        <v>0</v>
      </c>
      <c r="AB47" s="66"/>
      <c r="AC47" s="66"/>
      <c r="AD47" s="66"/>
      <c r="AE47" s="66"/>
      <c r="AF47" s="66"/>
      <c r="AG47" s="66"/>
      <c r="AH47" s="66"/>
      <c r="AI47" s="66"/>
    </row>
    <row r="48" spans="1:35" s="83" customFormat="1" x14ac:dyDescent="0.25">
      <c r="A48" s="21" t="str">
        <f>T8</f>
        <v>FARCHWEL 23</v>
      </c>
      <c r="B48" s="23">
        <v>250</v>
      </c>
      <c r="C48" s="2">
        <f t="shared" si="6"/>
        <v>126.5975</v>
      </c>
      <c r="D48" s="2">
        <f t="shared" si="7"/>
        <v>11.417828525000001</v>
      </c>
      <c r="E48" s="2">
        <f t="shared" si="8"/>
        <v>1.6799808750000003</v>
      </c>
      <c r="F48" s="2">
        <f t="shared" si="9"/>
        <v>9.7509881500000013</v>
      </c>
      <c r="G48" s="2">
        <f t="shared" si="12"/>
        <v>0.12499500000000001</v>
      </c>
      <c r="H48" s="2">
        <f t="shared" si="12"/>
        <v>3.9581750000000002</v>
      </c>
      <c r="I48" s="2">
        <f t="shared" si="12"/>
        <v>0.18909500000000004</v>
      </c>
      <c r="J48" s="2">
        <f t="shared" si="12"/>
        <v>4.8075000000000001E-3</v>
      </c>
      <c r="K48" s="2">
        <f t="shared" si="12"/>
        <v>5.1280000000000006E-3</v>
      </c>
      <c r="L48" s="2">
        <f t="shared" si="12"/>
        <v>0.54004250000000009</v>
      </c>
      <c r="M48" s="2">
        <f t="shared" si="12"/>
        <v>0.16185250000000001</v>
      </c>
      <c r="N48" s="2">
        <f t="shared" si="12"/>
        <v>50.799250000000001</v>
      </c>
      <c r="O48" s="2">
        <f t="shared" si="12"/>
        <v>5272.2250000000004</v>
      </c>
      <c r="P48" s="2">
        <f t="shared" si="12"/>
        <v>0</v>
      </c>
      <c r="Q48" s="2">
        <f t="shared" si="10"/>
        <v>80.92625000000001</v>
      </c>
      <c r="R48" s="2">
        <f t="shared" si="11"/>
        <v>0</v>
      </c>
      <c r="S48" s="2">
        <f t="shared" si="11"/>
        <v>0.15063500000000002</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str">
        <f>P16&amp;" I "&amp;(VLOOKUP(P14,Table245811[],6,FALSE))</f>
        <v>Medium/Clay I Grass</v>
      </c>
      <c r="P58" s="21" t="str">
        <f>Q16&amp;" I "&amp;(VLOOKUP(Q14,Table245811[],6,FALSE))</f>
        <v>Medium/Clay I Grass</v>
      </c>
      <c r="Q58" s="21" t="str">
        <f>R16&amp;" I "&amp;(VLOOKUP(R14,Table245811[],6,FALSE))</f>
        <v>Medium/Clay I Grass</v>
      </c>
      <c r="R58" s="21" t="str">
        <f>S16&amp;" I "&amp;(VLOOKUP(S14,Table245811[],6,FALSE))</f>
        <v>Medium/Clay I Grass</v>
      </c>
      <c r="S58" s="21" t="str">
        <f>T16&amp;" I "&amp;(VLOOKUP(T14,Table245811[],6,FALSE))</f>
        <v>Medium/Clay I Grass</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f>VLOOKUP(P$14,Table245811[],5,FALSE)</f>
        <v>6.2</v>
      </c>
      <c r="P59" s="93">
        <f>VLOOKUP(Q$14,Table245811[],5,FALSE)</f>
        <v>6.2</v>
      </c>
      <c r="Q59" s="93">
        <f>VLOOKUP(R$14,Table245811[],5,FALSE)</f>
        <v>6.2</v>
      </c>
      <c r="R59" s="93">
        <f>VLOOKUP(S$14,Table245811[],5,FALSE)</f>
        <v>6.2</v>
      </c>
      <c r="S59" s="93">
        <f>VLOOKUP(T$14,Table245811[],5,FALSE)</f>
        <v>6.2</v>
      </c>
      <c r="T59" s="93" t="e">
        <f>VLOOKUP(U$14,Table245811[],5,FALSE)</f>
        <v>#N/A</v>
      </c>
      <c r="U59" s="93" t="e">
        <f>VLOOKUP(V$14,Table245811[],5,FALSE)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250</v>
      </c>
      <c r="R62" s="94">
        <f>B47</f>
        <v>250</v>
      </c>
      <c r="S62" s="94">
        <f>B48</f>
        <v>250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23" priority="30" operator="equal">
      <formula>"DECREASE"</formula>
    </cfRule>
    <cfRule type="cellIs" dxfId="322" priority="31" operator="equal">
      <formula>"INCREASE"</formula>
    </cfRule>
  </conditionalFormatting>
  <conditionalFormatting sqref="B62:U65 B31:B50">
    <cfRule type="cellIs" dxfId="321" priority="29" operator="greaterThan">
      <formula>$B$51</formula>
    </cfRule>
  </conditionalFormatting>
  <conditionalFormatting sqref="C31:C50">
    <cfRule type="cellIs" dxfId="320" priority="28" operator="greaterThan">
      <formula>$C$51</formula>
    </cfRule>
  </conditionalFormatting>
  <conditionalFormatting sqref="C18:V18">
    <cfRule type="cellIs" dxfId="319" priority="27" operator="equal">
      <formula>0</formula>
    </cfRule>
  </conditionalFormatting>
  <conditionalFormatting sqref="C17:V17">
    <cfRule type="cellIs" dxfId="318" priority="26" operator="equal">
      <formula>0</formula>
    </cfRule>
  </conditionalFormatting>
  <conditionalFormatting sqref="C19:V19">
    <cfRule type="cellIs" dxfId="317" priority="25" operator="equal">
      <formula>0</formula>
    </cfRule>
  </conditionalFormatting>
  <conditionalFormatting sqref="G31:G50">
    <cfRule type="cellIs" dxfId="316" priority="24" operator="greaterThan">
      <formula>$G$51</formula>
    </cfRule>
  </conditionalFormatting>
  <conditionalFormatting sqref="H31:H50">
    <cfRule type="cellIs" dxfId="315" priority="23" operator="greaterThan">
      <formula>$H$51</formula>
    </cfRule>
  </conditionalFormatting>
  <conditionalFormatting sqref="I31:I50">
    <cfRule type="cellIs" dxfId="314" priority="22" operator="greaterThan">
      <formula>$I$51</formula>
    </cfRule>
  </conditionalFormatting>
  <conditionalFormatting sqref="K31:K50">
    <cfRule type="cellIs" dxfId="313" priority="21" operator="greaterThan">
      <formula>$K$51</formula>
    </cfRule>
  </conditionalFormatting>
  <conditionalFormatting sqref="L31:L50">
    <cfRule type="cellIs" dxfId="312" priority="20" operator="greaterThan">
      <formula>$L$51</formula>
    </cfRule>
  </conditionalFormatting>
  <conditionalFormatting sqref="M31:M50">
    <cfRule type="cellIs" dxfId="311" priority="19" operator="greaterThan">
      <formula>$M$51</formula>
    </cfRule>
  </conditionalFormatting>
  <conditionalFormatting sqref="P31:P50">
    <cfRule type="cellIs" dxfId="310" priority="18" operator="greaterThan">
      <formula>$P$51</formula>
    </cfRule>
  </conditionalFormatting>
  <conditionalFormatting sqref="R31:R50">
    <cfRule type="cellIs" dxfId="309" priority="17" operator="greaterThan">
      <formula>$R$51</formula>
    </cfRule>
  </conditionalFormatting>
  <conditionalFormatting sqref="S31:S50">
    <cfRule type="cellIs" dxfId="308" priority="16" operator="greaterThan">
      <formula>$S$51</formula>
    </cfRule>
  </conditionalFormatting>
  <conditionalFormatting sqref="T31:T50">
    <cfRule type="cellIs" dxfId="307" priority="15" operator="greaterThan">
      <formula>$T$51</formula>
    </cfRule>
  </conditionalFormatting>
  <conditionalFormatting sqref="U31:U50">
    <cfRule type="cellIs" dxfId="306" priority="14" operator="greaterThan">
      <formula>$U$51</formula>
    </cfRule>
  </conditionalFormatting>
  <conditionalFormatting sqref="C22:V22">
    <cfRule type="cellIs" dxfId="305" priority="13" operator="equal">
      <formula>0</formula>
    </cfRule>
  </conditionalFormatting>
  <conditionalFormatting sqref="C24:V24">
    <cfRule type="cellIs" dxfId="304" priority="11" operator="equal">
      <formula>"DECREASE"</formula>
    </cfRule>
    <cfRule type="cellIs" dxfId="303" priority="12" operator="equal">
      <formula>"INCREASE"</formula>
    </cfRule>
  </conditionalFormatting>
  <conditionalFormatting sqref="C23:V23">
    <cfRule type="cellIs" dxfId="302" priority="10" operator="equal">
      <formula>0</formula>
    </cfRule>
  </conditionalFormatting>
  <conditionalFormatting sqref="I1">
    <cfRule type="cellIs" dxfId="301" priority="9" operator="lessThan">
      <formula>5</formula>
    </cfRule>
  </conditionalFormatting>
  <conditionalFormatting sqref="C21:V21">
    <cfRule type="cellIs" dxfId="300" priority="6" operator="equal">
      <formula>0</formula>
    </cfRule>
  </conditionalFormatting>
  <conditionalFormatting sqref="B65:U65">
    <cfRule type="cellIs" dxfId="299" priority="4" operator="equal">
      <formula>"UNDER"</formula>
    </cfRule>
    <cfRule type="cellIs" dxfId="298" priority="5" operator="equal">
      <formula>"OVER"</formula>
    </cfRule>
  </conditionalFormatting>
  <conditionalFormatting sqref="I2">
    <cfRule type="cellIs" dxfId="297" priority="3" operator="greaterThan">
      <formula>5000.1</formula>
    </cfRule>
  </conditionalFormatting>
  <conditionalFormatting sqref="I3">
    <cfRule type="cellIs" dxfId="296" priority="2" operator="greaterThan">
      <formula>4.1</formula>
    </cfRule>
  </conditionalFormatting>
  <conditionalFormatting sqref="J31:J50">
    <cfRule type="cellIs" dxfId="295"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F31" sqref="F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6.6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179</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77</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183</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43.439651000000005</v>
      </c>
      <c r="D18" s="24">
        <f>$D32</f>
        <v>0</v>
      </c>
      <c r="E18" s="24">
        <f>$D33</f>
        <v>0</v>
      </c>
      <c r="F18" s="24">
        <f>$D34</f>
        <v>0</v>
      </c>
      <c r="G18" s="24">
        <f>$D35</f>
        <v>0</v>
      </c>
      <c r="H18" s="24">
        <f>$D36</f>
        <v>0</v>
      </c>
      <c r="I18" s="24">
        <f>$D37</f>
        <v>0</v>
      </c>
      <c r="J18" s="24">
        <f>$D38</f>
        <v>0</v>
      </c>
      <c r="K18" s="24">
        <f>$D39</f>
        <v>0</v>
      </c>
      <c r="L18" s="24">
        <f>$D40</f>
        <v>0</v>
      </c>
      <c r="M18" s="24">
        <f>$D41</f>
        <v>43.439651000000005</v>
      </c>
      <c r="N18" s="24">
        <f>$D42</f>
        <v>0</v>
      </c>
      <c r="O18" s="24">
        <f>$D43</f>
        <v>0</v>
      </c>
      <c r="P18" s="24">
        <f>$D44</f>
        <v>0</v>
      </c>
      <c r="Q18" s="24">
        <f>$D45</f>
        <v>0</v>
      </c>
      <c r="R18" s="24">
        <f>$D46</f>
        <v>43.439651000000005</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-36.460348999999987</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-79.899999999999991</v>
      </c>
      <c r="K19" s="24">
        <f t="shared" si="1"/>
        <v>-79.899999999999991</v>
      </c>
      <c r="L19" s="24">
        <f t="shared" si="1"/>
        <v>-79.899999999999991</v>
      </c>
      <c r="M19" s="24">
        <f t="shared" si="1"/>
        <v>-36.460348999999987</v>
      </c>
      <c r="N19" s="24">
        <f t="shared" si="1"/>
        <v>-79.899999999999991</v>
      </c>
      <c r="O19" s="24">
        <f t="shared" si="1"/>
        <v>-79.899999999999991</v>
      </c>
      <c r="P19" s="24">
        <f t="shared" si="1"/>
        <v>-79.899999999999991</v>
      </c>
      <c r="Q19" s="24">
        <f t="shared" si="1"/>
        <v>-79.899999999999991</v>
      </c>
      <c r="R19" s="24">
        <f t="shared" si="1"/>
        <v>-36.460348999999987</v>
      </c>
      <c r="S19" s="24">
        <f t="shared" si="1"/>
        <v>-79.899999999999991</v>
      </c>
      <c r="T19" s="24">
        <f t="shared" si="1"/>
        <v>-79.899999999999991</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
      </c>
      <c r="E20" s="33" t="str">
        <f>IF($B33="","",IF(E$19&gt;=0,"INCREASE","DECREASE"))</f>
        <v/>
      </c>
      <c r="F20" s="33" t="str">
        <f>IF($B34="","",IF(F$19&gt;=0,"INCREASE","DECREASE"))</f>
        <v/>
      </c>
      <c r="G20" s="33" t="str">
        <f>IF($B35="","",IF(G$19&gt;=0,"INCREASE","DECREASE"))</f>
        <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1.48341525</v>
      </c>
      <c r="D22" s="24">
        <f>$E32</f>
        <v>0</v>
      </c>
      <c r="E22" s="24">
        <f>$E33</f>
        <v>0</v>
      </c>
      <c r="F22" s="24">
        <f>$E34</f>
        <v>0</v>
      </c>
      <c r="G22" s="24">
        <f>$E35</f>
        <v>0</v>
      </c>
      <c r="H22" s="24">
        <f>$E36</f>
        <v>0</v>
      </c>
      <c r="I22" s="24">
        <f>$E37</f>
        <v>0</v>
      </c>
      <c r="J22" s="24">
        <f>$E38</f>
        <v>0</v>
      </c>
      <c r="K22" s="24">
        <f>$E39</f>
        <v>0</v>
      </c>
      <c r="L22" s="24">
        <f>$E40</f>
        <v>0</v>
      </c>
      <c r="M22" s="24">
        <f>$E41</f>
        <v>1.48341525</v>
      </c>
      <c r="N22" s="24">
        <f>$E42</f>
        <v>0</v>
      </c>
      <c r="O22" s="24">
        <f>$E43</f>
        <v>0</v>
      </c>
      <c r="P22" s="24">
        <f>$E44</f>
        <v>0</v>
      </c>
      <c r="Q22" s="24">
        <f>$E45</f>
        <v>0</v>
      </c>
      <c r="R22" s="24">
        <f>$E46</f>
        <v>1.48341525</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-280.51658474999999</v>
      </c>
      <c r="D23" s="24">
        <f t="shared" ref="D23:V23" si="3">D22-D21</f>
        <v>-282</v>
      </c>
      <c r="E23" s="24">
        <f t="shared" si="3"/>
        <v>-282</v>
      </c>
      <c r="F23" s="24">
        <f t="shared" si="3"/>
        <v>-282</v>
      </c>
      <c r="G23" s="24">
        <f t="shared" si="3"/>
        <v>-282</v>
      </c>
      <c r="H23" s="24">
        <f t="shared" si="3"/>
        <v>-282</v>
      </c>
      <c r="I23" s="24">
        <f t="shared" si="3"/>
        <v>-282</v>
      </c>
      <c r="J23" s="24">
        <f t="shared" si="3"/>
        <v>-282</v>
      </c>
      <c r="K23" s="24">
        <f t="shared" si="3"/>
        <v>-282</v>
      </c>
      <c r="L23" s="24">
        <f t="shared" si="3"/>
        <v>-282</v>
      </c>
      <c r="M23" s="24">
        <f t="shared" si="3"/>
        <v>-280.51658474999999</v>
      </c>
      <c r="N23" s="24">
        <f t="shared" si="3"/>
        <v>-282</v>
      </c>
      <c r="O23" s="24">
        <f t="shared" si="3"/>
        <v>-282</v>
      </c>
      <c r="P23" s="24">
        <f t="shared" si="3"/>
        <v>-282</v>
      </c>
      <c r="Q23" s="24">
        <f t="shared" si="3"/>
        <v>-282</v>
      </c>
      <c r="R23" s="24">
        <f t="shared" si="3"/>
        <v>-280.51658474999999</v>
      </c>
      <c r="S23" s="24">
        <f t="shared" si="3"/>
        <v>-282</v>
      </c>
      <c r="T23" s="24">
        <f t="shared" si="3"/>
        <v>-282</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5.66</v>
      </c>
      <c r="C28" s="23">
        <v>1.39</v>
      </c>
      <c r="D28" s="23">
        <v>0.13400000000000001</v>
      </c>
      <c r="E28" s="23">
        <v>8.6999999999999994E-3</v>
      </c>
      <c r="F28" s="23">
        <v>588</v>
      </c>
      <c r="G28" s="23">
        <v>30.7</v>
      </c>
      <c r="H28" s="23">
        <v>19.2</v>
      </c>
      <c r="I28" s="23">
        <v>2.31</v>
      </c>
      <c r="J28" s="23">
        <v>0.2</v>
      </c>
      <c r="K28" s="30">
        <v>0.36</v>
      </c>
      <c r="L28" s="23">
        <v>16.899999999999999</v>
      </c>
      <c r="M28" s="23">
        <v>4.74</v>
      </c>
      <c r="N28" s="23">
        <v>192000</v>
      </c>
      <c r="O28" s="23">
        <v>3020</v>
      </c>
      <c r="P28" s="23"/>
      <c r="Q28" s="23">
        <v>15400</v>
      </c>
      <c r="R28" s="23"/>
      <c r="S28" s="23">
        <v>13.2</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250</v>
      </c>
      <c r="C31" s="2">
        <f>IF(C$27="%w/w SAR",((C$28*10)*$B31),IF(C$27="%w/w DM",(((C$28*10)*($B$28/100))*$B31),IF(C$27="kg/t SAR",(C$28*$B31),IF(C$27="kg/t DM",((C$28*($B$28/100))*$B31),IF(C$27="mg/kg SAR",((C$28*0.001)*$B31),IF(C$27="mg/kg DM",(((C$28*0.001)*($B$28/100))*$B31),0))))))</f>
        <v>196.685</v>
      </c>
      <c r="D31" s="2">
        <f>(IF(D$27="%w/w SAR",((D$28*10)*$B31),IF(D$27="%w/w DM",(((D$28*10)*($B$28/100))*$B31),IF(D$27="kg/t SAR",(D$28*$B31),IF(D$27="kg/t DM",((D$28*($B$28/100))*$B31),IF(D$27="mg/kg SAR",((D$28*0.001)*$B31),IF(D$27="mg/kg DM",(((D$28*0.001)*($B$28/100))*$B31),"0")))))))*2.291</f>
        <v>43.439651000000005</v>
      </c>
      <c r="E31" s="2">
        <f>(IF(E$27="%w/w SAR",((E$28*10)*$B31),IF(E$27="%w/w DM",(((E$28*10)*($B$28/100))*$B31),IF(E$27="kg/t SAR",(E$28*$B31),IF(E$27="kg/t DM",((E$28*($B$28/100))*$B31),IF(E$27="mg/kg SAR",((E$28*0.001)*$B31),IF(E$27="mg/kg DM",(((E$28*0.001)*($B$28/100))*$B31),"0")))))))*1.205</f>
        <v>1.48341525</v>
      </c>
      <c r="F31" s="2">
        <f>(IF(F$27="%w/w SAR",((F$28*10)*$B31),IF(F$27="%w/w DM",(((F$28*10)*($B$28/100))*$B31),IF(F$27="kg/t SAR",(F$28*$B31),IF(F$27="kg/t DM",((F$28*($B$28/100))*$B31),IF(F$27="mg/kg SAR",((F$28*0.001)*$B31),IF(F$27="mg/kg DM",(((F$28*0.001)*($B$28/100))*$B31),"0")))))))*1.658</f>
        <v>13.7948916</v>
      </c>
      <c r="G31" s="2">
        <f t="shared" ref="G31:P46" si="5">IF(G$27="%w/w SAR",((G$28*10)*$B31),IF(G$27="%w/w DM",(((G$28*10)*($B$28/100))*$B31),IF(G$27="kg/t SAR",(G$28*$B31),IF(G$27="kg/t DM",((G$28*($B$28/100))*$B31),IF(G$27="mg/kg SAR",((G$28*0.001)*$B31),IF(G$27="mg/kg DM",(((G$28*0.001)*($B$28/100))*$B31),0))))))</f>
        <v>0.43440500000000004</v>
      </c>
      <c r="H31" s="2">
        <f t="shared" si="5"/>
        <v>0.27167999999999998</v>
      </c>
      <c r="I31" s="2">
        <f t="shared" si="5"/>
        <v>3.26865E-2</v>
      </c>
      <c r="J31" s="2">
        <f t="shared" si="5"/>
        <v>2.8300000000000005E-3</v>
      </c>
      <c r="K31" s="2">
        <f t="shared" si="5"/>
        <v>5.0939999999999996E-3</v>
      </c>
      <c r="L31" s="2">
        <f t="shared" si="5"/>
        <v>0.23913499999999999</v>
      </c>
      <c r="M31" s="2">
        <f t="shared" si="5"/>
        <v>6.7071000000000006E-2</v>
      </c>
      <c r="N31" s="2">
        <f t="shared" si="5"/>
        <v>2716.8</v>
      </c>
      <c r="O31" s="2">
        <f t="shared" si="5"/>
        <v>42.733000000000004</v>
      </c>
      <c r="P31" s="2">
        <f t="shared" si="5"/>
        <v>0</v>
      </c>
      <c r="Q31" s="2">
        <f>(IF(Q$27="%w/w SAR",((Q$28*10)*$B31),IF(Q$27="%w/w DM",(((Q$28*10)*($B$28/100))*$B31),IF(Q$27="kg/t SAR",(Q$28*$B31),IF(Q$27="kg/t DM",((Q$28*($B$28/100))*$B31),IF(Q$27="mg/kg SAR",((Q$28*0.001)*$B31),IF(Q$27="mg/kg DM",(((Q$28*0.001)*($B$28/100))*$B31),0)))))))*2.5</f>
        <v>544.77500000000009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0.18678000000000003</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FARCHWEL 2</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FARCHWEL 3</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FARCHWEL 6</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FARCHWEL 7</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FARCHWEL 8</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FARCHWEL 9</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FARCHWEL 11</v>
      </c>
      <c r="B41" s="23">
        <v>250</v>
      </c>
      <c r="C41" s="2">
        <f t="shared" si="6"/>
        <v>196.685</v>
      </c>
      <c r="D41" s="2">
        <f t="shared" si="7"/>
        <v>43.439651000000005</v>
      </c>
      <c r="E41" s="2">
        <f t="shared" si="8"/>
        <v>1.48341525</v>
      </c>
      <c r="F41" s="2">
        <f t="shared" si="9"/>
        <v>13.7948916</v>
      </c>
      <c r="G41" s="2">
        <f t="shared" si="5"/>
        <v>0.43440500000000004</v>
      </c>
      <c r="H41" s="2">
        <f t="shared" si="5"/>
        <v>0.27167999999999998</v>
      </c>
      <c r="I41" s="2">
        <f t="shared" si="5"/>
        <v>3.26865E-2</v>
      </c>
      <c r="J41" s="2">
        <f t="shared" si="5"/>
        <v>2.8300000000000005E-3</v>
      </c>
      <c r="K41" s="2">
        <f t="shared" si="5"/>
        <v>5.0939999999999996E-3</v>
      </c>
      <c r="L41" s="2">
        <f t="shared" si="5"/>
        <v>0.23913499999999999</v>
      </c>
      <c r="M41" s="2">
        <f t="shared" si="5"/>
        <v>6.7071000000000006E-2</v>
      </c>
      <c r="N41" s="2">
        <f t="shared" si="5"/>
        <v>2716.8</v>
      </c>
      <c r="O41" s="2">
        <f t="shared" si="5"/>
        <v>42.733000000000004</v>
      </c>
      <c r="P41" s="2">
        <f t="shared" si="5"/>
        <v>0</v>
      </c>
      <c r="Q41" s="2">
        <f t="shared" si="10"/>
        <v>544.77500000000009</v>
      </c>
      <c r="R41" s="2">
        <f t="shared" si="11"/>
        <v>0</v>
      </c>
      <c r="S41" s="2">
        <f t="shared" si="11"/>
        <v>0.18678000000000003</v>
      </c>
      <c r="T41" s="2">
        <f t="shared" si="11"/>
        <v>0</v>
      </c>
      <c r="U41" s="2">
        <f t="shared" si="11"/>
        <v>0</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FARCHWEL 13</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FARCHWEL 21</v>
      </c>
      <c r="B46" s="23">
        <v>250</v>
      </c>
      <c r="C46" s="2">
        <f t="shared" si="6"/>
        <v>196.685</v>
      </c>
      <c r="D46" s="2">
        <f t="shared" si="7"/>
        <v>43.439651000000005</v>
      </c>
      <c r="E46" s="2">
        <f t="shared" si="8"/>
        <v>1.48341525</v>
      </c>
      <c r="F46" s="2">
        <f t="shared" si="9"/>
        <v>13.7948916</v>
      </c>
      <c r="G46" s="2">
        <f t="shared" si="5"/>
        <v>0.43440500000000004</v>
      </c>
      <c r="H46" s="2">
        <f t="shared" si="5"/>
        <v>0.27167999999999998</v>
      </c>
      <c r="I46" s="2">
        <f t="shared" si="5"/>
        <v>3.26865E-2</v>
      </c>
      <c r="J46" s="2">
        <f t="shared" si="5"/>
        <v>2.8300000000000005E-3</v>
      </c>
      <c r="K46" s="2">
        <f t="shared" si="5"/>
        <v>5.0939999999999996E-3</v>
      </c>
      <c r="L46" s="2">
        <f t="shared" si="5"/>
        <v>0.23913499999999999</v>
      </c>
      <c r="M46" s="2">
        <f t="shared" si="5"/>
        <v>6.7071000000000006E-2</v>
      </c>
      <c r="N46" s="2">
        <f t="shared" si="5"/>
        <v>2716.8</v>
      </c>
      <c r="O46" s="2">
        <f t="shared" si="5"/>
        <v>42.733000000000004</v>
      </c>
      <c r="P46" s="2">
        <f t="shared" si="5"/>
        <v>0</v>
      </c>
      <c r="Q46" s="2">
        <f t="shared" si="10"/>
        <v>544.77500000000009</v>
      </c>
      <c r="R46" s="2">
        <f t="shared" si="11"/>
        <v>0</v>
      </c>
      <c r="S46" s="2">
        <f t="shared" si="11"/>
        <v>0.18678000000000003</v>
      </c>
      <c r="T46" s="2">
        <f t="shared" si="11"/>
        <v>0</v>
      </c>
      <c r="U46" s="2">
        <f t="shared" si="11"/>
        <v>0</v>
      </c>
      <c r="AB46" s="66"/>
      <c r="AC46" s="66"/>
      <c r="AD46" s="66"/>
      <c r="AE46" s="66"/>
      <c r="AF46" s="66"/>
      <c r="AG46" s="66"/>
      <c r="AH46" s="66"/>
      <c r="AI46" s="66"/>
    </row>
    <row r="47" spans="1:35" s="83" customFormat="1" x14ac:dyDescent="0.25">
      <c r="A47" s="21" t="str">
        <f>S8</f>
        <v>FARCHWEL 22</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t="str">
        <f>T8</f>
        <v>FARCHWEL 23</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Grass</v>
      </c>
      <c r="N58" s="21" t="str">
        <f>O16&amp;" I "&amp;(VLOOKUP(O14,Table24581112[],6,FALSE))</f>
        <v>Medium/Clay I Grass</v>
      </c>
      <c r="O58" s="21" t="str">
        <f>P16&amp;" I "&amp;(VLOOKUP(P14,Table24581112[],6,FALSE))</f>
        <v>Medium/Clay I Grass</v>
      </c>
      <c r="P58" s="21" t="str">
        <f>Q16&amp;" I "&amp;(VLOOKUP(Q14,Table24581112[],6,FALSE))</f>
        <v>Medium/Clay I Grass</v>
      </c>
      <c r="Q58" s="21" t="str">
        <f>R16&amp;" I "&amp;(VLOOKUP(R14,Table24581112[],6,FALSE))</f>
        <v>Medium/Clay I Grass</v>
      </c>
      <c r="R58" s="21" t="str">
        <f>S16&amp;" I "&amp;(VLOOKUP(S14,Table24581112[],6,FALSE))</f>
        <v>Medium/Clay I Grass</v>
      </c>
      <c r="S58" s="21" t="str">
        <f>T16&amp;" I "&amp;(VLOOKUP(T14,Table24581112[],6,FALSE))</f>
        <v>Medium/Clay I Grass</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f>VLOOKUP(N$14,Table24581112[],5,FALSE)</f>
        <v>6.2</v>
      </c>
      <c r="N59" s="93">
        <f>VLOOKUP(O$14,Table24581112[],5,FALSE)</f>
        <v>6.2</v>
      </c>
      <c r="O59" s="93">
        <f>VLOOKUP(P$14,Table24581112[],5,FALSE)</f>
        <v>6.2</v>
      </c>
      <c r="P59" s="93">
        <f>VLOOKUP(Q$14,Table24581112[],5,FALSE)</f>
        <v>6.2</v>
      </c>
      <c r="Q59" s="93">
        <f>VLOOKUP(R$14,Table24581112[],5,FALSE)</f>
        <v>6.2</v>
      </c>
      <c r="R59" s="93">
        <f>VLOOKUP(S$14,Table24581112[],5,FALSE)</f>
        <v>6.2</v>
      </c>
      <c r="S59" s="93">
        <f>VLOOKUP(T$14,Table24581112[],5,FALSE)</f>
        <v>6.2</v>
      </c>
      <c r="T59" s="93" t="e">
        <f>VLOOKUP(U$14,Table24581112[],5,FALSE)</f>
        <v>#N/A</v>
      </c>
      <c r="U59" s="93" t="e">
        <f>VLOOKUP(V$14,Table24581112[],5,FALSE)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250</v>
      </c>
      <c r="C62" s="94">
        <f>B32</f>
        <v>0</v>
      </c>
      <c r="D62" s="94">
        <f>B33</f>
        <v>0</v>
      </c>
      <c r="E62" s="94">
        <f>B34</f>
        <v>0</v>
      </c>
      <c r="F62" s="94">
        <f>B35</f>
        <v>0</v>
      </c>
      <c r="G62" s="94">
        <f>B36</f>
        <v>0</v>
      </c>
      <c r="H62" s="94">
        <f>B37</f>
        <v>0</v>
      </c>
      <c r="I62" s="94">
        <f>B38</f>
        <v>0</v>
      </c>
      <c r="J62" s="94">
        <f>B39</f>
        <v>0</v>
      </c>
      <c r="K62" s="94">
        <f>B40</f>
        <v>0</v>
      </c>
      <c r="L62" s="94">
        <f>B41</f>
        <v>250</v>
      </c>
      <c r="M62" s="94">
        <f>B42</f>
        <v>0</v>
      </c>
      <c r="N62" s="94">
        <f>B43</f>
        <v>0</v>
      </c>
      <c r="O62" s="94">
        <f>B44</f>
        <v>0</v>
      </c>
      <c r="P62" s="94">
        <f>B45</f>
        <v>0</v>
      </c>
      <c r="Q62" s="94">
        <f>B46</f>
        <v>250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83" priority="30" operator="equal">
      <formula>"DECREASE"</formula>
    </cfRule>
    <cfRule type="cellIs" dxfId="282" priority="31" operator="equal">
      <formula>"INCREASE"</formula>
    </cfRule>
  </conditionalFormatting>
  <conditionalFormatting sqref="B31:B50 B62:U65">
    <cfRule type="cellIs" dxfId="281" priority="29" operator="greaterThan">
      <formula>$B$51</formula>
    </cfRule>
  </conditionalFormatting>
  <conditionalFormatting sqref="C31:C50">
    <cfRule type="cellIs" dxfId="280" priority="28" operator="greaterThan">
      <formula>$C$51</formula>
    </cfRule>
  </conditionalFormatting>
  <conditionalFormatting sqref="C18:V18">
    <cfRule type="cellIs" dxfId="279" priority="27" operator="equal">
      <formula>0</formula>
    </cfRule>
  </conditionalFormatting>
  <conditionalFormatting sqref="C17:V17">
    <cfRule type="cellIs" dxfId="278" priority="26" operator="equal">
      <formula>0</formula>
    </cfRule>
  </conditionalFormatting>
  <conditionalFormatting sqref="C19:V19">
    <cfRule type="cellIs" dxfId="277" priority="25" operator="equal">
      <formula>0</formula>
    </cfRule>
  </conditionalFormatting>
  <conditionalFormatting sqref="G31:G50">
    <cfRule type="cellIs" dxfId="276" priority="24" operator="greaterThan">
      <formula>$G$51</formula>
    </cfRule>
  </conditionalFormatting>
  <conditionalFormatting sqref="H31:H50">
    <cfRule type="cellIs" dxfId="275" priority="23" operator="greaterThan">
      <formula>$H$51</formula>
    </cfRule>
  </conditionalFormatting>
  <conditionalFormatting sqref="I31:I50">
    <cfRule type="cellIs" dxfId="274" priority="22" operator="greaterThan">
      <formula>$I$51</formula>
    </cfRule>
  </conditionalFormatting>
  <conditionalFormatting sqref="K31:K50">
    <cfRule type="cellIs" dxfId="273" priority="21" operator="greaterThan">
      <formula>$K$51</formula>
    </cfRule>
  </conditionalFormatting>
  <conditionalFormatting sqref="L31:L50">
    <cfRule type="cellIs" dxfId="272" priority="20" operator="greaterThan">
      <formula>$L$51</formula>
    </cfRule>
  </conditionalFormatting>
  <conditionalFormatting sqref="M31:M50">
    <cfRule type="cellIs" dxfId="271" priority="19" operator="greaterThan">
      <formula>$M$51</formula>
    </cfRule>
  </conditionalFormatting>
  <conditionalFormatting sqref="P31:P50">
    <cfRule type="cellIs" dxfId="270" priority="18" operator="greaterThan">
      <formula>$P$51</formula>
    </cfRule>
  </conditionalFormatting>
  <conditionalFormatting sqref="R31:R50">
    <cfRule type="cellIs" dxfId="269" priority="17" operator="greaterThan">
      <formula>$R$51</formula>
    </cfRule>
  </conditionalFormatting>
  <conditionalFormatting sqref="S31:S50">
    <cfRule type="cellIs" dxfId="268" priority="16" operator="greaterThan">
      <formula>$S$51</formula>
    </cfRule>
  </conditionalFormatting>
  <conditionalFormatting sqref="T31:T50">
    <cfRule type="cellIs" dxfId="267" priority="15" operator="greaterThan">
      <formula>$T$51</formula>
    </cfRule>
  </conditionalFormatting>
  <conditionalFormatting sqref="U31:U50">
    <cfRule type="cellIs" dxfId="266" priority="14" operator="greaterThan">
      <formula>$U$51</formula>
    </cfRule>
  </conditionalFormatting>
  <conditionalFormatting sqref="C22:V22">
    <cfRule type="cellIs" dxfId="265" priority="13" operator="equal">
      <formula>0</formula>
    </cfRule>
  </conditionalFormatting>
  <conditionalFormatting sqref="C24:V24">
    <cfRule type="cellIs" dxfId="264" priority="11" operator="equal">
      <formula>"DECREASE"</formula>
    </cfRule>
    <cfRule type="cellIs" dxfId="263" priority="12" operator="equal">
      <formula>"INCREASE"</formula>
    </cfRule>
  </conditionalFormatting>
  <conditionalFormatting sqref="C23:V23">
    <cfRule type="cellIs" dxfId="262" priority="10" operator="equal">
      <formula>0</formula>
    </cfRule>
  </conditionalFormatting>
  <conditionalFormatting sqref="I1">
    <cfRule type="cellIs" dxfId="261" priority="9" operator="lessThan">
      <formula>5</formula>
    </cfRule>
  </conditionalFormatting>
  <conditionalFormatting sqref="C21:V21">
    <cfRule type="cellIs" dxfId="260" priority="6" operator="equal">
      <formula>0</formula>
    </cfRule>
  </conditionalFormatting>
  <conditionalFormatting sqref="B65:U65">
    <cfRule type="cellIs" dxfId="259" priority="4" operator="equal">
      <formula>"UNDER"</formula>
    </cfRule>
    <cfRule type="cellIs" dxfId="258" priority="5" operator="equal">
      <formula>"OVER"</formula>
    </cfRule>
  </conditionalFormatting>
  <conditionalFormatting sqref="I2">
    <cfRule type="cellIs" dxfId="257" priority="3" operator="greaterThan">
      <formula>5000.1</formula>
    </cfRule>
  </conditionalFormatting>
  <conditionalFormatting sqref="I3">
    <cfRule type="cellIs" dxfId="256" priority="2" operator="greaterThan">
      <formula>4.1</formula>
    </cfRule>
  </conditionalFormatting>
  <conditionalFormatting sqref="J31:J50">
    <cfRule type="cellIs" dxfId="255"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topLeftCell="A22" zoomScale="90" zoomScaleNormal="90" workbookViewId="0">
      <selection activeCell="D31" sqref="D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6.5</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179</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77</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184</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19.990120499999996</v>
      </c>
      <c r="D18" s="24">
        <f>$D32</f>
        <v>0</v>
      </c>
      <c r="E18" s="24">
        <f>$D33</f>
        <v>0</v>
      </c>
      <c r="F18" s="24">
        <f>$D34</f>
        <v>0</v>
      </c>
      <c r="G18" s="24">
        <f>$D35</f>
        <v>0</v>
      </c>
      <c r="H18" s="24">
        <f>$D36</f>
        <v>0</v>
      </c>
      <c r="I18" s="24">
        <f>$D37</f>
        <v>0</v>
      </c>
      <c r="J18" s="24">
        <f>$D38</f>
        <v>0</v>
      </c>
      <c r="K18" s="24">
        <f>$D39</f>
        <v>0</v>
      </c>
      <c r="L18" s="24">
        <f>$D40</f>
        <v>0</v>
      </c>
      <c r="M18" s="24">
        <f>$D41</f>
        <v>19.990120499999996</v>
      </c>
      <c r="N18" s="24">
        <f>$D42</f>
        <v>0</v>
      </c>
      <c r="O18" s="24">
        <f>$D43</f>
        <v>0</v>
      </c>
      <c r="P18" s="24">
        <f>$D44</f>
        <v>0</v>
      </c>
      <c r="Q18" s="24">
        <f>$D45</f>
        <v>0</v>
      </c>
      <c r="R18" s="24">
        <f>$D46</f>
        <v>19.990120499999996</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-59.909879499999995</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-79.899999999999991</v>
      </c>
      <c r="K19" s="24">
        <f t="shared" si="1"/>
        <v>-79.899999999999991</v>
      </c>
      <c r="L19" s="24">
        <f t="shared" si="1"/>
        <v>-79.899999999999991</v>
      </c>
      <c r="M19" s="24">
        <f t="shared" si="1"/>
        <v>-59.909879499999995</v>
      </c>
      <c r="N19" s="24">
        <f t="shared" si="1"/>
        <v>-79.899999999999991</v>
      </c>
      <c r="O19" s="24">
        <f t="shared" si="1"/>
        <v>-79.899999999999991</v>
      </c>
      <c r="P19" s="24">
        <f t="shared" si="1"/>
        <v>-79.899999999999991</v>
      </c>
      <c r="Q19" s="24">
        <f t="shared" si="1"/>
        <v>-79.899999999999991</v>
      </c>
      <c r="R19" s="24">
        <f t="shared" si="1"/>
        <v>-59.909879499999995</v>
      </c>
      <c r="S19" s="24">
        <f t="shared" si="1"/>
        <v>-79.899999999999991</v>
      </c>
      <c r="T19" s="24">
        <f t="shared" si="1"/>
        <v>-79.899999999999991</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
      </c>
      <c r="E20" s="33" t="str">
        <f>IF($B33="","",IF(E$19&gt;=0,"INCREASE","DECREASE"))</f>
        <v/>
      </c>
      <c r="F20" s="33" t="str">
        <f>IF($B34="","",IF(F$19&gt;=0,"INCREASE","DECREASE"))</f>
        <v/>
      </c>
      <c r="G20" s="33" t="str">
        <f>IF($B35="","",IF(G$19&gt;=0,"INCREASE","DECREASE"))</f>
        <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0.87618562500000008</v>
      </c>
      <c r="D22" s="24">
        <f>$E32</f>
        <v>0</v>
      </c>
      <c r="E22" s="24">
        <f>$E33</f>
        <v>0</v>
      </c>
      <c r="F22" s="24">
        <f>$E34</f>
        <v>0</v>
      </c>
      <c r="G22" s="24">
        <f>$E35</f>
        <v>0</v>
      </c>
      <c r="H22" s="24">
        <f>$E36</f>
        <v>0</v>
      </c>
      <c r="I22" s="24">
        <f>$E37</f>
        <v>0</v>
      </c>
      <c r="J22" s="24">
        <f>$E38</f>
        <v>0</v>
      </c>
      <c r="K22" s="24">
        <f>$E39</f>
        <v>0</v>
      </c>
      <c r="L22" s="24">
        <f>$E40</f>
        <v>0</v>
      </c>
      <c r="M22" s="24">
        <f>$E41</f>
        <v>0.87618562500000008</v>
      </c>
      <c r="N22" s="24">
        <f>$E42</f>
        <v>0</v>
      </c>
      <c r="O22" s="24">
        <f>$E43</f>
        <v>0</v>
      </c>
      <c r="P22" s="24">
        <f>$E44</f>
        <v>0</v>
      </c>
      <c r="Q22" s="24">
        <f>$E45</f>
        <v>0</v>
      </c>
      <c r="R22" s="24">
        <f>$E46</f>
        <v>0.87618562500000008</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-281.12381437499999</v>
      </c>
      <c r="D23" s="24">
        <f t="shared" ref="D23:V23" si="3">D22-D21</f>
        <v>-282</v>
      </c>
      <c r="E23" s="24">
        <f t="shared" si="3"/>
        <v>-282</v>
      </c>
      <c r="F23" s="24">
        <f t="shared" si="3"/>
        <v>-282</v>
      </c>
      <c r="G23" s="24">
        <f t="shared" si="3"/>
        <v>-282</v>
      </c>
      <c r="H23" s="24">
        <f t="shared" si="3"/>
        <v>-282</v>
      </c>
      <c r="I23" s="24">
        <f t="shared" si="3"/>
        <v>-282</v>
      </c>
      <c r="J23" s="24">
        <f t="shared" si="3"/>
        <v>-282</v>
      </c>
      <c r="K23" s="24">
        <f t="shared" si="3"/>
        <v>-282</v>
      </c>
      <c r="L23" s="24">
        <f t="shared" si="3"/>
        <v>-282</v>
      </c>
      <c r="M23" s="24">
        <f t="shared" si="3"/>
        <v>-281.12381437499999</v>
      </c>
      <c r="N23" s="24">
        <f t="shared" si="3"/>
        <v>-282</v>
      </c>
      <c r="O23" s="24">
        <f t="shared" si="3"/>
        <v>-282</v>
      </c>
      <c r="P23" s="24">
        <f t="shared" si="3"/>
        <v>-282</v>
      </c>
      <c r="Q23" s="24">
        <f t="shared" si="3"/>
        <v>-282</v>
      </c>
      <c r="R23" s="24">
        <f t="shared" si="3"/>
        <v>-281.12381437499999</v>
      </c>
      <c r="S23" s="24">
        <f t="shared" si="3"/>
        <v>-282</v>
      </c>
      <c r="T23" s="24">
        <f t="shared" si="3"/>
        <v>-282</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2.77</v>
      </c>
      <c r="C28" s="23">
        <v>1.41</v>
      </c>
      <c r="D28" s="23">
        <v>0.126</v>
      </c>
      <c r="E28" s="23">
        <v>1.0500000000000001E-2</v>
      </c>
      <c r="F28" s="23">
        <v>444</v>
      </c>
      <c r="G28" s="23">
        <v>28.3</v>
      </c>
      <c r="H28" s="23">
        <v>44.9</v>
      </c>
      <c r="I28" s="23">
        <v>4.7</v>
      </c>
      <c r="J28" s="23">
        <v>0.34</v>
      </c>
      <c r="K28" s="30">
        <v>0.73</v>
      </c>
      <c r="L28" s="23">
        <v>3.11</v>
      </c>
      <c r="M28" s="23">
        <v>2.46</v>
      </c>
      <c r="N28" s="23">
        <v>170000</v>
      </c>
      <c r="O28" s="23">
        <v>4620</v>
      </c>
      <c r="P28" s="23"/>
      <c r="Q28" s="23">
        <v>7860</v>
      </c>
      <c r="R28" s="23"/>
      <c r="S28" s="23">
        <v>45.6</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250</v>
      </c>
      <c r="C31" s="2">
        <f>IF(C$27="%w/w SAR",((C$28*10)*$B31),IF(C$27="%w/w DM",(((C$28*10)*($B$28/100))*$B31),IF(C$27="kg/t SAR",(C$28*$B31),IF(C$27="kg/t DM",((C$28*($B$28/100))*$B31),IF(C$27="mg/kg SAR",((C$28*0.001)*$B31),IF(C$27="mg/kg DM",(((C$28*0.001)*($B$28/100))*$B31),0))))))</f>
        <v>97.642499999999998</v>
      </c>
      <c r="D31" s="2">
        <f>(IF(D$27="%w/w SAR",((D$28*10)*$B31),IF(D$27="%w/w DM",(((D$28*10)*($B$28/100))*$B31),IF(D$27="kg/t SAR",(D$28*$B31),IF(D$27="kg/t DM",((D$28*($B$28/100))*$B31),IF(D$27="mg/kg SAR",((D$28*0.001)*$B31),IF(D$27="mg/kg DM",(((D$28*0.001)*($B$28/100))*$B31),"0")))))))*2.291</f>
        <v>19.990120499999996</v>
      </c>
      <c r="E31" s="2">
        <f>(IF(E$27="%w/w SAR",((E$28*10)*$B31),IF(E$27="%w/w DM",(((E$28*10)*($B$28/100))*$B31),IF(E$27="kg/t SAR",(E$28*$B31),IF(E$27="kg/t DM",((E$28*($B$28/100))*$B31),IF(E$27="mg/kg SAR",((E$28*0.001)*$B31),IF(E$27="mg/kg DM",(((E$28*0.001)*($B$28/100))*$B31),"0")))))))*1.205</f>
        <v>0.87618562500000008</v>
      </c>
      <c r="F31" s="2">
        <f>(IF(F$27="%w/w SAR",((F$28*10)*$B31),IF(F$27="%w/w DM",(((F$28*10)*($B$28/100))*$B31),IF(F$27="kg/t SAR",(F$28*$B31),IF(F$27="kg/t DM",((F$28*($B$28/100))*$B31),IF(F$27="mg/kg SAR",((F$28*0.001)*$B31),IF(F$27="mg/kg DM",(((F$28*0.001)*($B$28/100))*$B31),"0")))))))*1.658</f>
        <v>5.0978525999999995</v>
      </c>
      <c r="G31" s="2">
        <f t="shared" ref="G31:P46" si="5">IF(G$27="%w/w SAR",((G$28*10)*$B31),IF(G$27="%w/w DM",(((G$28*10)*($B$28/100))*$B31),IF(G$27="kg/t SAR",(G$28*$B31),IF(G$27="kg/t DM",((G$28*($B$28/100))*$B31),IF(G$27="mg/kg SAR",((G$28*0.001)*$B31),IF(G$27="mg/kg DM",(((G$28*0.001)*($B$28/100))*$B31),0))))))</f>
        <v>0.19597750000000003</v>
      </c>
      <c r="H31" s="2">
        <f t="shared" si="5"/>
        <v>0.3109325</v>
      </c>
      <c r="I31" s="2">
        <f t="shared" si="5"/>
        <v>3.25475E-2</v>
      </c>
      <c r="J31" s="2">
        <f t="shared" si="5"/>
        <v>2.3545000000000003E-3</v>
      </c>
      <c r="K31" s="2">
        <f t="shared" si="5"/>
        <v>5.0552499999999998E-3</v>
      </c>
      <c r="L31" s="2">
        <f t="shared" si="5"/>
        <v>2.153675E-2</v>
      </c>
      <c r="M31" s="2">
        <f t="shared" si="5"/>
        <v>1.7035499999999999E-2</v>
      </c>
      <c r="N31" s="2">
        <f t="shared" si="5"/>
        <v>1177.25</v>
      </c>
      <c r="O31" s="2">
        <f t="shared" si="5"/>
        <v>31.993500000000001</v>
      </c>
      <c r="P31" s="2">
        <f t="shared" si="5"/>
        <v>0</v>
      </c>
      <c r="Q31" s="2">
        <f>(IF(Q$27="%w/w SAR",((Q$28*10)*$B31),IF(Q$27="%w/w DM",(((Q$28*10)*($B$28/100))*$B31),IF(Q$27="kg/t SAR",(Q$28*$B31),IF(Q$27="kg/t DM",((Q$28*($B$28/100))*$B31),IF(Q$27="mg/kg SAR",((Q$28*0.001)*$B31),IF(Q$27="mg/kg DM",(((Q$28*0.001)*($B$28/100))*$B31),0)))))))*2.5</f>
        <v>136.07625000000002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0.31578000000000001</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FARCHWEL 2</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FARCHWEL 3</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FARCHWEL 6</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FARCHWEL 7</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FARCHWEL 8</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FARCHWEL 9</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FARCHWEL 11</v>
      </c>
      <c r="B41" s="23">
        <v>250</v>
      </c>
      <c r="C41" s="2">
        <f t="shared" si="6"/>
        <v>97.642499999999998</v>
      </c>
      <c r="D41" s="2">
        <f t="shared" si="7"/>
        <v>19.990120499999996</v>
      </c>
      <c r="E41" s="2">
        <f t="shared" si="8"/>
        <v>0.87618562500000008</v>
      </c>
      <c r="F41" s="2">
        <f t="shared" si="9"/>
        <v>5.0978525999999995</v>
      </c>
      <c r="G41" s="2">
        <f t="shared" si="5"/>
        <v>0.19597750000000003</v>
      </c>
      <c r="H41" s="2">
        <f t="shared" si="5"/>
        <v>0.3109325</v>
      </c>
      <c r="I41" s="2">
        <f t="shared" si="5"/>
        <v>3.25475E-2</v>
      </c>
      <c r="J41" s="2">
        <f t="shared" si="5"/>
        <v>2.3545000000000003E-3</v>
      </c>
      <c r="K41" s="2">
        <f t="shared" si="5"/>
        <v>5.0552499999999998E-3</v>
      </c>
      <c r="L41" s="2">
        <f t="shared" si="5"/>
        <v>2.153675E-2</v>
      </c>
      <c r="M41" s="2">
        <f t="shared" si="5"/>
        <v>1.7035499999999999E-2</v>
      </c>
      <c r="N41" s="2">
        <f t="shared" si="5"/>
        <v>1177.25</v>
      </c>
      <c r="O41" s="2">
        <f t="shared" si="5"/>
        <v>31.993500000000001</v>
      </c>
      <c r="P41" s="2">
        <f t="shared" si="5"/>
        <v>0</v>
      </c>
      <c r="Q41" s="2">
        <f t="shared" si="10"/>
        <v>136.07625000000002</v>
      </c>
      <c r="R41" s="2">
        <f t="shared" si="11"/>
        <v>0</v>
      </c>
      <c r="S41" s="2">
        <f t="shared" si="11"/>
        <v>0.31578000000000001</v>
      </c>
      <c r="T41" s="2">
        <f t="shared" si="11"/>
        <v>0</v>
      </c>
      <c r="U41" s="2">
        <f t="shared" si="11"/>
        <v>0</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FARCHWEL 13</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FARCHWEL 21</v>
      </c>
      <c r="B46" s="23">
        <v>250</v>
      </c>
      <c r="C46" s="2">
        <f t="shared" si="6"/>
        <v>97.642499999999998</v>
      </c>
      <c r="D46" s="2">
        <f t="shared" si="7"/>
        <v>19.990120499999996</v>
      </c>
      <c r="E46" s="2">
        <f t="shared" si="8"/>
        <v>0.87618562500000008</v>
      </c>
      <c r="F46" s="2">
        <f t="shared" si="9"/>
        <v>5.0978525999999995</v>
      </c>
      <c r="G46" s="2">
        <f t="shared" si="5"/>
        <v>0.19597750000000003</v>
      </c>
      <c r="H46" s="2">
        <f t="shared" si="5"/>
        <v>0.3109325</v>
      </c>
      <c r="I46" s="2">
        <f t="shared" si="5"/>
        <v>3.25475E-2</v>
      </c>
      <c r="J46" s="2">
        <f t="shared" si="5"/>
        <v>2.3545000000000003E-3</v>
      </c>
      <c r="K46" s="2">
        <f t="shared" si="5"/>
        <v>5.0552499999999998E-3</v>
      </c>
      <c r="L46" s="2">
        <f t="shared" si="5"/>
        <v>2.153675E-2</v>
      </c>
      <c r="M46" s="2">
        <f t="shared" si="5"/>
        <v>1.7035499999999999E-2</v>
      </c>
      <c r="N46" s="2">
        <f t="shared" si="5"/>
        <v>1177.25</v>
      </c>
      <c r="O46" s="2">
        <f t="shared" si="5"/>
        <v>31.993500000000001</v>
      </c>
      <c r="P46" s="2">
        <f t="shared" si="5"/>
        <v>0</v>
      </c>
      <c r="Q46" s="2">
        <f t="shared" si="10"/>
        <v>136.07625000000002</v>
      </c>
      <c r="R46" s="2">
        <f t="shared" si="11"/>
        <v>0</v>
      </c>
      <c r="S46" s="2">
        <f t="shared" si="11"/>
        <v>0.31578000000000001</v>
      </c>
      <c r="T46" s="2">
        <f t="shared" si="11"/>
        <v>0</v>
      </c>
      <c r="U46" s="2">
        <f t="shared" si="11"/>
        <v>0</v>
      </c>
      <c r="AB46" s="66"/>
      <c r="AC46" s="66"/>
      <c r="AD46" s="66"/>
      <c r="AE46" s="66"/>
      <c r="AF46" s="66"/>
      <c r="AG46" s="66"/>
      <c r="AH46" s="66"/>
      <c r="AI46" s="66"/>
    </row>
    <row r="47" spans="1:35" s="83" customFormat="1" x14ac:dyDescent="0.25">
      <c r="A47" s="21" t="str">
        <f>S8</f>
        <v>FARCHWEL 22</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t="str">
        <f>T8</f>
        <v>FARCHWEL 23</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str">
        <f>I16&amp;" I "&amp;(VLOOKUP(I14,Table24581114[],6,FALSE))</f>
        <v>Medium/Clay I Grass</v>
      </c>
      <c r="I58" s="21" t="str">
        <f>J16&amp;" I "&amp;(VLOOKUP(J14,Table24581114[],6,FALSE))</f>
        <v>Medium/Clay I Grass</v>
      </c>
      <c r="J58" s="21" t="str">
        <f>K16&amp;" I "&amp;(VLOOKUP(K14,Table24581114[],6,FALSE))</f>
        <v>Medium/Clay I Grass</v>
      </c>
      <c r="K58" s="21" t="str">
        <f>L16&amp;" I "&amp;(VLOOKUP(L14,Table24581114[],6,FALSE))</f>
        <v>Medium/Clay I Grass</v>
      </c>
      <c r="L58" s="21" t="str">
        <f>M16&amp;" I "&amp;(VLOOKUP(M14,Table24581114[],6,FALSE))</f>
        <v>Medium/Clay I Grass</v>
      </c>
      <c r="M58" s="21" t="str">
        <f>N16&amp;" I "&amp;(VLOOKUP(N14,Table24581114[],6,FALSE))</f>
        <v>Medium/Clay I Grass</v>
      </c>
      <c r="N58" s="21" t="str">
        <f>O16&amp;" I "&amp;(VLOOKUP(O14,Table24581114[],6,FALSE))</f>
        <v>Medium/Clay I Grass</v>
      </c>
      <c r="O58" s="21" t="str">
        <f>P16&amp;" I "&amp;(VLOOKUP(P14,Table24581114[],6,FALSE))</f>
        <v>Medium/Clay I Grass</v>
      </c>
      <c r="P58" s="21" t="str">
        <f>Q16&amp;" I "&amp;(VLOOKUP(Q14,Table24581114[],6,FALSE))</f>
        <v>Medium/Clay I Grass</v>
      </c>
      <c r="Q58" s="21" t="str">
        <f>R16&amp;" I "&amp;(VLOOKUP(R14,Table24581114[],6,FALSE))</f>
        <v>Medium/Clay I Grass</v>
      </c>
      <c r="R58" s="21" t="str">
        <f>S16&amp;" I "&amp;(VLOOKUP(S14,Table24581114[],6,FALSE))</f>
        <v>Medium/Clay I Grass</v>
      </c>
      <c r="S58" s="21" t="str">
        <f>T16&amp;" I "&amp;(VLOOKUP(T14,Table24581114[],6,FALSE))</f>
        <v>Medium/Clay I Grass</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f>VLOOKUP(I$14,Table24581114[],5,FALSE)</f>
        <v>6.2</v>
      </c>
      <c r="I59" s="93">
        <f>VLOOKUP(J$14,Table24581114[],5,FALSE)</f>
        <v>6.2</v>
      </c>
      <c r="J59" s="93">
        <f>VLOOKUP(K$14,Table24581114[],5,FALSE)</f>
        <v>6.2</v>
      </c>
      <c r="K59" s="93">
        <f>VLOOKUP(L$14,Table24581114[],5,FALSE)</f>
        <v>6.2</v>
      </c>
      <c r="L59" s="93">
        <f>VLOOKUP(M$14,Table24581114[],5,FALSE)</f>
        <v>6.2</v>
      </c>
      <c r="M59" s="93">
        <f>VLOOKUP(N$14,Table24581114[],5,FALSE)</f>
        <v>6.2</v>
      </c>
      <c r="N59" s="93">
        <f>VLOOKUP(O$14,Table24581114[],5,FALSE)</f>
        <v>6.2</v>
      </c>
      <c r="O59" s="93">
        <f>VLOOKUP(P$14,Table24581114[],5,FALSE)</f>
        <v>6.2</v>
      </c>
      <c r="P59" s="93">
        <f>VLOOKUP(Q$14,Table24581114[],5,FALSE)</f>
        <v>6.2</v>
      </c>
      <c r="Q59" s="93">
        <f>VLOOKUP(R$14,Table24581114[],5,FALSE)</f>
        <v>6.2</v>
      </c>
      <c r="R59" s="93">
        <f>VLOOKUP(S$14,Table24581114[],5,FALSE)</f>
        <v>6.2</v>
      </c>
      <c r="S59" s="93">
        <f>VLOOKUP(T$14,Table24581114[],5,FALSE)</f>
        <v>6.2</v>
      </c>
      <c r="T59" s="93" t="e">
        <f>VLOOKUP(U$14,Table24581114[],5,FALSE)</f>
        <v>#N/A</v>
      </c>
      <c r="U59" s="93" t="e">
        <f>VLOOKUP(V$14,Table24581114[],5,FALSE)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250</v>
      </c>
      <c r="C62" s="94">
        <f>B32</f>
        <v>0</v>
      </c>
      <c r="D62" s="94">
        <f>B33</f>
        <v>0</v>
      </c>
      <c r="E62" s="94">
        <f>B34</f>
        <v>0</v>
      </c>
      <c r="F62" s="94">
        <f>B35</f>
        <v>0</v>
      </c>
      <c r="G62" s="94">
        <f>B36</f>
        <v>0</v>
      </c>
      <c r="H62" s="94">
        <f>B37</f>
        <v>0</v>
      </c>
      <c r="I62" s="94">
        <f>B38</f>
        <v>0</v>
      </c>
      <c r="J62" s="94">
        <f>B39</f>
        <v>0</v>
      </c>
      <c r="K62" s="94">
        <f>B40</f>
        <v>0</v>
      </c>
      <c r="L62" s="94">
        <f>B41</f>
        <v>250</v>
      </c>
      <c r="M62" s="94">
        <f>B42</f>
        <v>0</v>
      </c>
      <c r="N62" s="94">
        <f>B43</f>
        <v>0</v>
      </c>
      <c r="O62" s="94">
        <f>B44</f>
        <v>0</v>
      </c>
      <c r="P62" s="94">
        <f>B45</f>
        <v>0</v>
      </c>
      <c r="Q62" s="94">
        <f>B46</f>
        <v>250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43" priority="31" operator="equal">
      <formula>"DECREASE"</formula>
    </cfRule>
    <cfRule type="cellIs" dxfId="242" priority="32" operator="equal">
      <formula>"INCREASE"</formula>
    </cfRule>
  </conditionalFormatting>
  <conditionalFormatting sqref="B47:B50 B62:U65">
    <cfRule type="cellIs" dxfId="241" priority="30" operator="greaterThan">
      <formula>$B$51</formula>
    </cfRule>
  </conditionalFormatting>
  <conditionalFormatting sqref="C31:C50">
    <cfRule type="cellIs" dxfId="240" priority="29" operator="greaterThan">
      <formula>$C$51</formula>
    </cfRule>
  </conditionalFormatting>
  <conditionalFormatting sqref="C18:V18">
    <cfRule type="cellIs" dxfId="239" priority="28" operator="equal">
      <formula>0</formula>
    </cfRule>
  </conditionalFormatting>
  <conditionalFormatting sqref="C17:V17">
    <cfRule type="cellIs" dxfId="238" priority="27" operator="equal">
      <formula>0</formula>
    </cfRule>
  </conditionalFormatting>
  <conditionalFormatting sqref="C19:V19">
    <cfRule type="cellIs" dxfId="237" priority="26" operator="equal">
      <formula>0</formula>
    </cfRule>
  </conditionalFormatting>
  <conditionalFormatting sqref="G31:G50">
    <cfRule type="cellIs" dxfId="236" priority="25" operator="greaterThan">
      <formula>$G$51</formula>
    </cfRule>
  </conditionalFormatting>
  <conditionalFormatting sqref="H31:H50">
    <cfRule type="cellIs" dxfId="235" priority="24" operator="greaterThan">
      <formula>$H$51</formula>
    </cfRule>
  </conditionalFormatting>
  <conditionalFormatting sqref="I31:I50">
    <cfRule type="cellIs" dxfId="234" priority="23" operator="greaterThan">
      <formula>$I$51</formula>
    </cfRule>
  </conditionalFormatting>
  <conditionalFormatting sqref="K31:K50">
    <cfRule type="cellIs" dxfId="233" priority="22" operator="greaterThan">
      <formula>$K$51</formula>
    </cfRule>
  </conditionalFormatting>
  <conditionalFormatting sqref="L31:L50">
    <cfRule type="cellIs" dxfId="232" priority="21" operator="greaterThan">
      <formula>$L$51</formula>
    </cfRule>
  </conditionalFormatting>
  <conditionalFormatting sqref="M31:M50">
    <cfRule type="cellIs" dxfId="231" priority="20" operator="greaterThan">
      <formula>$M$51</formula>
    </cfRule>
  </conditionalFormatting>
  <conditionalFormatting sqref="P31:P50">
    <cfRule type="cellIs" dxfId="230" priority="19" operator="greaterThan">
      <formula>$P$51</formula>
    </cfRule>
  </conditionalFormatting>
  <conditionalFormatting sqref="R31:R50">
    <cfRule type="cellIs" dxfId="229" priority="18" operator="greaterThan">
      <formula>$R$51</formula>
    </cfRule>
  </conditionalFormatting>
  <conditionalFormatting sqref="S31:S50">
    <cfRule type="cellIs" dxfId="228" priority="17" operator="greaterThan">
      <formula>$S$51</formula>
    </cfRule>
  </conditionalFormatting>
  <conditionalFormatting sqref="T31:T50">
    <cfRule type="cellIs" dxfId="227" priority="16" operator="greaterThan">
      <formula>$T$51</formula>
    </cfRule>
  </conditionalFormatting>
  <conditionalFormatting sqref="U31:U50">
    <cfRule type="cellIs" dxfId="226" priority="15" operator="greaterThan">
      <formula>$U$51</formula>
    </cfRule>
  </conditionalFormatting>
  <conditionalFormatting sqref="C22:V22">
    <cfRule type="cellIs" dxfId="225" priority="14" operator="equal">
      <formula>0</formula>
    </cfRule>
  </conditionalFormatting>
  <conditionalFormatting sqref="C24:V24">
    <cfRule type="cellIs" dxfId="224" priority="12" operator="equal">
      <formula>"DECREASE"</formula>
    </cfRule>
    <cfRule type="cellIs" dxfId="223" priority="13" operator="equal">
      <formula>"INCREASE"</formula>
    </cfRule>
  </conditionalFormatting>
  <conditionalFormatting sqref="C23:V23">
    <cfRule type="cellIs" dxfId="222" priority="11" operator="equal">
      <formula>0</formula>
    </cfRule>
  </conditionalFormatting>
  <conditionalFormatting sqref="I1">
    <cfRule type="cellIs" dxfId="221" priority="10" operator="lessThan">
      <formula>5</formula>
    </cfRule>
  </conditionalFormatting>
  <conditionalFormatting sqref="C21:V21">
    <cfRule type="cellIs" dxfId="220" priority="7" operator="equal">
      <formula>0</formula>
    </cfRule>
  </conditionalFormatting>
  <conditionalFormatting sqref="B65:U65">
    <cfRule type="cellIs" dxfId="219" priority="5" operator="equal">
      <formula>"UNDER"</formula>
    </cfRule>
    <cfRule type="cellIs" dxfId="218" priority="6" operator="equal">
      <formula>"OVER"</formula>
    </cfRule>
  </conditionalFormatting>
  <conditionalFormatting sqref="I2">
    <cfRule type="cellIs" dxfId="217" priority="4" operator="greaterThan">
      <formula>5000.1</formula>
    </cfRule>
  </conditionalFormatting>
  <conditionalFormatting sqref="I3">
    <cfRule type="cellIs" dxfId="216" priority="3" operator="greaterThan">
      <formula>4.1</formula>
    </cfRule>
  </conditionalFormatting>
  <conditionalFormatting sqref="J31:J50">
    <cfRule type="cellIs" dxfId="215" priority="2" operator="greaterThan">
      <formula>$J$51</formula>
    </cfRule>
  </conditionalFormatting>
  <conditionalFormatting sqref="B31:B46">
    <cfRule type="cellIs" dxfId="214" priority="1" operator="greaterThan">
      <formula>$B$51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topLeftCell="A22" zoomScale="90" zoomScaleNormal="90" workbookViewId="0">
      <selection activeCell="O43" sqref="O4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6.5</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179</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77</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175</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19.902489750000001</v>
      </c>
      <c r="D18" s="24">
        <f>$D32</f>
        <v>0</v>
      </c>
      <c r="E18" s="24">
        <f>$D33</f>
        <v>0</v>
      </c>
      <c r="F18" s="24">
        <f>$D34</f>
        <v>0</v>
      </c>
      <c r="G18" s="24">
        <f>$D35</f>
        <v>0</v>
      </c>
      <c r="H18" s="24">
        <f>$D36</f>
        <v>0</v>
      </c>
      <c r="I18" s="24">
        <f>$D37</f>
        <v>0</v>
      </c>
      <c r="J18" s="24">
        <f>$D38</f>
        <v>0</v>
      </c>
      <c r="K18" s="24">
        <f>$D39</f>
        <v>0</v>
      </c>
      <c r="L18" s="24">
        <f>$D40</f>
        <v>0</v>
      </c>
      <c r="M18" s="24">
        <f>$D41</f>
        <v>19.902489750000001</v>
      </c>
      <c r="N18" s="24">
        <f>$D42</f>
        <v>0</v>
      </c>
      <c r="O18" s="24">
        <f>$D43</f>
        <v>0</v>
      </c>
      <c r="P18" s="24">
        <f>$D44</f>
        <v>0</v>
      </c>
      <c r="Q18" s="24">
        <f>$D45</f>
        <v>0</v>
      </c>
      <c r="R18" s="24">
        <f>$D46</f>
        <v>19.902489750000001</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-59.997510249999991</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-79.899999999999991</v>
      </c>
      <c r="K19" s="24">
        <f t="shared" si="1"/>
        <v>-79.899999999999991</v>
      </c>
      <c r="L19" s="24">
        <f t="shared" si="1"/>
        <v>-79.899999999999991</v>
      </c>
      <c r="M19" s="24">
        <f t="shared" si="1"/>
        <v>-59.997510249999991</v>
      </c>
      <c r="N19" s="24">
        <f t="shared" si="1"/>
        <v>-79.899999999999991</v>
      </c>
      <c r="O19" s="24">
        <f t="shared" si="1"/>
        <v>-79.899999999999991</v>
      </c>
      <c r="P19" s="24">
        <f t="shared" si="1"/>
        <v>-79.899999999999991</v>
      </c>
      <c r="Q19" s="24">
        <f t="shared" si="1"/>
        <v>-79.899999999999991</v>
      </c>
      <c r="R19" s="24">
        <f t="shared" si="1"/>
        <v>-59.997510249999991</v>
      </c>
      <c r="S19" s="24">
        <f t="shared" si="1"/>
        <v>-79.899999999999991</v>
      </c>
      <c r="T19" s="24">
        <f t="shared" si="1"/>
        <v>-79.899999999999991</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
      </c>
      <c r="E20" s="33" t="str">
        <f>IF($B33="","",IF(E$19&gt;=0,"INCREASE","DECREASE"))</f>
        <v/>
      </c>
      <c r="F20" s="33" t="str">
        <f>IF($B34="","",IF(F$19&gt;=0,"INCREASE","DECREASE"))</f>
        <v/>
      </c>
      <c r="G20" s="33" t="str">
        <f>IF($B35="","",IF(G$19&gt;=0,"INCREASE","DECREASE"))</f>
        <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0.96628950000000025</v>
      </c>
      <c r="D22" s="24">
        <f>$E32</f>
        <v>0</v>
      </c>
      <c r="E22" s="24">
        <f>$E33</f>
        <v>0</v>
      </c>
      <c r="F22" s="24">
        <f>$E34</f>
        <v>0</v>
      </c>
      <c r="G22" s="24">
        <f>$E35</f>
        <v>0</v>
      </c>
      <c r="H22" s="24">
        <f>$E36</f>
        <v>0</v>
      </c>
      <c r="I22" s="24">
        <f>$E37</f>
        <v>0</v>
      </c>
      <c r="J22" s="24">
        <f>$E38</f>
        <v>0</v>
      </c>
      <c r="K22" s="24">
        <f>$E39</f>
        <v>0</v>
      </c>
      <c r="L22" s="24">
        <f>$E40</f>
        <v>0</v>
      </c>
      <c r="M22" s="24">
        <f>$E41</f>
        <v>0.96628950000000025</v>
      </c>
      <c r="N22" s="24">
        <f>$E42</f>
        <v>0</v>
      </c>
      <c r="O22" s="24">
        <f>$E43</f>
        <v>0</v>
      </c>
      <c r="P22" s="24">
        <f>$E44</f>
        <v>0</v>
      </c>
      <c r="Q22" s="24">
        <f>$E45</f>
        <v>0</v>
      </c>
      <c r="R22" s="24">
        <f>$E46</f>
        <v>0.96628950000000025</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-281.03371049999998</v>
      </c>
      <c r="D23" s="24">
        <f t="shared" ref="D23:V23" si="3">D22-D21</f>
        <v>-282</v>
      </c>
      <c r="E23" s="24">
        <f t="shared" si="3"/>
        <v>-282</v>
      </c>
      <c r="F23" s="24">
        <f t="shared" si="3"/>
        <v>-282</v>
      </c>
      <c r="G23" s="24">
        <f t="shared" si="3"/>
        <v>-282</v>
      </c>
      <c r="H23" s="24">
        <f t="shared" si="3"/>
        <v>-282</v>
      </c>
      <c r="I23" s="24">
        <f t="shared" si="3"/>
        <v>-282</v>
      </c>
      <c r="J23" s="24">
        <f t="shared" si="3"/>
        <v>-282</v>
      </c>
      <c r="K23" s="24">
        <f t="shared" si="3"/>
        <v>-282</v>
      </c>
      <c r="L23" s="24">
        <f t="shared" si="3"/>
        <v>-282</v>
      </c>
      <c r="M23" s="24">
        <f t="shared" si="3"/>
        <v>-281.03371049999998</v>
      </c>
      <c r="N23" s="24">
        <f t="shared" si="3"/>
        <v>-282</v>
      </c>
      <c r="O23" s="24">
        <f t="shared" si="3"/>
        <v>-282</v>
      </c>
      <c r="P23" s="24">
        <f t="shared" si="3"/>
        <v>-282</v>
      </c>
      <c r="Q23" s="24">
        <f t="shared" si="3"/>
        <v>-282</v>
      </c>
      <c r="R23" s="24">
        <f t="shared" si="3"/>
        <v>-281.03371049999998</v>
      </c>
      <c r="S23" s="24">
        <f t="shared" si="3"/>
        <v>-282</v>
      </c>
      <c r="T23" s="24">
        <f t="shared" si="3"/>
        <v>-282</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2.97</v>
      </c>
      <c r="C28" s="23">
        <v>0.99</v>
      </c>
      <c r="D28" s="23">
        <v>0.11700000000000001</v>
      </c>
      <c r="E28" s="23">
        <v>1.0800000000000001E-2</v>
      </c>
      <c r="F28" s="23">
        <v>426</v>
      </c>
      <c r="G28" s="23">
        <v>26.9</v>
      </c>
      <c r="H28" s="23">
        <v>39.799999999999997</v>
      </c>
      <c r="I28" s="23">
        <v>4.43</v>
      </c>
      <c r="J28" s="23">
        <v>0.32</v>
      </c>
      <c r="K28" s="30">
        <v>0.69</v>
      </c>
      <c r="L28" s="23">
        <v>2.93</v>
      </c>
      <c r="M28" s="23">
        <v>4.3</v>
      </c>
      <c r="N28" s="23">
        <v>152000</v>
      </c>
      <c r="O28" s="23">
        <v>4330</v>
      </c>
      <c r="P28" s="23"/>
      <c r="Q28" s="23">
        <v>7280</v>
      </c>
      <c r="R28" s="23"/>
      <c r="S28" s="23">
        <v>41.7</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250</v>
      </c>
      <c r="C31" s="2">
        <f>IF(C$27="%w/w SAR",((C$28*10)*$B31),IF(C$27="%w/w DM",(((C$28*10)*($B$28/100))*$B31),IF(C$27="kg/t SAR",(C$28*$B31),IF(C$27="kg/t DM",((C$28*($B$28/100))*$B31),IF(C$27="mg/kg SAR",((C$28*0.001)*$B31),IF(C$27="mg/kg DM",(((C$28*0.001)*($B$28/100))*$B31),0))))))</f>
        <v>73.507500000000007</v>
      </c>
      <c r="D31" s="2">
        <f>(IF(D$27="%w/w SAR",((D$28*10)*$B31),IF(D$27="%w/w DM",(((D$28*10)*($B$28/100))*$B31),IF(D$27="kg/t SAR",(D$28*$B31),IF(D$27="kg/t DM",((D$28*($B$28/100))*$B31),IF(D$27="mg/kg SAR",((D$28*0.001)*$B31),IF(D$27="mg/kg DM",(((D$28*0.001)*($B$28/100))*$B31),"0")))))))*2.291</f>
        <v>19.902489750000001</v>
      </c>
      <c r="E31" s="2">
        <f>(IF(E$27="%w/w SAR",((E$28*10)*$B31),IF(E$27="%w/w DM",(((E$28*10)*($B$28/100))*$B31),IF(E$27="kg/t SAR",(E$28*$B31),IF(E$27="kg/t DM",((E$28*($B$28/100))*$B31),IF(E$27="mg/kg SAR",((E$28*0.001)*$B31),IF(E$27="mg/kg DM",(((E$28*0.001)*($B$28/100))*$B31),"0")))))))*1.205</f>
        <v>0.96628950000000025</v>
      </c>
      <c r="F31" s="2">
        <f>(IF(F$27="%w/w SAR",((F$28*10)*$B31),IF(F$27="%w/w DM",(((F$28*10)*($B$28/100))*$B31),IF(F$27="kg/t SAR",(F$28*$B31),IF(F$27="kg/t DM",((F$28*($B$28/100))*$B31),IF(F$27="mg/kg SAR",((F$28*0.001)*$B31),IF(F$27="mg/kg DM",(((F$28*0.001)*($B$28/100))*$B31),"0")))))))*1.658</f>
        <v>5.2443369000000004</v>
      </c>
      <c r="G31" s="2">
        <f t="shared" ref="G31:P46" si="5">IF(G$27="%w/w SAR",((G$28*10)*$B31),IF(G$27="%w/w DM",(((G$28*10)*($B$28/100))*$B31),IF(G$27="kg/t SAR",(G$28*$B31),IF(G$27="kg/t DM",((G$28*($B$28/100))*$B31),IF(G$27="mg/kg SAR",((G$28*0.001)*$B31),IF(G$27="mg/kg DM",(((G$28*0.001)*($B$28/100))*$B31),0))))))</f>
        <v>0.19973250000000001</v>
      </c>
      <c r="H31" s="2">
        <f t="shared" si="5"/>
        <v>0.29551499999999997</v>
      </c>
      <c r="I31" s="2">
        <f t="shared" si="5"/>
        <v>3.2892749999999998E-2</v>
      </c>
      <c r="J31" s="2">
        <f t="shared" si="5"/>
        <v>2.3760000000000001E-3</v>
      </c>
      <c r="K31" s="2">
        <f t="shared" si="5"/>
        <v>5.1232499999999993E-3</v>
      </c>
      <c r="L31" s="2">
        <f t="shared" si="5"/>
        <v>2.175525E-2</v>
      </c>
      <c r="M31" s="2">
        <f t="shared" si="5"/>
        <v>3.1927500000000004E-2</v>
      </c>
      <c r="N31" s="2">
        <f t="shared" si="5"/>
        <v>1128.6000000000001</v>
      </c>
      <c r="O31" s="2">
        <f t="shared" si="5"/>
        <v>32.15025</v>
      </c>
      <c r="P31" s="2">
        <f t="shared" si="5"/>
        <v>0</v>
      </c>
      <c r="Q31" s="2">
        <f>(IF(Q$27="%w/w SAR",((Q$28*10)*$B31),IF(Q$27="%w/w DM",(((Q$28*10)*($B$28/100))*$B31),IF(Q$27="kg/t SAR",(Q$28*$B31),IF(Q$27="kg/t DM",((Q$28*($B$28/100))*$B31),IF(Q$27="mg/kg SAR",((Q$28*0.001)*$B31),IF(Q$27="mg/kg DM",(((Q$28*0.001)*($B$28/100))*$B31),0)))))))*2.5</f>
        <v>135.13499999999999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0.30962250000000002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FARCHWEL 2</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FARCHWEL 3</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FARCHWEL 6</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FARCHWEL 7</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FARCHWEL 8</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FARCHWEL 9</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FARCHWEL 11</v>
      </c>
      <c r="B41" s="23">
        <v>250</v>
      </c>
      <c r="C41" s="2">
        <f t="shared" si="6"/>
        <v>73.507500000000007</v>
      </c>
      <c r="D41" s="2">
        <f t="shared" si="7"/>
        <v>19.902489750000001</v>
      </c>
      <c r="E41" s="2">
        <f t="shared" si="8"/>
        <v>0.96628950000000025</v>
      </c>
      <c r="F41" s="2">
        <f t="shared" si="9"/>
        <v>5.2443369000000004</v>
      </c>
      <c r="G41" s="2">
        <f t="shared" si="5"/>
        <v>0.19973250000000001</v>
      </c>
      <c r="H41" s="2">
        <f t="shared" si="5"/>
        <v>0.29551499999999997</v>
      </c>
      <c r="I41" s="2">
        <f t="shared" si="5"/>
        <v>3.2892749999999998E-2</v>
      </c>
      <c r="J41" s="2">
        <f t="shared" si="5"/>
        <v>2.3760000000000001E-3</v>
      </c>
      <c r="K41" s="2">
        <f t="shared" si="5"/>
        <v>5.1232499999999993E-3</v>
      </c>
      <c r="L41" s="2">
        <f t="shared" si="5"/>
        <v>2.175525E-2</v>
      </c>
      <c r="M41" s="2">
        <f t="shared" si="5"/>
        <v>3.1927500000000004E-2</v>
      </c>
      <c r="N41" s="2">
        <f t="shared" si="5"/>
        <v>1128.6000000000001</v>
      </c>
      <c r="O41" s="2">
        <f t="shared" si="5"/>
        <v>32.15025</v>
      </c>
      <c r="P41" s="2">
        <f t="shared" si="5"/>
        <v>0</v>
      </c>
      <c r="Q41" s="2">
        <f t="shared" si="10"/>
        <v>135.13499999999999</v>
      </c>
      <c r="R41" s="2">
        <f t="shared" si="11"/>
        <v>0</v>
      </c>
      <c r="S41" s="2">
        <f t="shared" si="11"/>
        <v>0.30962250000000002</v>
      </c>
      <c r="T41" s="2">
        <f t="shared" si="11"/>
        <v>0</v>
      </c>
      <c r="U41" s="2">
        <f t="shared" si="11"/>
        <v>0</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FARCHWEL 13</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FARCHWEL 21</v>
      </c>
      <c r="B46" s="23">
        <v>250</v>
      </c>
      <c r="C46" s="2">
        <f t="shared" si="6"/>
        <v>73.507500000000007</v>
      </c>
      <c r="D46" s="2">
        <f t="shared" si="7"/>
        <v>19.902489750000001</v>
      </c>
      <c r="E46" s="2">
        <f t="shared" si="8"/>
        <v>0.96628950000000025</v>
      </c>
      <c r="F46" s="2">
        <f t="shared" si="9"/>
        <v>5.2443369000000004</v>
      </c>
      <c r="G46" s="2">
        <f t="shared" si="5"/>
        <v>0.19973250000000001</v>
      </c>
      <c r="H46" s="2">
        <f t="shared" si="5"/>
        <v>0.29551499999999997</v>
      </c>
      <c r="I46" s="2">
        <f t="shared" si="5"/>
        <v>3.2892749999999998E-2</v>
      </c>
      <c r="J46" s="2">
        <f t="shared" si="5"/>
        <v>2.3760000000000001E-3</v>
      </c>
      <c r="K46" s="2">
        <f t="shared" si="5"/>
        <v>5.1232499999999993E-3</v>
      </c>
      <c r="L46" s="2">
        <f t="shared" si="5"/>
        <v>2.175525E-2</v>
      </c>
      <c r="M46" s="2">
        <f t="shared" si="5"/>
        <v>3.1927500000000004E-2</v>
      </c>
      <c r="N46" s="2">
        <f t="shared" si="5"/>
        <v>1128.6000000000001</v>
      </c>
      <c r="O46" s="2">
        <f t="shared" si="5"/>
        <v>32.15025</v>
      </c>
      <c r="P46" s="2">
        <f t="shared" si="5"/>
        <v>0</v>
      </c>
      <c r="Q46" s="2">
        <f t="shared" si="10"/>
        <v>135.13499999999999</v>
      </c>
      <c r="R46" s="2">
        <f t="shared" si="11"/>
        <v>0</v>
      </c>
      <c r="S46" s="2">
        <f t="shared" si="11"/>
        <v>0.30962250000000002</v>
      </c>
      <c r="T46" s="2">
        <f t="shared" si="11"/>
        <v>0</v>
      </c>
      <c r="U46" s="2">
        <f t="shared" si="11"/>
        <v>0</v>
      </c>
      <c r="AB46" s="66"/>
      <c r="AC46" s="66"/>
      <c r="AD46" s="66"/>
      <c r="AE46" s="66"/>
      <c r="AF46" s="66"/>
      <c r="AG46" s="66"/>
      <c r="AH46" s="66"/>
      <c r="AI46" s="66"/>
    </row>
    <row r="47" spans="1:35" s="83" customFormat="1" x14ac:dyDescent="0.25">
      <c r="A47" s="21" t="str">
        <f>S8</f>
        <v>FARCHWEL 22</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t="str">
        <f>T8</f>
        <v>FARCHWEL 23</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str">
        <f>I16&amp;" I "&amp;(VLOOKUP(I14,Table245810[],6,FALSE))</f>
        <v>Medium/Clay I Grass</v>
      </c>
      <c r="I58" s="21" t="str">
        <f>J16&amp;" I "&amp;(VLOOKUP(J14,Table245810[],6,FALSE))</f>
        <v>Medium/Clay I Grass</v>
      </c>
      <c r="J58" s="21" t="str">
        <f>K16&amp;" I "&amp;(VLOOKUP(K14,Table245810[],6,FALSE))</f>
        <v>Medium/Clay I Grass</v>
      </c>
      <c r="K58" s="21" t="str">
        <f>L16&amp;" I "&amp;(VLOOKUP(L14,Table245810[],6,FALSE))</f>
        <v>Medium/Clay I Grass</v>
      </c>
      <c r="L58" s="21" t="str">
        <f>M16&amp;" I "&amp;(VLOOKUP(M14,Table245810[],6,FALSE))</f>
        <v>Medium/Clay I Grass</v>
      </c>
      <c r="M58" s="21" t="str">
        <f>N16&amp;" I "&amp;(VLOOKUP(N14,Table245810[],6,FALSE))</f>
        <v>Medium/Clay I Grass</v>
      </c>
      <c r="N58" s="21" t="str">
        <f>O16&amp;" I "&amp;(VLOOKUP(O14,Table245810[],6,FALSE))</f>
        <v>Medium/Clay I Grass</v>
      </c>
      <c r="O58" s="21" t="str">
        <f>P16&amp;" I "&amp;(VLOOKUP(P14,Table245810[],6,FALSE))</f>
        <v>Medium/Clay I Grass</v>
      </c>
      <c r="P58" s="21" t="str">
        <f>Q16&amp;" I "&amp;(VLOOKUP(Q14,Table245810[],6,FALSE))</f>
        <v>Medium/Clay I Grass</v>
      </c>
      <c r="Q58" s="21" t="str">
        <f>R16&amp;" I "&amp;(VLOOKUP(R14,Table245810[],6,FALSE))</f>
        <v>Medium/Clay I Grass</v>
      </c>
      <c r="R58" s="21" t="str">
        <f>S16&amp;" I "&amp;(VLOOKUP(S14,Table245810[],6,FALSE))</f>
        <v>Medium/Clay I Grass</v>
      </c>
      <c r="S58" s="21" t="str">
        <f>T16&amp;" I "&amp;(VLOOKUP(T14,Table245810[],6,FALSE))</f>
        <v>Medium/Clay I Grass</v>
      </c>
      <c r="T58" s="21" t="e">
        <f>U16&amp;" I "&amp;(VLOOKUP(U14,Table245810[],6,FALSE))</f>
        <v>#N/A</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6.2</v>
      </c>
      <c r="H59" s="93">
        <f>VLOOKUP(I$14,Table245810[],5,FALSE)</f>
        <v>6.2</v>
      </c>
      <c r="I59" s="93">
        <f>VLOOKUP(J$14,Table245810[],5,FALSE)</f>
        <v>6.2</v>
      </c>
      <c r="J59" s="93">
        <f>VLOOKUP(K$14,Table245810[],5,FALSE)</f>
        <v>6.2</v>
      </c>
      <c r="K59" s="93">
        <f>VLOOKUP(L$14,Table245810[],5,FALSE)</f>
        <v>6.2</v>
      </c>
      <c r="L59" s="93">
        <f>VLOOKUP(M$14,Table245810[],5,FALSE)</f>
        <v>6.2</v>
      </c>
      <c r="M59" s="93">
        <f>VLOOKUP(N$14,Table245810[],5,FALSE)</f>
        <v>6.2</v>
      </c>
      <c r="N59" s="93">
        <f>VLOOKUP(O$14,Table245810[],5,FALSE)</f>
        <v>6.2</v>
      </c>
      <c r="O59" s="93">
        <f>VLOOKUP(P$14,Table245810[],5,FALSE)</f>
        <v>6.2</v>
      </c>
      <c r="P59" s="93">
        <f>VLOOKUP(Q$14,Table245810[],5,FALSE)</f>
        <v>6.2</v>
      </c>
      <c r="Q59" s="93">
        <f>VLOOKUP(R$14,Table245810[],5,FALSE)</f>
        <v>6.2</v>
      </c>
      <c r="R59" s="93">
        <f>VLOOKUP(S$14,Table245810[],5,FALSE)</f>
        <v>6.2</v>
      </c>
      <c r="S59" s="93">
        <f>VLOOKUP(T$14,Table245810[],5,FALSE)</f>
        <v>6.2</v>
      </c>
      <c r="T59" s="93" t="e">
        <f>VLOOKUP(U$14,Table245810[],5,FALSE)</f>
        <v>#N/A</v>
      </c>
      <c r="U59" s="93" t="e">
        <f>VLOOKUP(V$14,Table245810[],5,FALSE)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250</v>
      </c>
      <c r="C62" s="94">
        <f>B32</f>
        <v>0</v>
      </c>
      <c r="D62" s="94">
        <f>B33</f>
        <v>0</v>
      </c>
      <c r="E62" s="94">
        <f>B34</f>
        <v>0</v>
      </c>
      <c r="F62" s="94">
        <f>B35</f>
        <v>0</v>
      </c>
      <c r="G62" s="94">
        <f>B36</f>
        <v>0</v>
      </c>
      <c r="H62" s="94">
        <f>B37</f>
        <v>0</v>
      </c>
      <c r="I62" s="94">
        <f>B38</f>
        <v>0</v>
      </c>
      <c r="J62" s="94">
        <f>B39</f>
        <v>0</v>
      </c>
      <c r="K62" s="94">
        <f>B40</f>
        <v>0</v>
      </c>
      <c r="L62" s="94">
        <f>B41</f>
        <v>250</v>
      </c>
      <c r="M62" s="94">
        <f>B42</f>
        <v>0</v>
      </c>
      <c r="N62" s="94">
        <f>B43</f>
        <v>0</v>
      </c>
      <c r="O62" s="94">
        <f>B44</f>
        <v>0</v>
      </c>
      <c r="P62" s="94">
        <f>B45</f>
        <v>0</v>
      </c>
      <c r="Q62" s="94">
        <f>B46</f>
        <v>250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2" priority="31" operator="equal">
      <formula>"DECREASE"</formula>
    </cfRule>
    <cfRule type="cellIs" dxfId="201" priority="32" operator="equal">
      <formula>"INCREASE"</formula>
    </cfRule>
  </conditionalFormatting>
  <conditionalFormatting sqref="B47:B50 B62:U65">
    <cfRule type="cellIs" dxfId="200" priority="30" operator="greaterThan">
      <formula>$B$51</formula>
    </cfRule>
  </conditionalFormatting>
  <conditionalFormatting sqref="C31:C50">
    <cfRule type="cellIs" dxfId="199" priority="29" operator="greaterThan">
      <formula>$C$51</formula>
    </cfRule>
  </conditionalFormatting>
  <conditionalFormatting sqref="C18:V18">
    <cfRule type="cellIs" dxfId="198" priority="28" operator="equal">
      <formula>0</formula>
    </cfRule>
  </conditionalFormatting>
  <conditionalFormatting sqref="C17:V17">
    <cfRule type="cellIs" dxfId="197" priority="27" operator="equal">
      <formula>0</formula>
    </cfRule>
  </conditionalFormatting>
  <conditionalFormatting sqref="C19:V19">
    <cfRule type="cellIs" dxfId="196" priority="26" operator="equal">
      <formula>0</formula>
    </cfRule>
  </conditionalFormatting>
  <conditionalFormatting sqref="G31:G50">
    <cfRule type="cellIs" dxfId="195" priority="25" operator="greaterThan">
      <formula>$G$51</formula>
    </cfRule>
  </conditionalFormatting>
  <conditionalFormatting sqref="H31:H50">
    <cfRule type="cellIs" dxfId="194" priority="24" operator="greaterThan">
      <formula>$H$51</formula>
    </cfRule>
  </conditionalFormatting>
  <conditionalFormatting sqref="I31:I50">
    <cfRule type="cellIs" dxfId="193" priority="23" operator="greaterThan">
      <formula>$I$51</formula>
    </cfRule>
  </conditionalFormatting>
  <conditionalFormatting sqref="K31:K50">
    <cfRule type="cellIs" dxfId="192" priority="22" operator="greaterThan">
      <formula>$K$51</formula>
    </cfRule>
  </conditionalFormatting>
  <conditionalFormatting sqref="L31:L50">
    <cfRule type="cellIs" dxfId="191" priority="21" operator="greaterThan">
      <formula>$L$51</formula>
    </cfRule>
  </conditionalFormatting>
  <conditionalFormatting sqref="M31:M50">
    <cfRule type="cellIs" dxfId="190" priority="20" operator="greaterThan">
      <formula>$M$51</formula>
    </cfRule>
  </conditionalFormatting>
  <conditionalFormatting sqref="P31:P50">
    <cfRule type="cellIs" dxfId="189" priority="19" operator="greaterThan">
      <formula>$P$51</formula>
    </cfRule>
  </conditionalFormatting>
  <conditionalFormatting sqref="R31:R50">
    <cfRule type="cellIs" dxfId="188" priority="18" operator="greaterThan">
      <formula>$R$51</formula>
    </cfRule>
  </conditionalFormatting>
  <conditionalFormatting sqref="S31:S50">
    <cfRule type="cellIs" dxfId="187" priority="17" operator="greaterThan">
      <formula>$S$51</formula>
    </cfRule>
  </conditionalFormatting>
  <conditionalFormatting sqref="T31:T50">
    <cfRule type="cellIs" dxfId="186" priority="16" operator="greaterThan">
      <formula>$T$51</formula>
    </cfRule>
  </conditionalFormatting>
  <conditionalFormatting sqref="U31:U50">
    <cfRule type="cellIs" dxfId="185" priority="15" operator="greaterThan">
      <formula>$U$51</formula>
    </cfRule>
  </conditionalFormatting>
  <conditionalFormatting sqref="C22:V22">
    <cfRule type="cellIs" dxfId="184" priority="14" operator="equal">
      <formula>0</formula>
    </cfRule>
  </conditionalFormatting>
  <conditionalFormatting sqref="C24:V24">
    <cfRule type="cellIs" dxfId="183" priority="12" operator="equal">
      <formula>"DECREASE"</formula>
    </cfRule>
    <cfRule type="cellIs" dxfId="182" priority="13" operator="equal">
      <formula>"INCREASE"</formula>
    </cfRule>
  </conditionalFormatting>
  <conditionalFormatting sqref="C23:V23">
    <cfRule type="cellIs" dxfId="181" priority="11" operator="equal">
      <formula>0</formula>
    </cfRule>
  </conditionalFormatting>
  <conditionalFormatting sqref="I1">
    <cfRule type="cellIs" dxfId="180" priority="10" operator="lessThan">
      <formula>5</formula>
    </cfRule>
  </conditionalFormatting>
  <conditionalFormatting sqref="C21:V21">
    <cfRule type="cellIs" dxfId="179" priority="7" operator="equal">
      <formula>0</formula>
    </cfRule>
  </conditionalFormatting>
  <conditionalFormatting sqref="B65:U65">
    <cfRule type="cellIs" dxfId="178" priority="5" operator="equal">
      <formula>"UNDER"</formula>
    </cfRule>
    <cfRule type="cellIs" dxfId="177" priority="6" operator="equal">
      <formula>"OVER"</formula>
    </cfRule>
  </conditionalFormatting>
  <conditionalFormatting sqref="I2">
    <cfRule type="cellIs" dxfId="176" priority="4" operator="greaterThan">
      <formula>5000.1</formula>
    </cfRule>
  </conditionalFormatting>
  <conditionalFormatting sqref="I3">
    <cfRule type="cellIs" dxfId="175" priority="3" operator="greaterThan">
      <formula>4.1</formula>
    </cfRule>
  </conditionalFormatting>
  <conditionalFormatting sqref="J31:J50">
    <cfRule type="cellIs" dxfId="174" priority="2" operator="greaterThan">
      <formula>$J$51</formula>
    </cfRule>
  </conditionalFormatting>
  <conditionalFormatting sqref="B31:B46">
    <cfRule type="cellIs" dxfId="173" priority="1" operator="greaterThan">
      <formula>$B$51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topLeftCell="A25" zoomScale="90" zoomScaleNormal="90" workbookViewId="0">
      <selection activeCell="B45" sqref="B4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4.9000000000000004</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179</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77</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185</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9.5998627500000016</v>
      </c>
      <c r="D18" s="24">
        <f>$D32</f>
        <v>9.5998627500000016</v>
      </c>
      <c r="E18" s="24">
        <f>$D33</f>
        <v>9.5998627500000016</v>
      </c>
      <c r="F18" s="24">
        <f>$D34</f>
        <v>0</v>
      </c>
      <c r="G18" s="24">
        <f>$D35</f>
        <v>0</v>
      </c>
      <c r="H18" s="24">
        <f>$D36</f>
        <v>9.5998627500000016</v>
      </c>
      <c r="I18" s="24">
        <f>$D37</f>
        <v>9.5998627500000016</v>
      </c>
      <c r="J18" s="24">
        <f>$D38</f>
        <v>9.5998627500000016</v>
      </c>
      <c r="K18" s="24">
        <f>$D39</f>
        <v>9.5998627500000016</v>
      </c>
      <c r="L18" s="24">
        <f>$D40</f>
        <v>0</v>
      </c>
      <c r="M18" s="24">
        <f>$D41</f>
        <v>9.5998627500000016</v>
      </c>
      <c r="N18" s="24">
        <f>$D42</f>
        <v>0</v>
      </c>
      <c r="O18" s="24">
        <f>$D43</f>
        <v>9.5998627500000016</v>
      </c>
      <c r="P18" s="24">
        <f>$D44</f>
        <v>0</v>
      </c>
      <c r="Q18" s="24">
        <f>$D45</f>
        <v>0</v>
      </c>
      <c r="R18" s="24">
        <f>$D46</f>
        <v>9.5998627500000016</v>
      </c>
      <c r="S18" s="24">
        <f>$D47</f>
        <v>9.5998627500000016</v>
      </c>
      <c r="T18" s="24">
        <f>$D48</f>
        <v>9.5998627500000016</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-70.300137249999992</v>
      </c>
      <c r="D19" s="24">
        <f t="shared" ref="D19:V19" si="1">D18-D17</f>
        <v>-70.300137249999992</v>
      </c>
      <c r="E19" s="24">
        <f t="shared" si="1"/>
        <v>-70.300137249999992</v>
      </c>
      <c r="F19" s="24">
        <f t="shared" si="1"/>
        <v>-79.899999999999991</v>
      </c>
      <c r="G19" s="24">
        <f t="shared" si="1"/>
        <v>-79.899999999999991</v>
      </c>
      <c r="H19" s="24">
        <f t="shared" si="1"/>
        <v>-70.300137249999992</v>
      </c>
      <c r="I19" s="24">
        <f t="shared" si="1"/>
        <v>-70.300137249999992</v>
      </c>
      <c r="J19" s="24">
        <f t="shared" si="1"/>
        <v>-70.300137249999992</v>
      </c>
      <c r="K19" s="24">
        <f t="shared" si="1"/>
        <v>-70.300137249999992</v>
      </c>
      <c r="L19" s="24">
        <f t="shared" si="1"/>
        <v>-79.899999999999991</v>
      </c>
      <c r="M19" s="24">
        <f t="shared" si="1"/>
        <v>-70.300137249999992</v>
      </c>
      <c r="N19" s="24">
        <f t="shared" si="1"/>
        <v>-79.899999999999991</v>
      </c>
      <c r="O19" s="24">
        <f t="shared" si="1"/>
        <v>-70.300137249999992</v>
      </c>
      <c r="P19" s="24">
        <f t="shared" si="1"/>
        <v>-79.899999999999991</v>
      </c>
      <c r="Q19" s="24">
        <f t="shared" si="1"/>
        <v>-79.899999999999991</v>
      </c>
      <c r="R19" s="24">
        <f t="shared" si="1"/>
        <v>-70.300137249999992</v>
      </c>
      <c r="S19" s="24">
        <f t="shared" si="1"/>
        <v>-70.300137249999992</v>
      </c>
      <c r="T19" s="24">
        <f t="shared" si="1"/>
        <v>-70.300137249999992</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
      </c>
      <c r="G20" s="33" t="str">
        <f>IF($B35="","",IF(G$19&gt;=0,"INCREASE","DECREASE"))</f>
        <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DECREASE</v>
      </c>
      <c r="N20" s="33" t="str">
        <f>IF($B42="","",IF(N$19&gt;=0,"INCREASE","DECREASE"))</f>
        <v/>
      </c>
      <c r="O20" s="33" t="str">
        <f>IF($B43="","",IF(O$19&gt;=0,"INCREASE","DECREASE"))</f>
        <v>DECREASE</v>
      </c>
      <c r="P20" s="33" t="str">
        <f>IF($B44="","",IF(P$19&gt;=0,"INCREASE","DECREASE"))</f>
        <v/>
      </c>
      <c r="Q20" s="33" t="str">
        <f>IF($B45="","",IF(Q$19&gt;=0,"INCREASE","DECREASE"))</f>
        <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0.79150425000000002</v>
      </c>
      <c r="D22" s="24">
        <f>$E32</f>
        <v>0.79150425000000002</v>
      </c>
      <c r="E22" s="24">
        <f>$E33</f>
        <v>0.79150425000000002</v>
      </c>
      <c r="F22" s="24">
        <f>$E34</f>
        <v>0</v>
      </c>
      <c r="G22" s="24">
        <f>$E35</f>
        <v>0</v>
      </c>
      <c r="H22" s="24">
        <f>$E36</f>
        <v>0.79150425000000002</v>
      </c>
      <c r="I22" s="24">
        <f>$E37</f>
        <v>0.79150425000000002</v>
      </c>
      <c r="J22" s="24">
        <f>$E38</f>
        <v>0.79150425000000002</v>
      </c>
      <c r="K22" s="24">
        <f>$E39</f>
        <v>0.79150425000000002</v>
      </c>
      <c r="L22" s="24">
        <f>$E40</f>
        <v>0</v>
      </c>
      <c r="M22" s="24">
        <f>$E41</f>
        <v>0.79150425000000002</v>
      </c>
      <c r="N22" s="24">
        <f>$E42</f>
        <v>0</v>
      </c>
      <c r="O22" s="24">
        <f>$E43</f>
        <v>0.79150425000000002</v>
      </c>
      <c r="P22" s="24">
        <f>$E44</f>
        <v>0</v>
      </c>
      <c r="Q22" s="24">
        <f>$E45</f>
        <v>0</v>
      </c>
      <c r="R22" s="24">
        <f>$E46</f>
        <v>0.79150425000000002</v>
      </c>
      <c r="S22" s="24">
        <f>$E47</f>
        <v>0.79150425000000002</v>
      </c>
      <c r="T22" s="24">
        <f>$E48</f>
        <v>0.79150425000000002</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-281.20849575</v>
      </c>
      <c r="D23" s="24">
        <f t="shared" ref="D23:V23" si="3">D22-D21</f>
        <v>-281.20849575</v>
      </c>
      <c r="E23" s="24">
        <f t="shared" si="3"/>
        <v>-281.20849575</v>
      </c>
      <c r="F23" s="24">
        <f t="shared" si="3"/>
        <v>-282</v>
      </c>
      <c r="G23" s="24">
        <f t="shared" si="3"/>
        <v>-282</v>
      </c>
      <c r="H23" s="24">
        <f t="shared" si="3"/>
        <v>-281.20849575</v>
      </c>
      <c r="I23" s="24">
        <f t="shared" si="3"/>
        <v>-281.20849575</v>
      </c>
      <c r="J23" s="24">
        <f t="shared" si="3"/>
        <v>-281.20849575</v>
      </c>
      <c r="K23" s="24">
        <f t="shared" si="3"/>
        <v>-281.20849575</v>
      </c>
      <c r="L23" s="24">
        <f t="shared" si="3"/>
        <v>-282</v>
      </c>
      <c r="M23" s="24">
        <f t="shared" si="3"/>
        <v>-281.20849575</v>
      </c>
      <c r="N23" s="24">
        <f t="shared" si="3"/>
        <v>-282</v>
      </c>
      <c r="O23" s="24">
        <f t="shared" si="3"/>
        <v>-281.20849575</v>
      </c>
      <c r="P23" s="24">
        <f t="shared" si="3"/>
        <v>-282</v>
      </c>
      <c r="Q23" s="24">
        <f t="shared" si="3"/>
        <v>-282</v>
      </c>
      <c r="R23" s="24">
        <f t="shared" si="3"/>
        <v>-281.20849575</v>
      </c>
      <c r="S23" s="24">
        <f t="shared" si="3"/>
        <v>-281.20849575</v>
      </c>
      <c r="T23" s="24">
        <f t="shared" si="3"/>
        <v>-281.20849575</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3.02</v>
      </c>
      <c r="C28" s="23">
        <v>1.06</v>
      </c>
      <c r="D28" s="23">
        <v>5.5500000000000001E-2</v>
      </c>
      <c r="E28" s="23">
        <v>8.6999999999999994E-3</v>
      </c>
      <c r="F28" s="23">
        <v>348</v>
      </c>
      <c r="G28" s="23">
        <v>24.8</v>
      </c>
      <c r="H28" s="23">
        <v>255</v>
      </c>
      <c r="I28" s="23">
        <v>26.2</v>
      </c>
      <c r="J28" s="23">
        <v>1.05</v>
      </c>
      <c r="K28" s="30">
        <v>0.66</v>
      </c>
      <c r="L28" s="23">
        <v>36</v>
      </c>
      <c r="M28" s="23">
        <v>7.62</v>
      </c>
      <c r="N28" s="23">
        <v>2970</v>
      </c>
      <c r="O28" s="23">
        <v>368000</v>
      </c>
      <c r="P28" s="23"/>
      <c r="Q28" s="23">
        <v>9270</v>
      </c>
      <c r="R28" s="23"/>
      <c r="S28" s="23">
        <v>49.5</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250</v>
      </c>
      <c r="C31" s="2">
        <f>IF(C$27="%w/w SAR",((C$28*10)*$B31),IF(C$27="%w/w DM",(((C$28*10)*($B$28/100))*$B31),IF(C$27="kg/t SAR",(C$28*$B31),IF(C$27="kg/t DM",((C$28*($B$28/100))*$B31),IF(C$27="mg/kg SAR",((C$28*0.001)*$B31),IF(C$27="mg/kg DM",(((C$28*0.001)*($B$28/100))*$B31),0))))))</f>
        <v>80.030000000000015</v>
      </c>
      <c r="D31" s="2">
        <f>(IF(D$27="%w/w SAR",((D$28*10)*$B31),IF(D$27="%w/w DM",(((D$28*10)*($B$28/100))*$B31),IF(D$27="kg/t SAR",(D$28*$B31),IF(D$27="kg/t DM",((D$28*($B$28/100))*$B31),IF(D$27="mg/kg SAR",((D$28*0.001)*$B31),IF(D$27="mg/kg DM",(((D$28*0.001)*($B$28/100))*$B31),"0")))))))*2.291</f>
        <v>9.5998627500000016</v>
      </c>
      <c r="E31" s="2">
        <f>(IF(E$27="%w/w SAR",((E$28*10)*$B31),IF(E$27="%w/w DM",(((E$28*10)*($B$28/100))*$B31),IF(E$27="kg/t SAR",(E$28*$B31),IF(E$27="kg/t DM",((E$28*($B$28/100))*$B31),IF(E$27="mg/kg SAR",((E$28*0.001)*$B31),IF(E$27="mg/kg DM",(((E$28*0.001)*($B$28/100))*$B31),"0")))))))*1.205</f>
        <v>0.79150425000000002</v>
      </c>
      <c r="F31" s="2">
        <f>(IF(F$27="%w/w SAR",((F$28*10)*$B31),IF(F$27="%w/w DM",(((F$28*10)*($B$28/100))*$B31),IF(F$27="kg/t SAR",(F$28*$B31),IF(F$27="kg/t DM",((F$28*($B$28/100))*$B31),IF(F$27="mg/kg SAR",((F$28*0.001)*$B31),IF(F$27="mg/kg DM",(((F$28*0.001)*($B$28/100))*$B31),"0")))))))*1.658</f>
        <v>4.3562292000000005</v>
      </c>
      <c r="G31" s="2">
        <f t="shared" ref="G31:P46" si="5">IF(G$27="%w/w SAR",((G$28*10)*$B31),IF(G$27="%w/w DM",(((G$28*10)*($B$28/100))*$B31),IF(G$27="kg/t SAR",(G$28*$B31),IF(G$27="kg/t DM",((G$28*($B$28/100))*$B31),IF(G$27="mg/kg SAR",((G$28*0.001)*$B31),IF(G$27="mg/kg DM",(((G$28*0.001)*($B$28/100))*$B31),0))))))</f>
        <v>0.18724000000000002</v>
      </c>
      <c r="H31" s="2">
        <f t="shared" si="5"/>
        <v>1.9252500000000001</v>
      </c>
      <c r="I31" s="2">
        <f t="shared" si="5"/>
        <v>0.19781000000000001</v>
      </c>
      <c r="J31" s="2">
        <f t="shared" si="5"/>
        <v>7.9275000000000023E-3</v>
      </c>
      <c r="K31" s="2">
        <f t="shared" si="5"/>
        <v>4.9830000000000004E-3</v>
      </c>
      <c r="L31" s="2">
        <f t="shared" si="5"/>
        <v>0.27180000000000004</v>
      </c>
      <c r="M31" s="2">
        <f t="shared" si="5"/>
        <v>5.7530999999999999E-2</v>
      </c>
      <c r="N31" s="2">
        <f t="shared" si="5"/>
        <v>22.423500000000004</v>
      </c>
      <c r="O31" s="2">
        <f t="shared" si="5"/>
        <v>2778.4</v>
      </c>
      <c r="P31" s="2">
        <f t="shared" si="5"/>
        <v>0</v>
      </c>
      <c r="Q31" s="2">
        <f>(IF(Q$27="%w/w SAR",((Q$28*10)*$B31),IF(Q$27="%w/w DM",(((Q$28*10)*($B$28/100))*$B31),IF(Q$27="kg/t SAR",(Q$28*$B31),IF(Q$27="kg/t DM",((Q$28*($B$28/100))*$B31),IF(Q$27="mg/kg SAR",((Q$28*0.001)*$B31),IF(Q$27="mg/kg DM",(((Q$28*0.001)*($B$28/100))*$B31),0)))))))*2.5</f>
        <v>174.97125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0.37372500000000003</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FARCHWEL 2</v>
      </c>
      <c r="B32" s="23">
        <v>250</v>
      </c>
      <c r="C32" s="2">
        <f t="shared" ref="C32:C50" si="6">IF(C$27="%w/w SAR",((C$28*10)*$B32),IF(C$27="%w/w DM",(((C$28*10)*($B$28/100))*$B32),IF(C$27="kg/t SAR",(C$28*$B32),IF(C$27="kg/t DM",((C$28*($B$28/100))*$B32),IF(C$27="mg/kg SAR",((C$28*0.001)*$B32),IF(C$27="mg/kg DM",(((C$28*0.001)*($B$28/100))*$B32),0))))))</f>
        <v>80.030000000000015</v>
      </c>
      <c r="D32" s="2">
        <f t="shared" ref="D32:D50" si="7">(IF(D$27="%w/w SAR",((D$28*10)*$B32),IF(D$27="%w/w DM",(((D$28*10)*($B$28/100))*$B32),IF(D$27="kg/t SAR",(D$28*$B32),IF(D$27="kg/t DM",((D$28*($B$28/100))*$B32),IF(D$27="mg/kg SAR",((D$28*0.001)*$B32),IF(D$27="mg/kg DM",(((D$28*0.001)*($B$28/100))*$B32),"0")))))))*2.291</f>
        <v>9.5998627500000016</v>
      </c>
      <c r="E32" s="2">
        <f t="shared" ref="E32:E50" si="8">(IF(E$27="%w/w SAR",((E$28*10)*$B32),IF(E$27="%w/w DM",(((E$28*10)*($B$28/100))*$B32),IF(E$27="kg/t SAR",(E$28*$B32),IF(E$27="kg/t DM",((E$28*($B$28/100))*$B32),IF(E$27="mg/kg SAR",((E$28*0.001)*$B32),IF(E$27="mg/kg DM",(((E$28*0.001)*($B$28/100))*$B32),"0")))))))*1.205</f>
        <v>0.79150425000000002</v>
      </c>
      <c r="F32" s="2">
        <f t="shared" ref="F32:F50" si="9">(IF(F$27="%w/w SAR",((F$28*10)*$B32),IF(F$27="%w/w DM",(((F$28*10)*($B$28/100))*$B32),IF(F$27="kg/t SAR",(F$28*$B32),IF(F$27="kg/t DM",((F$28*($B$28/100))*$B32),IF(F$27="mg/kg SAR",((F$28*0.001)*$B32),IF(F$27="mg/kg DM",(((F$28*0.001)*($B$28/100))*$B32),"0")))))))*1.658</f>
        <v>4.3562292000000005</v>
      </c>
      <c r="G32" s="2">
        <f t="shared" si="5"/>
        <v>0.18724000000000002</v>
      </c>
      <c r="H32" s="2">
        <f t="shared" si="5"/>
        <v>1.9252500000000001</v>
      </c>
      <c r="I32" s="2">
        <f t="shared" si="5"/>
        <v>0.19781000000000001</v>
      </c>
      <c r="J32" s="2">
        <f t="shared" si="5"/>
        <v>7.9275000000000023E-3</v>
      </c>
      <c r="K32" s="2">
        <f t="shared" si="5"/>
        <v>4.9830000000000004E-3</v>
      </c>
      <c r="L32" s="2">
        <f t="shared" si="5"/>
        <v>0.27180000000000004</v>
      </c>
      <c r="M32" s="2">
        <f t="shared" si="5"/>
        <v>5.7530999999999999E-2</v>
      </c>
      <c r="N32" s="2">
        <f t="shared" si="5"/>
        <v>22.423500000000004</v>
      </c>
      <c r="O32" s="2">
        <f t="shared" si="5"/>
        <v>2778.4</v>
      </c>
      <c r="P32" s="2">
        <f t="shared" si="5"/>
        <v>0</v>
      </c>
      <c r="Q32" s="2">
        <f t="shared" ref="Q32:Q50" si="10">(IF(Q$27="%w/w SAR",((Q$28*10)*$B32),IF(Q$27="%w/w DM",(((Q$28*10)*($B$28/100))*$B32),IF(Q$27="kg/t SAR",(Q$28*$B32),IF(Q$27="kg/t DM",((Q$28*($B$28/100))*$B32),IF(Q$27="mg/kg SAR",((Q$28*0.001)*$B32),IF(Q$27="mg/kg DM",(((Q$28*0.001)*($B$28/100))*$B32),0)))))))*2.5</f>
        <v>174.97125</v>
      </c>
      <c r="R32" s="2">
        <f t="shared" ref="R32:U50" si="11">IF(R$27="%w/w SAR",((R$28*10)*$B32),IF(R$27="%w/w DM",(((R$28*10)*($B$28/100))*$B32),IF(R$27="kg/t SAR",(R$28*$B32),IF(R$27="kg/t DM",((R$28*($B$28/100))*$B32),IF(R$27="mg/kg SAR",((R$28*0.001)*$B32),IF(R$27="mg/kg DM",(((R$28*0.001)*($B$28/100))*$B32),0))))))</f>
        <v>0</v>
      </c>
      <c r="S32" s="2">
        <f t="shared" si="11"/>
        <v>0.37372500000000003</v>
      </c>
      <c r="T32" s="2">
        <f t="shared" si="11"/>
        <v>0</v>
      </c>
      <c r="U32" s="2">
        <f t="shared" si="11"/>
        <v>0</v>
      </c>
      <c r="AB32" s="66"/>
      <c r="AC32" s="66"/>
      <c r="AD32" s="66"/>
      <c r="AE32" s="66"/>
      <c r="AF32" s="66"/>
      <c r="AG32" s="66"/>
      <c r="AH32" s="66"/>
      <c r="AI32" s="66"/>
    </row>
    <row r="33" spans="1:35" s="83" customFormat="1" x14ac:dyDescent="0.25">
      <c r="A33" s="21" t="str">
        <f>E8</f>
        <v>FARCHWEL 3</v>
      </c>
      <c r="B33" s="23">
        <v>250</v>
      </c>
      <c r="C33" s="2">
        <f t="shared" si="6"/>
        <v>80.030000000000015</v>
      </c>
      <c r="D33" s="2">
        <f t="shared" si="7"/>
        <v>9.5998627500000016</v>
      </c>
      <c r="E33" s="2">
        <f t="shared" si="8"/>
        <v>0.79150425000000002</v>
      </c>
      <c r="F33" s="2">
        <f t="shared" si="9"/>
        <v>4.3562292000000005</v>
      </c>
      <c r="G33" s="2">
        <f t="shared" si="5"/>
        <v>0.18724000000000002</v>
      </c>
      <c r="H33" s="2">
        <f t="shared" si="5"/>
        <v>1.9252500000000001</v>
      </c>
      <c r="I33" s="2">
        <f t="shared" si="5"/>
        <v>0.19781000000000001</v>
      </c>
      <c r="J33" s="2">
        <f t="shared" si="5"/>
        <v>7.9275000000000023E-3</v>
      </c>
      <c r="K33" s="2">
        <f t="shared" si="5"/>
        <v>4.9830000000000004E-3</v>
      </c>
      <c r="L33" s="2">
        <f t="shared" si="5"/>
        <v>0.27180000000000004</v>
      </c>
      <c r="M33" s="2">
        <f t="shared" si="5"/>
        <v>5.7530999999999999E-2</v>
      </c>
      <c r="N33" s="2">
        <f t="shared" si="5"/>
        <v>22.423500000000004</v>
      </c>
      <c r="O33" s="2">
        <f t="shared" si="5"/>
        <v>2778.4</v>
      </c>
      <c r="P33" s="2">
        <f t="shared" si="5"/>
        <v>0</v>
      </c>
      <c r="Q33" s="2">
        <f t="shared" si="10"/>
        <v>174.97125</v>
      </c>
      <c r="R33" s="2">
        <f t="shared" si="11"/>
        <v>0</v>
      </c>
      <c r="S33" s="2">
        <f t="shared" si="11"/>
        <v>0.37372500000000003</v>
      </c>
      <c r="T33" s="2">
        <f t="shared" si="11"/>
        <v>0</v>
      </c>
      <c r="U33" s="2">
        <f t="shared" si="11"/>
        <v>0</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FARCHWEL 6</v>
      </c>
      <c r="B36" s="23">
        <v>250</v>
      </c>
      <c r="C36" s="2">
        <f t="shared" si="6"/>
        <v>80.030000000000015</v>
      </c>
      <c r="D36" s="2">
        <f t="shared" si="7"/>
        <v>9.5998627500000016</v>
      </c>
      <c r="E36" s="2">
        <f t="shared" si="8"/>
        <v>0.79150425000000002</v>
      </c>
      <c r="F36" s="2">
        <f t="shared" si="9"/>
        <v>4.3562292000000005</v>
      </c>
      <c r="G36" s="2">
        <f t="shared" si="5"/>
        <v>0.18724000000000002</v>
      </c>
      <c r="H36" s="2">
        <f t="shared" si="5"/>
        <v>1.9252500000000001</v>
      </c>
      <c r="I36" s="2">
        <f t="shared" si="5"/>
        <v>0.19781000000000001</v>
      </c>
      <c r="J36" s="2">
        <f t="shared" si="5"/>
        <v>7.9275000000000023E-3</v>
      </c>
      <c r="K36" s="2">
        <f t="shared" si="5"/>
        <v>4.9830000000000004E-3</v>
      </c>
      <c r="L36" s="2">
        <f t="shared" si="5"/>
        <v>0.27180000000000004</v>
      </c>
      <c r="M36" s="2">
        <f t="shared" si="5"/>
        <v>5.7530999999999999E-2</v>
      </c>
      <c r="N36" s="2">
        <f t="shared" si="5"/>
        <v>22.423500000000004</v>
      </c>
      <c r="O36" s="2">
        <f t="shared" si="5"/>
        <v>2778.4</v>
      </c>
      <c r="P36" s="2">
        <f t="shared" si="5"/>
        <v>0</v>
      </c>
      <c r="Q36" s="2">
        <f t="shared" si="10"/>
        <v>174.97125</v>
      </c>
      <c r="R36" s="2">
        <f t="shared" si="11"/>
        <v>0</v>
      </c>
      <c r="S36" s="2">
        <f t="shared" si="11"/>
        <v>0.37372500000000003</v>
      </c>
      <c r="T36" s="2">
        <f t="shared" si="11"/>
        <v>0</v>
      </c>
      <c r="U36" s="2">
        <f t="shared" si="11"/>
        <v>0</v>
      </c>
      <c r="AB36" s="66"/>
      <c r="AC36" s="66"/>
      <c r="AD36" s="66"/>
      <c r="AE36" s="66"/>
      <c r="AF36" s="66"/>
      <c r="AG36" s="66"/>
      <c r="AH36" s="66"/>
      <c r="AI36" s="66"/>
    </row>
    <row r="37" spans="1:35" s="83" customFormat="1" x14ac:dyDescent="0.25">
      <c r="A37" s="21" t="str">
        <f>I8</f>
        <v>FARCHWEL 7</v>
      </c>
      <c r="B37" s="23">
        <v>250</v>
      </c>
      <c r="C37" s="2">
        <f t="shared" si="6"/>
        <v>80.030000000000015</v>
      </c>
      <c r="D37" s="2">
        <f t="shared" si="7"/>
        <v>9.5998627500000016</v>
      </c>
      <c r="E37" s="2">
        <f t="shared" si="8"/>
        <v>0.79150425000000002</v>
      </c>
      <c r="F37" s="2">
        <f t="shared" si="9"/>
        <v>4.3562292000000005</v>
      </c>
      <c r="G37" s="2">
        <f t="shared" si="5"/>
        <v>0.18724000000000002</v>
      </c>
      <c r="H37" s="2">
        <f t="shared" si="5"/>
        <v>1.9252500000000001</v>
      </c>
      <c r="I37" s="2">
        <f t="shared" si="5"/>
        <v>0.19781000000000001</v>
      </c>
      <c r="J37" s="2">
        <f t="shared" si="5"/>
        <v>7.9275000000000023E-3</v>
      </c>
      <c r="K37" s="2">
        <f t="shared" si="5"/>
        <v>4.9830000000000004E-3</v>
      </c>
      <c r="L37" s="2">
        <f t="shared" si="5"/>
        <v>0.27180000000000004</v>
      </c>
      <c r="M37" s="2">
        <f t="shared" si="5"/>
        <v>5.7530999999999999E-2</v>
      </c>
      <c r="N37" s="2">
        <f t="shared" si="5"/>
        <v>22.423500000000004</v>
      </c>
      <c r="O37" s="2">
        <f t="shared" si="5"/>
        <v>2778.4</v>
      </c>
      <c r="P37" s="2">
        <f t="shared" si="5"/>
        <v>0</v>
      </c>
      <c r="Q37" s="2">
        <f t="shared" si="10"/>
        <v>174.97125</v>
      </c>
      <c r="R37" s="2">
        <f t="shared" si="11"/>
        <v>0</v>
      </c>
      <c r="S37" s="2">
        <f t="shared" si="11"/>
        <v>0.37372500000000003</v>
      </c>
      <c r="T37" s="2">
        <f t="shared" si="11"/>
        <v>0</v>
      </c>
      <c r="U37" s="2">
        <f t="shared" si="11"/>
        <v>0</v>
      </c>
      <c r="AB37" s="66"/>
      <c r="AC37" s="66"/>
      <c r="AD37" s="66"/>
      <c r="AE37" s="66"/>
      <c r="AF37" s="66"/>
      <c r="AG37" s="66"/>
      <c r="AH37" s="66"/>
      <c r="AI37" s="66"/>
    </row>
    <row r="38" spans="1:35" s="83" customFormat="1" x14ac:dyDescent="0.25">
      <c r="A38" s="21" t="str">
        <f>J8</f>
        <v>FARCHWEL 8</v>
      </c>
      <c r="B38" s="23">
        <v>250</v>
      </c>
      <c r="C38" s="2">
        <f t="shared" si="6"/>
        <v>80.030000000000015</v>
      </c>
      <c r="D38" s="2">
        <f t="shared" si="7"/>
        <v>9.5998627500000016</v>
      </c>
      <c r="E38" s="2">
        <f t="shared" si="8"/>
        <v>0.79150425000000002</v>
      </c>
      <c r="F38" s="2">
        <f t="shared" si="9"/>
        <v>4.3562292000000005</v>
      </c>
      <c r="G38" s="2">
        <f t="shared" si="5"/>
        <v>0.18724000000000002</v>
      </c>
      <c r="H38" s="2">
        <f t="shared" si="5"/>
        <v>1.9252500000000001</v>
      </c>
      <c r="I38" s="2">
        <f t="shared" si="5"/>
        <v>0.19781000000000001</v>
      </c>
      <c r="J38" s="2">
        <f t="shared" si="5"/>
        <v>7.9275000000000023E-3</v>
      </c>
      <c r="K38" s="2">
        <f t="shared" si="5"/>
        <v>4.9830000000000004E-3</v>
      </c>
      <c r="L38" s="2">
        <f t="shared" si="5"/>
        <v>0.27180000000000004</v>
      </c>
      <c r="M38" s="2">
        <f t="shared" si="5"/>
        <v>5.7530999999999999E-2</v>
      </c>
      <c r="N38" s="2">
        <f t="shared" si="5"/>
        <v>22.423500000000004</v>
      </c>
      <c r="O38" s="2">
        <f t="shared" si="5"/>
        <v>2778.4</v>
      </c>
      <c r="P38" s="2">
        <f t="shared" si="5"/>
        <v>0</v>
      </c>
      <c r="Q38" s="2">
        <f t="shared" si="10"/>
        <v>174.97125</v>
      </c>
      <c r="R38" s="2">
        <f t="shared" si="11"/>
        <v>0</v>
      </c>
      <c r="S38" s="2">
        <f t="shared" si="11"/>
        <v>0.37372500000000003</v>
      </c>
      <c r="T38" s="2">
        <f t="shared" si="11"/>
        <v>0</v>
      </c>
      <c r="U38" s="2">
        <f t="shared" si="11"/>
        <v>0</v>
      </c>
      <c r="AB38" s="66"/>
      <c r="AC38" s="66"/>
      <c r="AD38" s="66"/>
      <c r="AE38" s="66"/>
      <c r="AF38" s="66"/>
      <c r="AG38" s="66"/>
      <c r="AH38" s="66"/>
      <c r="AI38" s="66"/>
    </row>
    <row r="39" spans="1:35" s="83" customFormat="1" x14ac:dyDescent="0.25">
      <c r="A39" s="21" t="str">
        <f>K8</f>
        <v>FARCHWEL 9</v>
      </c>
      <c r="B39" s="23">
        <v>250</v>
      </c>
      <c r="C39" s="2">
        <f t="shared" si="6"/>
        <v>80.030000000000015</v>
      </c>
      <c r="D39" s="2">
        <f t="shared" si="7"/>
        <v>9.5998627500000016</v>
      </c>
      <c r="E39" s="2">
        <f t="shared" si="8"/>
        <v>0.79150425000000002</v>
      </c>
      <c r="F39" s="2">
        <f t="shared" si="9"/>
        <v>4.3562292000000005</v>
      </c>
      <c r="G39" s="2">
        <f t="shared" si="5"/>
        <v>0.18724000000000002</v>
      </c>
      <c r="H39" s="2">
        <f t="shared" si="5"/>
        <v>1.9252500000000001</v>
      </c>
      <c r="I39" s="2">
        <f t="shared" si="5"/>
        <v>0.19781000000000001</v>
      </c>
      <c r="J39" s="2">
        <f t="shared" si="5"/>
        <v>7.9275000000000023E-3</v>
      </c>
      <c r="K39" s="2">
        <f t="shared" si="5"/>
        <v>4.9830000000000004E-3</v>
      </c>
      <c r="L39" s="2">
        <f t="shared" si="5"/>
        <v>0.27180000000000004</v>
      </c>
      <c r="M39" s="2">
        <f t="shared" si="5"/>
        <v>5.7530999999999999E-2</v>
      </c>
      <c r="N39" s="2">
        <f t="shared" si="5"/>
        <v>22.423500000000004</v>
      </c>
      <c r="O39" s="2">
        <f t="shared" si="5"/>
        <v>2778.4</v>
      </c>
      <c r="P39" s="2">
        <f t="shared" si="5"/>
        <v>0</v>
      </c>
      <c r="Q39" s="2">
        <f t="shared" si="10"/>
        <v>174.97125</v>
      </c>
      <c r="R39" s="2">
        <f t="shared" si="11"/>
        <v>0</v>
      </c>
      <c r="S39" s="2">
        <f t="shared" si="11"/>
        <v>0.37372500000000003</v>
      </c>
      <c r="T39" s="2">
        <f t="shared" si="11"/>
        <v>0</v>
      </c>
      <c r="U39" s="2">
        <f t="shared" si="11"/>
        <v>0</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FARCHWEL 11</v>
      </c>
      <c r="B41" s="23">
        <v>250</v>
      </c>
      <c r="C41" s="2">
        <f t="shared" si="6"/>
        <v>80.030000000000015</v>
      </c>
      <c r="D41" s="2">
        <f t="shared" si="7"/>
        <v>9.5998627500000016</v>
      </c>
      <c r="E41" s="2">
        <f t="shared" si="8"/>
        <v>0.79150425000000002</v>
      </c>
      <c r="F41" s="2">
        <f t="shared" si="9"/>
        <v>4.3562292000000005</v>
      </c>
      <c r="G41" s="2">
        <f t="shared" si="5"/>
        <v>0.18724000000000002</v>
      </c>
      <c r="H41" s="2">
        <f t="shared" si="5"/>
        <v>1.9252500000000001</v>
      </c>
      <c r="I41" s="2">
        <f t="shared" si="5"/>
        <v>0.19781000000000001</v>
      </c>
      <c r="J41" s="2">
        <f t="shared" si="5"/>
        <v>7.9275000000000023E-3</v>
      </c>
      <c r="K41" s="2">
        <f t="shared" si="5"/>
        <v>4.9830000000000004E-3</v>
      </c>
      <c r="L41" s="2">
        <f t="shared" si="5"/>
        <v>0.27180000000000004</v>
      </c>
      <c r="M41" s="2">
        <f t="shared" si="5"/>
        <v>5.7530999999999999E-2</v>
      </c>
      <c r="N41" s="2">
        <f t="shared" si="5"/>
        <v>22.423500000000004</v>
      </c>
      <c r="O41" s="2">
        <f t="shared" si="5"/>
        <v>2778.4</v>
      </c>
      <c r="P41" s="2">
        <f t="shared" si="5"/>
        <v>0</v>
      </c>
      <c r="Q41" s="2">
        <f t="shared" si="10"/>
        <v>174.97125</v>
      </c>
      <c r="R41" s="2">
        <f t="shared" si="11"/>
        <v>0</v>
      </c>
      <c r="S41" s="2">
        <f t="shared" si="11"/>
        <v>0.37372500000000003</v>
      </c>
      <c r="T41" s="2">
        <f t="shared" si="11"/>
        <v>0</v>
      </c>
      <c r="U41" s="2">
        <f t="shared" si="11"/>
        <v>0</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FARCHWEL 13</v>
      </c>
      <c r="B43" s="23">
        <v>250</v>
      </c>
      <c r="C43" s="2">
        <f t="shared" si="6"/>
        <v>80.030000000000015</v>
      </c>
      <c r="D43" s="2">
        <f t="shared" si="7"/>
        <v>9.5998627500000016</v>
      </c>
      <c r="E43" s="2">
        <f t="shared" si="8"/>
        <v>0.79150425000000002</v>
      </c>
      <c r="F43" s="2">
        <f t="shared" si="9"/>
        <v>4.3562292000000005</v>
      </c>
      <c r="G43" s="2">
        <f t="shared" si="5"/>
        <v>0.18724000000000002</v>
      </c>
      <c r="H43" s="2">
        <f t="shared" si="5"/>
        <v>1.9252500000000001</v>
      </c>
      <c r="I43" s="2">
        <f t="shared" si="5"/>
        <v>0.19781000000000001</v>
      </c>
      <c r="J43" s="2">
        <f t="shared" si="5"/>
        <v>7.9275000000000023E-3</v>
      </c>
      <c r="K43" s="2">
        <f t="shared" si="5"/>
        <v>4.9830000000000004E-3</v>
      </c>
      <c r="L43" s="2">
        <f t="shared" si="5"/>
        <v>0.27180000000000004</v>
      </c>
      <c r="M43" s="2">
        <f t="shared" si="5"/>
        <v>5.7530999999999999E-2</v>
      </c>
      <c r="N43" s="2">
        <f t="shared" si="5"/>
        <v>22.423500000000004</v>
      </c>
      <c r="O43" s="2">
        <f t="shared" si="5"/>
        <v>2778.4</v>
      </c>
      <c r="P43" s="2">
        <f t="shared" si="5"/>
        <v>0</v>
      </c>
      <c r="Q43" s="2">
        <f t="shared" si="10"/>
        <v>174.97125</v>
      </c>
      <c r="R43" s="2">
        <f t="shared" si="11"/>
        <v>0</v>
      </c>
      <c r="S43" s="2">
        <f t="shared" si="11"/>
        <v>0.37372500000000003</v>
      </c>
      <c r="T43" s="2">
        <f t="shared" si="11"/>
        <v>0</v>
      </c>
      <c r="U43" s="2">
        <f t="shared" si="11"/>
        <v>0</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FARCHWEL 21</v>
      </c>
      <c r="B46" s="23">
        <v>250</v>
      </c>
      <c r="C46" s="2">
        <f t="shared" si="6"/>
        <v>80.030000000000015</v>
      </c>
      <c r="D46" s="2">
        <f t="shared" si="7"/>
        <v>9.5998627500000016</v>
      </c>
      <c r="E46" s="2">
        <f t="shared" si="8"/>
        <v>0.79150425000000002</v>
      </c>
      <c r="F46" s="2">
        <f t="shared" si="9"/>
        <v>4.3562292000000005</v>
      </c>
      <c r="G46" s="2">
        <f t="shared" si="5"/>
        <v>0.18724000000000002</v>
      </c>
      <c r="H46" s="2">
        <f t="shared" si="5"/>
        <v>1.9252500000000001</v>
      </c>
      <c r="I46" s="2">
        <f t="shared" si="5"/>
        <v>0.19781000000000001</v>
      </c>
      <c r="J46" s="2">
        <f t="shared" si="5"/>
        <v>7.9275000000000023E-3</v>
      </c>
      <c r="K46" s="2">
        <f t="shared" si="5"/>
        <v>4.9830000000000004E-3</v>
      </c>
      <c r="L46" s="2">
        <f t="shared" si="5"/>
        <v>0.27180000000000004</v>
      </c>
      <c r="M46" s="2">
        <f t="shared" si="5"/>
        <v>5.7530999999999999E-2</v>
      </c>
      <c r="N46" s="2">
        <f t="shared" si="5"/>
        <v>22.423500000000004</v>
      </c>
      <c r="O46" s="2">
        <f t="shared" si="5"/>
        <v>2778.4</v>
      </c>
      <c r="P46" s="2">
        <f t="shared" si="5"/>
        <v>0</v>
      </c>
      <c r="Q46" s="2">
        <f t="shared" si="10"/>
        <v>174.97125</v>
      </c>
      <c r="R46" s="2">
        <f t="shared" si="11"/>
        <v>0</v>
      </c>
      <c r="S46" s="2">
        <f t="shared" si="11"/>
        <v>0.37372500000000003</v>
      </c>
      <c r="T46" s="2">
        <f t="shared" si="11"/>
        <v>0</v>
      </c>
      <c r="U46" s="2">
        <f t="shared" si="11"/>
        <v>0</v>
      </c>
      <c r="AB46" s="66"/>
      <c r="AC46" s="66"/>
      <c r="AD46" s="66"/>
      <c r="AE46" s="66"/>
      <c r="AF46" s="66"/>
      <c r="AG46" s="66"/>
      <c r="AH46" s="66"/>
      <c r="AI46" s="66"/>
    </row>
    <row r="47" spans="1:35" s="83" customFormat="1" x14ac:dyDescent="0.25">
      <c r="A47" s="21" t="str">
        <f>S8</f>
        <v>FARCHWEL 22</v>
      </c>
      <c r="B47" s="23">
        <v>250</v>
      </c>
      <c r="C47" s="2">
        <f t="shared" si="6"/>
        <v>80.030000000000015</v>
      </c>
      <c r="D47" s="2">
        <f t="shared" si="7"/>
        <v>9.5998627500000016</v>
      </c>
      <c r="E47" s="2">
        <f t="shared" si="8"/>
        <v>0.79150425000000002</v>
      </c>
      <c r="F47" s="2">
        <f t="shared" si="9"/>
        <v>4.3562292000000005</v>
      </c>
      <c r="G47" s="2">
        <f t="shared" ref="G47:P50" si="12">IF(G$27="%w/w SAR",((G$28*10)*$B47),IF(G$27="%w/w DM",(((G$28*10)*($B$28/100))*$B47),IF(G$27="kg/t SAR",(G$28*$B47),IF(G$27="kg/t DM",((G$28*($B$28/100))*$B47),IF(G$27="mg/kg SAR",((G$28*0.001)*$B47),IF(G$27="mg/kg DM",(((G$28*0.001)*($B$28/100))*$B47),0))))))</f>
        <v>0.18724000000000002</v>
      </c>
      <c r="H47" s="2">
        <f t="shared" si="12"/>
        <v>1.9252500000000001</v>
      </c>
      <c r="I47" s="2">
        <f t="shared" si="12"/>
        <v>0.19781000000000001</v>
      </c>
      <c r="J47" s="2">
        <f t="shared" si="12"/>
        <v>7.9275000000000023E-3</v>
      </c>
      <c r="K47" s="2">
        <f t="shared" si="12"/>
        <v>4.9830000000000004E-3</v>
      </c>
      <c r="L47" s="2">
        <f t="shared" si="12"/>
        <v>0.27180000000000004</v>
      </c>
      <c r="M47" s="2">
        <f t="shared" si="12"/>
        <v>5.7530999999999999E-2</v>
      </c>
      <c r="N47" s="2">
        <f t="shared" si="12"/>
        <v>22.423500000000004</v>
      </c>
      <c r="O47" s="2">
        <f t="shared" si="12"/>
        <v>2778.4</v>
      </c>
      <c r="P47" s="2">
        <f t="shared" si="12"/>
        <v>0</v>
      </c>
      <c r="Q47" s="2">
        <f t="shared" si="10"/>
        <v>174.97125</v>
      </c>
      <c r="R47" s="2">
        <f t="shared" si="11"/>
        <v>0</v>
      </c>
      <c r="S47" s="2">
        <f t="shared" si="11"/>
        <v>0.37372500000000003</v>
      </c>
      <c r="T47" s="2">
        <f t="shared" si="11"/>
        <v>0</v>
      </c>
      <c r="U47" s="2">
        <f t="shared" si="11"/>
        <v>0</v>
      </c>
      <c r="AB47" s="66"/>
      <c r="AC47" s="66"/>
      <c r="AD47" s="66"/>
      <c r="AE47" s="66"/>
      <c r="AF47" s="66"/>
      <c r="AG47" s="66"/>
      <c r="AH47" s="66"/>
      <c r="AI47" s="66"/>
    </row>
    <row r="48" spans="1:35" s="83" customFormat="1" x14ac:dyDescent="0.25">
      <c r="A48" s="21" t="str">
        <f>T8</f>
        <v>FARCHWEL 23</v>
      </c>
      <c r="B48" s="23">
        <v>250</v>
      </c>
      <c r="C48" s="2">
        <f t="shared" si="6"/>
        <v>80.030000000000015</v>
      </c>
      <c r="D48" s="2">
        <f t="shared" si="7"/>
        <v>9.5998627500000016</v>
      </c>
      <c r="E48" s="2">
        <f t="shared" si="8"/>
        <v>0.79150425000000002</v>
      </c>
      <c r="F48" s="2">
        <f t="shared" si="9"/>
        <v>4.3562292000000005</v>
      </c>
      <c r="G48" s="2">
        <f t="shared" si="12"/>
        <v>0.18724000000000002</v>
      </c>
      <c r="H48" s="2">
        <f t="shared" si="12"/>
        <v>1.9252500000000001</v>
      </c>
      <c r="I48" s="2">
        <f t="shared" si="12"/>
        <v>0.19781000000000001</v>
      </c>
      <c r="J48" s="2">
        <f t="shared" si="12"/>
        <v>7.9275000000000023E-3</v>
      </c>
      <c r="K48" s="2">
        <f t="shared" si="12"/>
        <v>4.9830000000000004E-3</v>
      </c>
      <c r="L48" s="2">
        <f t="shared" si="12"/>
        <v>0.27180000000000004</v>
      </c>
      <c r="M48" s="2">
        <f t="shared" si="12"/>
        <v>5.7530999999999999E-2</v>
      </c>
      <c r="N48" s="2">
        <f t="shared" si="12"/>
        <v>22.423500000000004</v>
      </c>
      <c r="O48" s="2">
        <f t="shared" si="12"/>
        <v>2778.4</v>
      </c>
      <c r="P48" s="2">
        <f t="shared" si="12"/>
        <v>0</v>
      </c>
      <c r="Q48" s="2">
        <f t="shared" si="10"/>
        <v>174.97125</v>
      </c>
      <c r="R48" s="2">
        <f t="shared" si="11"/>
        <v>0</v>
      </c>
      <c r="S48" s="2">
        <f t="shared" si="11"/>
        <v>0.37372500000000003</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"&amp;(VLOOKUP(C14,Table2458[],6,FALSE))</f>
        <v>Medium/Clay I Grass</v>
      </c>
      <c r="C58" s="44"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Grass</v>
      </c>
      <c r="H58" s="21" t="str">
        <f>I16&amp;" I "&amp;(VLOOKUP(I14,Table2458[],6,FALSE))</f>
        <v>Medium/Clay I Grass</v>
      </c>
      <c r="I58" s="21" t="str">
        <f>J16&amp;" I "&amp;(VLOOKUP(J14,Table2458[],6,FALSE))</f>
        <v>Medium/Clay I Grass</v>
      </c>
      <c r="J58" s="21" t="str">
        <f>K16&amp;" I "&amp;(VLOOKUP(K14,Table2458[],6,FALSE))</f>
        <v>Medium/Clay I Grass</v>
      </c>
      <c r="K58" s="21" t="str">
        <f>L16&amp;" I "&amp;(VLOOKUP(L14,Table2458[],6,FALSE))</f>
        <v>Medium/Clay I Grass</v>
      </c>
      <c r="L58" s="21" t="str">
        <f>M16&amp;" I "&amp;(VLOOKUP(M14,Table2458[],6,FALSE))</f>
        <v>Medium/Clay I Grass</v>
      </c>
      <c r="M58" s="21" t="str">
        <f>N16&amp;" I "&amp;(VLOOKUP(N14,Table2458[],6,FALSE))</f>
        <v>Medium/Clay I Grass</v>
      </c>
      <c r="N58" s="21" t="str">
        <f>O16&amp;" I "&amp;(VLOOKUP(O14,Table2458[],6,FALSE))</f>
        <v>Medium/Clay I Grass</v>
      </c>
      <c r="O58" s="21" t="str">
        <f>P16&amp;" I "&amp;(VLOOKUP(P14,Table2458[],6,FALSE))</f>
        <v>Medium/Clay I Grass</v>
      </c>
      <c r="P58" s="21" t="str">
        <f>Q16&amp;" I "&amp;(VLOOKUP(Q14,Table2458[],6,FALSE))</f>
        <v>Medium/Clay I Grass</v>
      </c>
      <c r="Q58" s="21" t="str">
        <f>R16&amp;" I "&amp;(VLOOKUP(R14,Table2458[],6,FALSE))</f>
        <v>Medium/Clay I Grass</v>
      </c>
      <c r="R58" s="21" t="str">
        <f>S16&amp;" I "&amp;(VLOOKUP(S14,Table2458[],6,FALSE))</f>
        <v>Medium/Clay I Grass</v>
      </c>
      <c r="S58" s="21" t="str">
        <f>T16&amp;" I "&amp;(VLOOKUP(T14,Table2458[],6,FALSE))</f>
        <v>Medium/Clay I Grass</v>
      </c>
      <c r="T58" s="21" t="e">
        <f>U16&amp;" I "&amp;(VLOOKUP(U14,Table2458[],6,FALSE))</f>
        <v>#N/A</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f>VLOOKUP(H$14,Table2458[],5,FALSE)</f>
        <v>6.2</v>
      </c>
      <c r="H59" s="93">
        <f>VLOOKUP(I$14,Table2458[],5,FALSE)</f>
        <v>6.2</v>
      </c>
      <c r="I59" s="93">
        <f>VLOOKUP(J$14,Table2458[],5,FALSE)</f>
        <v>6.2</v>
      </c>
      <c r="J59" s="93">
        <f>VLOOKUP(K$14,Table2458[],5,FALSE)</f>
        <v>6.2</v>
      </c>
      <c r="K59" s="93">
        <f>VLOOKUP(L$14,Table2458[],5,FALSE)</f>
        <v>6.2</v>
      </c>
      <c r="L59" s="93">
        <f>VLOOKUP(M$14,Table2458[],5,FALSE)</f>
        <v>6.2</v>
      </c>
      <c r="M59" s="93">
        <f>VLOOKUP(N$14,Table2458[],5,FALSE)</f>
        <v>6.2</v>
      </c>
      <c r="N59" s="93">
        <f>VLOOKUP(O$14,Table2458[],5,FALSE)</f>
        <v>6.2</v>
      </c>
      <c r="O59" s="93">
        <f>VLOOKUP(P$14,Table2458[],5,FALSE)</f>
        <v>6.2</v>
      </c>
      <c r="P59" s="93">
        <f>VLOOKUP(Q$14,Table2458[],5,FALSE)</f>
        <v>6.2</v>
      </c>
      <c r="Q59" s="93">
        <f>VLOOKUP(R$14,Table2458[],5,FALSE)</f>
        <v>6.2</v>
      </c>
      <c r="R59" s="93">
        <f>VLOOKUP(S$14,Table2458[],5,FALSE)</f>
        <v>6.2</v>
      </c>
      <c r="S59" s="93">
        <f>VLOOKUP(T$14,Table2458[],5,FALSE)</f>
        <v>6.2</v>
      </c>
      <c r="T59" s="93" t="e">
        <f>VLOOKUP(U$14,Table2458[],5,FALSE)</f>
        <v>#N/A</v>
      </c>
      <c r="U59" s="93" t="e">
        <f>VLOOKUP(V$14,Table2458[],5,FALSE)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250</v>
      </c>
      <c r="C62" s="94">
        <f>B32</f>
        <v>250</v>
      </c>
      <c r="D62" s="94">
        <f>B33</f>
        <v>250</v>
      </c>
      <c r="E62" s="94">
        <f>B34</f>
        <v>0</v>
      </c>
      <c r="F62" s="94">
        <f>B35</f>
        <v>0</v>
      </c>
      <c r="G62" s="94">
        <f>B36</f>
        <v>250</v>
      </c>
      <c r="H62" s="94">
        <f>B37</f>
        <v>250</v>
      </c>
      <c r="I62" s="94">
        <f>B38</f>
        <v>250</v>
      </c>
      <c r="J62" s="94">
        <f>B39</f>
        <v>250</v>
      </c>
      <c r="K62" s="94">
        <f>B40</f>
        <v>0</v>
      </c>
      <c r="L62" s="94">
        <f>B41</f>
        <v>250</v>
      </c>
      <c r="M62" s="94">
        <f>B42</f>
        <v>0</v>
      </c>
      <c r="N62" s="94">
        <f>B43</f>
        <v>250</v>
      </c>
      <c r="O62" s="94">
        <f>B44</f>
        <v>0</v>
      </c>
      <c r="P62" s="94">
        <f>B45</f>
        <v>0</v>
      </c>
      <c r="Q62" s="94">
        <f>B46</f>
        <v>250</v>
      </c>
      <c r="R62" s="94">
        <f>B47</f>
        <v>250</v>
      </c>
      <c r="S62" s="94">
        <f>B48</f>
        <v>250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1" priority="32" operator="equal">
      <formula>"DECREASE"</formula>
    </cfRule>
    <cfRule type="cellIs" dxfId="160" priority="33" operator="equal">
      <formula>"INCREASE"</formula>
    </cfRule>
  </conditionalFormatting>
  <conditionalFormatting sqref="B49:B50 B62:U65">
    <cfRule type="cellIs" dxfId="159" priority="31" operator="greaterThan">
      <formula>$B$51</formula>
    </cfRule>
  </conditionalFormatting>
  <conditionalFormatting sqref="C31:C50">
    <cfRule type="cellIs" dxfId="158" priority="30" operator="greaterThan">
      <formula>$C$51</formula>
    </cfRule>
  </conditionalFormatting>
  <conditionalFormatting sqref="C18:V18">
    <cfRule type="cellIs" dxfId="157" priority="29" operator="equal">
      <formula>0</formula>
    </cfRule>
  </conditionalFormatting>
  <conditionalFormatting sqref="C17:V17">
    <cfRule type="cellIs" dxfId="156" priority="28" operator="equal">
      <formula>0</formula>
    </cfRule>
  </conditionalFormatting>
  <conditionalFormatting sqref="C19:V19">
    <cfRule type="cellIs" dxfId="155" priority="27" operator="equal">
      <formula>0</formula>
    </cfRule>
  </conditionalFormatting>
  <conditionalFormatting sqref="G31:G50">
    <cfRule type="cellIs" dxfId="154" priority="26" operator="greaterThan">
      <formula>$G$51</formula>
    </cfRule>
  </conditionalFormatting>
  <conditionalFormatting sqref="H31:H50">
    <cfRule type="cellIs" dxfId="153" priority="25" operator="greaterThan">
      <formula>$H$51</formula>
    </cfRule>
  </conditionalFormatting>
  <conditionalFormatting sqref="I31:I50">
    <cfRule type="cellIs" dxfId="152" priority="24" operator="greaterThan">
      <formula>$I$51</formula>
    </cfRule>
  </conditionalFormatting>
  <conditionalFormatting sqref="K31:K50">
    <cfRule type="cellIs" dxfId="151" priority="23" operator="greaterThan">
      <formula>$K$51</formula>
    </cfRule>
  </conditionalFormatting>
  <conditionalFormatting sqref="L31:L50">
    <cfRule type="cellIs" dxfId="150" priority="22" operator="greaterThan">
      <formula>$L$51</formula>
    </cfRule>
  </conditionalFormatting>
  <conditionalFormatting sqref="M31:M50">
    <cfRule type="cellIs" dxfId="149" priority="21" operator="greaterThan">
      <formula>$M$51</formula>
    </cfRule>
  </conditionalFormatting>
  <conditionalFormatting sqref="P31:P50">
    <cfRule type="cellIs" dxfId="148" priority="20" operator="greaterThan">
      <formula>$P$51</formula>
    </cfRule>
  </conditionalFormatting>
  <conditionalFormatting sqref="R31:R50">
    <cfRule type="cellIs" dxfId="147" priority="19" operator="greaterThan">
      <formula>$R$51</formula>
    </cfRule>
  </conditionalFormatting>
  <conditionalFormatting sqref="S31:S50">
    <cfRule type="cellIs" dxfId="146" priority="18" operator="greaterThan">
      <formula>$S$51</formula>
    </cfRule>
  </conditionalFormatting>
  <conditionalFormatting sqref="T31:T50">
    <cfRule type="cellIs" dxfId="145" priority="17" operator="greaterThan">
      <formula>$T$51</formula>
    </cfRule>
  </conditionalFormatting>
  <conditionalFormatting sqref="U31:U50">
    <cfRule type="cellIs" dxfId="144" priority="16" operator="greaterThan">
      <formula>$U$51</formula>
    </cfRule>
  </conditionalFormatting>
  <conditionalFormatting sqref="C22:V22">
    <cfRule type="cellIs" dxfId="143" priority="15" operator="equal">
      <formula>0</formula>
    </cfRule>
  </conditionalFormatting>
  <conditionalFormatting sqref="C24:V24">
    <cfRule type="cellIs" dxfId="142" priority="13" operator="equal">
      <formula>"DECREASE"</formula>
    </cfRule>
    <cfRule type="cellIs" dxfId="141" priority="14" operator="equal">
      <formula>"INCREASE"</formula>
    </cfRule>
  </conditionalFormatting>
  <conditionalFormatting sqref="C23:V23">
    <cfRule type="cellIs" dxfId="140" priority="12" operator="equal">
      <formula>0</formula>
    </cfRule>
  </conditionalFormatting>
  <conditionalFormatting sqref="I1">
    <cfRule type="cellIs" dxfId="139" priority="11" operator="lessThan">
      <formula>5</formula>
    </cfRule>
  </conditionalFormatting>
  <conditionalFormatting sqref="C21:V21">
    <cfRule type="cellIs" dxfId="138" priority="8" operator="equal">
      <formula>0</formula>
    </cfRule>
  </conditionalFormatting>
  <conditionalFormatting sqref="B65:U65">
    <cfRule type="cellIs" dxfId="137" priority="6" operator="equal">
      <formula>"UNDER"</formula>
    </cfRule>
    <cfRule type="cellIs" dxfId="136" priority="7" operator="equal">
      <formula>"OVER"</formula>
    </cfRule>
  </conditionalFormatting>
  <conditionalFormatting sqref="I2">
    <cfRule type="cellIs" dxfId="135" priority="5" operator="greaterThan">
      <formula>5000.1</formula>
    </cfRule>
  </conditionalFormatting>
  <conditionalFormatting sqref="I3">
    <cfRule type="cellIs" dxfId="134" priority="4" operator="greaterThan">
      <formula>4.1</formula>
    </cfRule>
  </conditionalFormatting>
  <conditionalFormatting sqref="J31:J50">
    <cfRule type="cellIs" dxfId="133" priority="3" operator="greaterThan">
      <formula>$J$51</formula>
    </cfRule>
  </conditionalFormatting>
  <conditionalFormatting sqref="B31:B46">
    <cfRule type="cellIs" dxfId="132" priority="2" operator="greaterThan">
      <formula>$B$51</formula>
    </cfRule>
  </conditionalFormatting>
  <conditionalFormatting sqref="B47:B48">
    <cfRule type="cellIs" dxfId="131" priority="1" operator="greaterThan">
      <formula>$B$51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D31" sqref="D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6.7</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179</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77</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176</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79.455316499999995</v>
      </c>
      <c r="D18" s="24">
        <f>$D32</f>
        <v>0</v>
      </c>
      <c r="E18" s="24">
        <f>$D33</f>
        <v>0</v>
      </c>
      <c r="F18" s="24">
        <f>$D34</f>
        <v>0</v>
      </c>
      <c r="G18" s="24">
        <f>$D35</f>
        <v>0</v>
      </c>
      <c r="H18" s="24">
        <f>$D36</f>
        <v>0</v>
      </c>
      <c r="I18" s="24">
        <f>$D37</f>
        <v>0</v>
      </c>
      <c r="J18" s="24">
        <f>$D38</f>
        <v>0</v>
      </c>
      <c r="K18" s="24">
        <f>$D39</f>
        <v>0</v>
      </c>
      <c r="L18" s="24">
        <f>$D40</f>
        <v>0</v>
      </c>
      <c r="M18" s="24">
        <f>$D41</f>
        <v>79.455316499999995</v>
      </c>
      <c r="N18" s="24">
        <f>$D42</f>
        <v>0</v>
      </c>
      <c r="O18" s="24">
        <f>$D43</f>
        <v>0</v>
      </c>
      <c r="P18" s="24">
        <f>$D44</f>
        <v>0</v>
      </c>
      <c r="Q18" s="24">
        <f>$D45</f>
        <v>0</v>
      </c>
      <c r="R18" s="24">
        <f>$D46</f>
        <v>79.455316499999995</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-0.44468349999999646</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-79.899999999999991</v>
      </c>
      <c r="K19" s="24">
        <f t="shared" si="1"/>
        <v>-79.899999999999991</v>
      </c>
      <c r="L19" s="24">
        <f t="shared" si="1"/>
        <v>-79.899999999999991</v>
      </c>
      <c r="M19" s="24">
        <f t="shared" si="1"/>
        <v>-0.44468349999999646</v>
      </c>
      <c r="N19" s="24">
        <f t="shared" si="1"/>
        <v>-79.899999999999991</v>
      </c>
      <c r="O19" s="24">
        <f t="shared" si="1"/>
        <v>-79.899999999999991</v>
      </c>
      <c r="P19" s="24">
        <f t="shared" si="1"/>
        <v>-79.899999999999991</v>
      </c>
      <c r="Q19" s="24">
        <f t="shared" si="1"/>
        <v>-79.899999999999991</v>
      </c>
      <c r="R19" s="24">
        <f t="shared" si="1"/>
        <v>-0.44468349999999646</v>
      </c>
      <c r="S19" s="24">
        <f t="shared" si="1"/>
        <v>-79.899999999999991</v>
      </c>
      <c r="T19" s="24">
        <f t="shared" si="1"/>
        <v>-79.899999999999991</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
      </c>
      <c r="E20" s="33" t="str">
        <f>IF($B33="","",IF(E$19&gt;=0,"INCREASE","DECREASE"))</f>
        <v/>
      </c>
      <c r="F20" s="33" t="str">
        <f>IF($B34="","",IF(F$19&gt;=0,"INCREASE","DECREASE"))</f>
        <v/>
      </c>
      <c r="G20" s="33" t="str">
        <f>IF($B35="","",IF(G$19&gt;=0,"INCREASE","DECREASE"))</f>
        <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0.49534537499999998</v>
      </c>
      <c r="D22" s="24">
        <f>$E32</f>
        <v>0</v>
      </c>
      <c r="E22" s="24">
        <f>$E33</f>
        <v>0</v>
      </c>
      <c r="F22" s="24">
        <f>$E34</f>
        <v>0</v>
      </c>
      <c r="G22" s="24">
        <f>$E35</f>
        <v>0</v>
      </c>
      <c r="H22" s="24">
        <f>$E36</f>
        <v>0</v>
      </c>
      <c r="I22" s="24">
        <f>$E37</f>
        <v>0</v>
      </c>
      <c r="J22" s="24">
        <f>$E38</f>
        <v>0</v>
      </c>
      <c r="K22" s="24">
        <f>$E39</f>
        <v>0</v>
      </c>
      <c r="L22" s="24">
        <f>$E40</f>
        <v>0</v>
      </c>
      <c r="M22" s="24">
        <f>$E41</f>
        <v>0.49534537499999998</v>
      </c>
      <c r="N22" s="24">
        <f>$E42</f>
        <v>0</v>
      </c>
      <c r="O22" s="24">
        <f>$E43</f>
        <v>0</v>
      </c>
      <c r="P22" s="24">
        <f>$E44</f>
        <v>0</v>
      </c>
      <c r="Q22" s="24">
        <f>$E45</f>
        <v>0</v>
      </c>
      <c r="R22" s="24">
        <f>$E46</f>
        <v>0.49534537499999998</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-281.504654625</v>
      </c>
      <c r="D23" s="24">
        <f t="shared" ref="D23:V23" si="3">D22-D21</f>
        <v>-282</v>
      </c>
      <c r="E23" s="24">
        <f t="shared" si="3"/>
        <v>-282</v>
      </c>
      <c r="F23" s="24">
        <f t="shared" si="3"/>
        <v>-282</v>
      </c>
      <c r="G23" s="24">
        <f t="shared" si="3"/>
        <v>-282</v>
      </c>
      <c r="H23" s="24">
        <f t="shared" si="3"/>
        <v>-282</v>
      </c>
      <c r="I23" s="24">
        <f t="shared" si="3"/>
        <v>-282</v>
      </c>
      <c r="J23" s="24">
        <f t="shared" si="3"/>
        <v>-282</v>
      </c>
      <c r="K23" s="24">
        <f t="shared" si="3"/>
        <v>-282</v>
      </c>
      <c r="L23" s="24">
        <f t="shared" si="3"/>
        <v>-282</v>
      </c>
      <c r="M23" s="24">
        <f t="shared" si="3"/>
        <v>-281.504654625</v>
      </c>
      <c r="N23" s="24">
        <f t="shared" si="3"/>
        <v>-282</v>
      </c>
      <c r="O23" s="24">
        <f t="shared" si="3"/>
        <v>-282</v>
      </c>
      <c r="P23" s="24">
        <f t="shared" si="3"/>
        <v>-282</v>
      </c>
      <c r="Q23" s="24">
        <f t="shared" si="3"/>
        <v>-282</v>
      </c>
      <c r="R23" s="24">
        <f t="shared" si="3"/>
        <v>-281.504654625</v>
      </c>
      <c r="S23" s="24">
        <f t="shared" si="3"/>
        <v>-282</v>
      </c>
      <c r="T23" s="24">
        <f t="shared" si="3"/>
        <v>-282</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3.15</v>
      </c>
      <c r="C28" s="23">
        <v>1.24</v>
      </c>
      <c r="D28" s="23">
        <v>0.73399999999999999</v>
      </c>
      <c r="E28" s="23">
        <v>8.6999999999999994E-3</v>
      </c>
      <c r="F28" s="23">
        <v>780</v>
      </c>
      <c r="G28" s="23">
        <v>64.8</v>
      </c>
      <c r="H28" s="23">
        <v>139</v>
      </c>
      <c r="I28" s="23">
        <v>4.1500000000000004</v>
      </c>
      <c r="J28" s="23">
        <v>0.6</v>
      </c>
      <c r="K28" s="30">
        <v>0.64</v>
      </c>
      <c r="L28" s="23">
        <v>2.75</v>
      </c>
      <c r="M28" s="23">
        <v>4.3</v>
      </c>
      <c r="N28" s="23">
        <v>191000</v>
      </c>
      <c r="O28" s="23">
        <v>3760</v>
      </c>
      <c r="P28" s="23"/>
      <c r="Q28" s="23">
        <v>7010</v>
      </c>
      <c r="R28" s="23"/>
      <c r="S28" s="23">
        <v>21.4</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150</v>
      </c>
      <c r="C31" s="2">
        <f>IF(C$27="%w/w SAR",((C$28*10)*$B31),IF(C$27="%w/w DM",(((C$28*10)*($B$28/100))*$B31),IF(C$27="kg/t SAR",(C$28*$B31),IF(C$27="kg/t DM",((C$28*($B$28/100))*$B31),IF(C$27="mg/kg SAR",((C$28*0.001)*$B31),IF(C$27="mg/kg DM",(((C$28*0.001)*($B$28/100))*$B31),0))))))</f>
        <v>58.59</v>
      </c>
      <c r="D31" s="2">
        <f>(IF(D$27="%w/w SAR",((D$28*10)*$B31),IF(D$27="%w/w DM",(((D$28*10)*($B$28/100))*$B31),IF(D$27="kg/t SAR",(D$28*$B31),IF(D$27="kg/t DM",((D$28*($B$28/100))*$B31),IF(D$27="mg/kg SAR",((D$28*0.001)*$B31),IF(D$27="mg/kg DM",(((D$28*0.001)*($B$28/100))*$B31),"0")))))))*2.291</f>
        <v>79.455316499999995</v>
      </c>
      <c r="E31" s="2">
        <f>(IF(E$27="%w/w SAR",((E$28*10)*$B31),IF(E$27="%w/w DM",(((E$28*10)*($B$28/100))*$B31),IF(E$27="kg/t SAR",(E$28*$B31),IF(E$27="kg/t DM",((E$28*($B$28/100))*$B31),IF(E$27="mg/kg SAR",((E$28*0.001)*$B31),IF(E$27="mg/kg DM",(((E$28*0.001)*($B$28/100))*$B31),"0")))))))*1.205</f>
        <v>0.49534537499999998</v>
      </c>
      <c r="F31" s="2">
        <f>(IF(F$27="%w/w SAR",((F$28*10)*$B31),IF(F$27="%w/w DM",(((F$28*10)*($B$28/100))*$B31),IF(F$27="kg/t SAR",(F$28*$B31),IF(F$27="kg/t DM",((F$28*($B$28/100))*$B31),IF(F$27="mg/kg SAR",((F$28*0.001)*$B31),IF(F$27="mg/kg DM",(((F$28*0.001)*($B$28/100))*$B31),"0")))))))*1.658</f>
        <v>6.1105590000000003</v>
      </c>
      <c r="G31" s="2">
        <f t="shared" ref="G31:P46" si="5">IF(G$27="%w/w SAR",((G$28*10)*$B31),IF(G$27="%w/w DM",(((G$28*10)*($B$28/100))*$B31),IF(G$27="kg/t SAR",(G$28*$B31),IF(G$27="kg/t DM",((G$28*($B$28/100))*$B31),IF(G$27="mg/kg SAR",((G$28*0.001)*$B31),IF(G$27="mg/kg DM",(((G$28*0.001)*($B$28/100))*$B31),0))))))</f>
        <v>0.30618000000000001</v>
      </c>
      <c r="H31" s="2">
        <f t="shared" si="5"/>
        <v>0.65677500000000011</v>
      </c>
      <c r="I31" s="2">
        <f t="shared" si="5"/>
        <v>1.9608749999999998E-2</v>
      </c>
      <c r="J31" s="2">
        <f t="shared" si="5"/>
        <v>2.8349999999999998E-3</v>
      </c>
      <c r="K31" s="2">
        <f t="shared" si="5"/>
        <v>3.0240000000000002E-3</v>
      </c>
      <c r="L31" s="2">
        <f t="shared" si="5"/>
        <v>1.2993749999999998E-2</v>
      </c>
      <c r="M31" s="2">
        <f t="shared" si="5"/>
        <v>2.0317500000000002E-2</v>
      </c>
      <c r="N31" s="2">
        <f t="shared" si="5"/>
        <v>902.47499999999991</v>
      </c>
      <c r="O31" s="2">
        <f t="shared" si="5"/>
        <v>17.766000000000002</v>
      </c>
      <c r="P31" s="2">
        <f t="shared" si="5"/>
        <v>0</v>
      </c>
      <c r="Q31" s="2">
        <f>(IF(Q$27="%w/w SAR",((Q$28*10)*$B31),IF(Q$27="%w/w DM",(((Q$28*10)*($B$28/100))*$B31),IF(Q$27="kg/t SAR",(Q$28*$B31),IF(Q$27="kg/t DM",((Q$28*($B$28/100))*$B31),IF(Q$27="mg/kg SAR",((Q$28*0.001)*$B31),IF(Q$27="mg/kg DM",(((Q$28*0.001)*($B$28/100))*$B31),0)))))))*2.5</f>
        <v>82.805624999999992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0.101115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FARCHWEL 2</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FARCHWEL 3</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FARCHWEL 6</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FARCHWEL 7</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FARCHWEL 8</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FARCHWEL 9</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FARCHWEL 11</v>
      </c>
      <c r="B41" s="23">
        <v>150</v>
      </c>
      <c r="C41" s="2">
        <f t="shared" si="6"/>
        <v>58.59</v>
      </c>
      <c r="D41" s="2">
        <f t="shared" si="7"/>
        <v>79.455316499999995</v>
      </c>
      <c r="E41" s="2">
        <f t="shared" si="8"/>
        <v>0.49534537499999998</v>
      </c>
      <c r="F41" s="2">
        <f t="shared" si="9"/>
        <v>6.1105590000000003</v>
      </c>
      <c r="G41" s="2">
        <f t="shared" si="5"/>
        <v>0.30618000000000001</v>
      </c>
      <c r="H41" s="2">
        <f t="shared" si="5"/>
        <v>0.65677500000000011</v>
      </c>
      <c r="I41" s="2">
        <f t="shared" si="5"/>
        <v>1.9608749999999998E-2</v>
      </c>
      <c r="J41" s="2">
        <f t="shared" si="5"/>
        <v>2.8349999999999998E-3</v>
      </c>
      <c r="K41" s="2">
        <f t="shared" si="5"/>
        <v>3.0240000000000002E-3</v>
      </c>
      <c r="L41" s="2">
        <f t="shared" si="5"/>
        <v>1.2993749999999998E-2</v>
      </c>
      <c r="M41" s="2">
        <f t="shared" si="5"/>
        <v>2.0317500000000002E-2</v>
      </c>
      <c r="N41" s="2">
        <f t="shared" si="5"/>
        <v>902.47499999999991</v>
      </c>
      <c r="O41" s="2">
        <f t="shared" si="5"/>
        <v>17.766000000000002</v>
      </c>
      <c r="P41" s="2">
        <f t="shared" si="5"/>
        <v>0</v>
      </c>
      <c r="Q41" s="2">
        <f t="shared" si="10"/>
        <v>82.805624999999992</v>
      </c>
      <c r="R41" s="2">
        <f t="shared" si="11"/>
        <v>0</v>
      </c>
      <c r="S41" s="2">
        <f t="shared" si="11"/>
        <v>0.101115</v>
      </c>
      <c r="T41" s="2">
        <f t="shared" si="11"/>
        <v>0</v>
      </c>
      <c r="U41" s="2">
        <f t="shared" si="11"/>
        <v>0</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FARCHWEL 13</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FARCHWEL 21</v>
      </c>
      <c r="B46" s="23">
        <v>150</v>
      </c>
      <c r="C46" s="2">
        <f t="shared" si="6"/>
        <v>58.59</v>
      </c>
      <c r="D46" s="2">
        <f t="shared" si="7"/>
        <v>79.455316499999995</v>
      </c>
      <c r="E46" s="2">
        <f t="shared" si="8"/>
        <v>0.49534537499999998</v>
      </c>
      <c r="F46" s="2">
        <f t="shared" si="9"/>
        <v>6.1105590000000003</v>
      </c>
      <c r="G46" s="2">
        <f t="shared" si="5"/>
        <v>0.30618000000000001</v>
      </c>
      <c r="H46" s="2">
        <f t="shared" si="5"/>
        <v>0.65677500000000011</v>
      </c>
      <c r="I46" s="2">
        <f t="shared" si="5"/>
        <v>1.9608749999999998E-2</v>
      </c>
      <c r="J46" s="2">
        <f t="shared" si="5"/>
        <v>2.8349999999999998E-3</v>
      </c>
      <c r="K46" s="2">
        <f t="shared" si="5"/>
        <v>3.0240000000000002E-3</v>
      </c>
      <c r="L46" s="2">
        <f t="shared" si="5"/>
        <v>1.2993749999999998E-2</v>
      </c>
      <c r="M46" s="2">
        <f t="shared" si="5"/>
        <v>2.0317500000000002E-2</v>
      </c>
      <c r="N46" s="2">
        <f t="shared" si="5"/>
        <v>902.47499999999991</v>
      </c>
      <c r="O46" s="2">
        <f t="shared" si="5"/>
        <v>17.766000000000002</v>
      </c>
      <c r="P46" s="2">
        <f t="shared" si="5"/>
        <v>0</v>
      </c>
      <c r="Q46" s="2">
        <f t="shared" si="10"/>
        <v>82.805624999999992</v>
      </c>
      <c r="R46" s="2">
        <f t="shared" si="11"/>
        <v>0</v>
      </c>
      <c r="S46" s="2">
        <f t="shared" si="11"/>
        <v>0.101115</v>
      </c>
      <c r="T46" s="2">
        <f t="shared" si="11"/>
        <v>0</v>
      </c>
      <c r="U46" s="2">
        <f t="shared" si="11"/>
        <v>0</v>
      </c>
      <c r="AB46" s="66"/>
      <c r="AC46" s="66"/>
      <c r="AD46" s="66"/>
      <c r="AE46" s="66"/>
      <c r="AF46" s="66"/>
      <c r="AG46" s="66"/>
      <c r="AH46" s="66"/>
      <c r="AI46" s="66"/>
    </row>
    <row r="47" spans="1:35" s="83" customFormat="1" x14ac:dyDescent="0.25">
      <c r="A47" s="21" t="str">
        <f>S8</f>
        <v>FARCHWEL 22</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t="str">
        <f>T8</f>
        <v>FARCHWEL 23</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"&amp;(VLOOKUP(C14,Table24581113[],6,FALSE))</f>
        <v>Medium/Clay I Grass</v>
      </c>
      <c r="C58" s="44"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Grass</v>
      </c>
      <c r="H58" s="21" t="str">
        <f>I16&amp;" I "&amp;(VLOOKUP(I14,Table24581113[],6,FALSE))</f>
        <v>Medium/Clay I Grass</v>
      </c>
      <c r="I58" s="21" t="str">
        <f>J16&amp;" I "&amp;(VLOOKUP(J14,Table24581113[],6,FALSE))</f>
        <v>Medium/Clay I Grass</v>
      </c>
      <c r="J58" s="21" t="str">
        <f>K16&amp;" I "&amp;(VLOOKUP(K14,Table24581113[],6,FALSE))</f>
        <v>Medium/Clay I Grass</v>
      </c>
      <c r="K58" s="21" t="str">
        <f>L16&amp;" I "&amp;(VLOOKUP(L14,Table24581113[],6,FALSE))</f>
        <v>Medium/Clay I Grass</v>
      </c>
      <c r="L58" s="21" t="str">
        <f>M16&amp;" I "&amp;(VLOOKUP(M14,Table24581113[],6,FALSE))</f>
        <v>Medium/Clay I Grass</v>
      </c>
      <c r="M58" s="21" t="str">
        <f>N16&amp;" I "&amp;(VLOOKUP(N14,Table24581113[],6,FALSE))</f>
        <v>Medium/Clay I Grass</v>
      </c>
      <c r="N58" s="21" t="str">
        <f>O16&amp;" I "&amp;(VLOOKUP(O14,Table24581113[],6,FALSE))</f>
        <v>Medium/Clay I Grass</v>
      </c>
      <c r="O58" s="21" t="str">
        <f>P16&amp;" I "&amp;(VLOOKUP(P14,Table24581113[],6,FALSE))</f>
        <v>Medium/Clay I Grass</v>
      </c>
      <c r="P58" s="21" t="str">
        <f>Q16&amp;" I "&amp;(VLOOKUP(Q14,Table24581113[],6,FALSE))</f>
        <v>Medium/Clay I Grass</v>
      </c>
      <c r="Q58" s="21" t="str">
        <f>R16&amp;" I "&amp;(VLOOKUP(R14,Table24581113[],6,FALSE))</f>
        <v>Medium/Clay I Grass</v>
      </c>
      <c r="R58" s="21" t="str">
        <f>S16&amp;" I "&amp;(VLOOKUP(S14,Table24581113[],6,FALSE))</f>
        <v>Medium/Clay I Grass</v>
      </c>
      <c r="S58" s="21" t="str">
        <f>T16&amp;" I "&amp;(VLOOKUP(T14,Table24581113[],6,FALSE))</f>
        <v>Medium/Clay I Grass</v>
      </c>
      <c r="T58" s="21" t="e">
        <f>U16&amp;" I "&amp;(VLOOKUP(U14,Table24581113[],6,FALSE))</f>
        <v>#N/A</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f>VLOOKUP(H$14,Table24581113[],5,FALSE)</f>
        <v>6.2</v>
      </c>
      <c r="H59" s="93">
        <f>VLOOKUP(I$14,Table24581113[],5,FALSE)</f>
        <v>6.2</v>
      </c>
      <c r="I59" s="93">
        <f>VLOOKUP(J$14,Table24581113[],5,FALSE)</f>
        <v>6.2</v>
      </c>
      <c r="J59" s="93">
        <f>VLOOKUP(K$14,Table24581113[],5,FALSE)</f>
        <v>6.2</v>
      </c>
      <c r="K59" s="93">
        <f>VLOOKUP(L$14,Table24581113[],5,FALSE)</f>
        <v>6.2</v>
      </c>
      <c r="L59" s="93">
        <f>VLOOKUP(M$14,Table24581113[],5,FALSE)</f>
        <v>6.2</v>
      </c>
      <c r="M59" s="93">
        <f>VLOOKUP(N$14,Table24581113[],5,FALSE)</f>
        <v>6.2</v>
      </c>
      <c r="N59" s="93">
        <f>VLOOKUP(O$14,Table24581113[],5,FALSE)</f>
        <v>6.2</v>
      </c>
      <c r="O59" s="93">
        <f>VLOOKUP(P$14,Table24581113[],5,FALSE)</f>
        <v>6.2</v>
      </c>
      <c r="P59" s="93">
        <f>VLOOKUP(Q$14,Table24581113[],5,FALSE)</f>
        <v>6.2</v>
      </c>
      <c r="Q59" s="93">
        <f>VLOOKUP(R$14,Table24581113[],5,FALSE)</f>
        <v>6.2</v>
      </c>
      <c r="R59" s="93">
        <f>VLOOKUP(S$14,Table24581113[],5,FALSE)</f>
        <v>6.2</v>
      </c>
      <c r="S59" s="93">
        <f>VLOOKUP(T$14,Table24581113[],5,FALSE)</f>
        <v>6.2</v>
      </c>
      <c r="T59" s="93" t="e">
        <f>VLOOKUP(U$14,Table24581113[],5,FALSE)</f>
        <v>#N/A</v>
      </c>
      <c r="U59" s="93" t="e">
        <f>VLOOKUP(V$14,Table24581113[],5,FALSE)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150</v>
      </c>
      <c r="C62" s="94">
        <f>B32</f>
        <v>0</v>
      </c>
      <c r="D62" s="94">
        <f>B33</f>
        <v>0</v>
      </c>
      <c r="E62" s="94">
        <f>B34</f>
        <v>0</v>
      </c>
      <c r="F62" s="94">
        <f>B35</f>
        <v>0</v>
      </c>
      <c r="G62" s="94">
        <f>B36</f>
        <v>0</v>
      </c>
      <c r="H62" s="94">
        <f>B37</f>
        <v>0</v>
      </c>
      <c r="I62" s="94">
        <f>B38</f>
        <v>0</v>
      </c>
      <c r="J62" s="94">
        <f>B39</f>
        <v>0</v>
      </c>
      <c r="K62" s="94">
        <f>B40</f>
        <v>0</v>
      </c>
      <c r="L62" s="94">
        <f>B41</f>
        <v>150</v>
      </c>
      <c r="M62" s="94">
        <f>B42</f>
        <v>0</v>
      </c>
      <c r="N62" s="94">
        <f>B43</f>
        <v>0</v>
      </c>
      <c r="O62" s="94">
        <f>B44</f>
        <v>0</v>
      </c>
      <c r="P62" s="94">
        <f>B45</f>
        <v>0</v>
      </c>
      <c r="Q62" s="94">
        <f>B46</f>
        <v>150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9" priority="30" operator="equal">
      <formula>"DECREASE"</formula>
    </cfRule>
    <cfRule type="cellIs" dxfId="118" priority="31" operator="equal">
      <formula>"INCREASE"</formula>
    </cfRule>
  </conditionalFormatting>
  <conditionalFormatting sqref="B31:B50 B62:U65">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tabSelected="1" topLeftCell="A4" zoomScale="90" zoomScaleNormal="90" workbookViewId="0">
      <selection activeCell="A11" sqref="A11:XFD1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7.36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179</v>
      </c>
      <c r="G2" s="108" t="s">
        <v>107</v>
      </c>
      <c r="H2" s="109"/>
      <c r="I2" s="35">
        <v>215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77</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177</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190.11634400000003</v>
      </c>
      <c r="D18" s="24">
        <f>$D32</f>
        <v>0</v>
      </c>
      <c r="E18" s="24">
        <f>$D33</f>
        <v>0</v>
      </c>
      <c r="F18" s="24">
        <f>$D34</f>
        <v>0</v>
      </c>
      <c r="G18" s="24">
        <f>$D35</f>
        <v>0</v>
      </c>
      <c r="H18" s="24">
        <f>$D36</f>
        <v>0</v>
      </c>
      <c r="I18" s="24">
        <f>$D37</f>
        <v>0</v>
      </c>
      <c r="J18" s="24">
        <f>$D38</f>
        <v>0</v>
      </c>
      <c r="K18" s="24">
        <f>$D39</f>
        <v>0</v>
      </c>
      <c r="L18" s="24">
        <f>$D40</f>
        <v>0</v>
      </c>
      <c r="M18" s="24">
        <f>$D41</f>
        <v>75.426592999999997</v>
      </c>
      <c r="N18" s="24">
        <f>$D42</f>
        <v>0</v>
      </c>
      <c r="O18" s="24">
        <f>$D43</f>
        <v>0</v>
      </c>
      <c r="P18" s="24">
        <f>$D44</f>
        <v>0</v>
      </c>
      <c r="Q18" s="24">
        <f>$D45</f>
        <v>0</v>
      </c>
      <c r="R18" s="24">
        <f>$D46</f>
        <v>190.11634400000003</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110.21634400000003</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-79.899999999999991</v>
      </c>
      <c r="K19" s="24">
        <f t="shared" si="1"/>
        <v>-79.899999999999991</v>
      </c>
      <c r="L19" s="24">
        <f t="shared" si="1"/>
        <v>-79.899999999999991</v>
      </c>
      <c r="M19" s="24">
        <f t="shared" si="1"/>
        <v>-4.4734069999999946</v>
      </c>
      <c r="N19" s="24">
        <f t="shared" si="1"/>
        <v>-79.899999999999991</v>
      </c>
      <c r="O19" s="24">
        <f t="shared" si="1"/>
        <v>-79.899999999999991</v>
      </c>
      <c r="P19" s="24">
        <f t="shared" si="1"/>
        <v>-79.899999999999991</v>
      </c>
      <c r="Q19" s="24">
        <f t="shared" si="1"/>
        <v>-79.899999999999991</v>
      </c>
      <c r="R19" s="24">
        <f t="shared" si="1"/>
        <v>110.21634400000003</v>
      </c>
      <c r="S19" s="24">
        <f t="shared" si="1"/>
        <v>-79.899999999999991</v>
      </c>
      <c r="T19" s="24">
        <f t="shared" si="1"/>
        <v>-79.899999999999991</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INCREASE</v>
      </c>
      <c r="D20" s="33" t="str">
        <f>IF($B32="","",IF(D$19&gt;=0,"INCREASE","DECREASE"))</f>
        <v/>
      </c>
      <c r="E20" s="33" t="str">
        <f>IF($B33="","",IF(E$19&gt;=0,"INCREASE","DECREASE"))</f>
        <v/>
      </c>
      <c r="F20" s="33" t="str">
        <f>IF($B34="","",IF(F$19&gt;=0,"INCREASE","DECREASE"))</f>
        <v/>
      </c>
      <c r="G20" s="33" t="str">
        <f>IF($B35="","",IF(G$19&gt;=0,"INCREASE","DECREASE"))</f>
        <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INCREASE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41.905080000000005</v>
      </c>
      <c r="D22" s="24">
        <f>$E32</f>
        <v>0</v>
      </c>
      <c r="E22" s="24">
        <f>$E33</f>
        <v>0</v>
      </c>
      <c r="F22" s="24">
        <f>$E34</f>
        <v>0</v>
      </c>
      <c r="G22" s="24">
        <f>$E35</f>
        <v>0</v>
      </c>
      <c r="H22" s="24">
        <f>$E36</f>
        <v>0</v>
      </c>
      <c r="I22" s="24">
        <f>$E37</f>
        <v>0</v>
      </c>
      <c r="J22" s="24">
        <f>$E38</f>
        <v>0</v>
      </c>
      <c r="K22" s="24">
        <f>$E39</f>
        <v>0</v>
      </c>
      <c r="L22" s="24">
        <f>$E40</f>
        <v>0</v>
      </c>
      <c r="M22" s="24">
        <f>$E41</f>
        <v>16.625385000000001</v>
      </c>
      <c r="N22" s="24">
        <f>$E42</f>
        <v>0</v>
      </c>
      <c r="O22" s="24">
        <f>$E43</f>
        <v>0</v>
      </c>
      <c r="P22" s="24">
        <f>$E44</f>
        <v>0</v>
      </c>
      <c r="Q22" s="24">
        <f>$E45</f>
        <v>0</v>
      </c>
      <c r="R22" s="24">
        <f>$E46</f>
        <v>41.905080000000005</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-240.09492</v>
      </c>
      <c r="D23" s="24">
        <f t="shared" ref="D23:V23" si="3">D22-D21</f>
        <v>-282</v>
      </c>
      <c r="E23" s="24">
        <f t="shared" si="3"/>
        <v>-282</v>
      </c>
      <c r="F23" s="24">
        <f t="shared" si="3"/>
        <v>-282</v>
      </c>
      <c r="G23" s="24">
        <f t="shared" si="3"/>
        <v>-282</v>
      </c>
      <c r="H23" s="24">
        <f t="shared" si="3"/>
        <v>-282</v>
      </c>
      <c r="I23" s="24">
        <f t="shared" si="3"/>
        <v>-282</v>
      </c>
      <c r="J23" s="24">
        <f t="shared" si="3"/>
        <v>-282</v>
      </c>
      <c r="K23" s="24">
        <f t="shared" si="3"/>
        <v>-282</v>
      </c>
      <c r="L23" s="24">
        <f t="shared" si="3"/>
        <v>-282</v>
      </c>
      <c r="M23" s="24">
        <f t="shared" si="3"/>
        <v>-265.37461500000001</v>
      </c>
      <c r="N23" s="24">
        <f t="shared" si="3"/>
        <v>-282</v>
      </c>
      <c r="O23" s="24">
        <f t="shared" si="3"/>
        <v>-282</v>
      </c>
      <c r="P23" s="24">
        <f t="shared" si="3"/>
        <v>-282</v>
      </c>
      <c r="Q23" s="24">
        <f t="shared" si="3"/>
        <v>-282</v>
      </c>
      <c r="R23" s="24">
        <f t="shared" si="3"/>
        <v>-240.09492</v>
      </c>
      <c r="S23" s="24">
        <f t="shared" si="3"/>
        <v>-282</v>
      </c>
      <c r="T23" s="24">
        <f t="shared" si="3"/>
        <v>-282</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t="s">
        <v>54</v>
      </c>
      <c r="O27" s="101" t="s">
        <v>54</v>
      </c>
      <c r="P27" s="101" t="s">
        <v>54</v>
      </c>
      <c r="Q27" s="101" t="s">
        <v>54</v>
      </c>
      <c r="R27" s="101" t="s">
        <v>54</v>
      </c>
      <c r="S27" s="101" t="s">
        <v>54</v>
      </c>
      <c r="T27" s="101" t="s">
        <v>54</v>
      </c>
      <c r="U27" s="101" t="s">
        <v>54</v>
      </c>
    </row>
    <row r="28" spans="1:40" s="64" customFormat="1" x14ac:dyDescent="0.25">
      <c r="A28" s="82"/>
      <c r="B28" s="31">
        <v>11.3</v>
      </c>
      <c r="C28" s="23">
        <v>0.09</v>
      </c>
      <c r="D28" s="23">
        <v>451</v>
      </c>
      <c r="E28" s="23">
        <v>189</v>
      </c>
      <c r="F28" s="23">
        <v>657</v>
      </c>
      <c r="G28" s="23">
        <v>2.94</v>
      </c>
      <c r="H28" s="23">
        <v>15.5</v>
      </c>
      <c r="I28" s="23">
        <v>5.41</v>
      </c>
      <c r="J28" s="23">
        <v>0.08</v>
      </c>
      <c r="K28" s="30">
        <v>0.05</v>
      </c>
      <c r="L28" s="23">
        <v>3.16</v>
      </c>
      <c r="M28" s="23">
        <v>2.37</v>
      </c>
      <c r="N28" s="23">
        <v>4808</v>
      </c>
      <c r="O28" s="23">
        <v>2135</v>
      </c>
      <c r="P28" s="23">
        <v>83.4</v>
      </c>
      <c r="Q28" s="23">
        <v>274</v>
      </c>
      <c r="R28" s="23">
        <v>0.1</v>
      </c>
      <c r="S28" s="23">
        <v>1.02</v>
      </c>
      <c r="T28" s="23">
        <v>0.09</v>
      </c>
      <c r="U28" s="23">
        <v>17.399999999999999</v>
      </c>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184</v>
      </c>
      <c r="C31" s="2">
        <f>IF(C$27="%w/w SAR",((C$28*10)*$B31),IF(C$27="%w/w DM",(((C$28*10)*($B$28/100))*$B31),IF(C$27="kg/t SAR",(C$28*$B31),IF(C$27="kg/t DM",((C$28*($B$28/100))*$B31),IF(C$27="mg/kg SAR",((C$28*0.001)*$B31),IF(C$27="mg/kg DM",(((C$28*0.001)*($B$28/100))*$B31),0))))))</f>
        <v>165.6</v>
      </c>
      <c r="D31" s="2">
        <f>(IF(D$27="%w/w SAR",((D$28*10)*$B31),IF(D$27="%w/w DM",(((D$28*10)*($B$28/100))*$B31),IF(D$27="kg/t SAR",(D$28*$B31),IF(D$27="kg/t DM",((D$28*($B$28/100))*$B31),IF(D$27="mg/kg SAR",((D$28*0.001)*$B31),IF(D$27="mg/kg DM",(((D$28*0.001)*($B$28/100))*$B31),"0")))))))*2.291</f>
        <v>190.11634400000003</v>
      </c>
      <c r="E31" s="2">
        <f>(IF(E$27="%w/w SAR",((E$28*10)*$B31),IF(E$27="%w/w DM",(((E$28*10)*($B$28/100))*$B31),IF(E$27="kg/t SAR",(E$28*$B31),IF(E$27="kg/t DM",((E$28*($B$28/100))*$B31),IF(E$27="mg/kg SAR",((E$28*0.001)*$B31),IF(E$27="mg/kg DM",(((E$28*0.001)*($B$28/100))*$B31),"0")))))))*1.205</f>
        <v>41.905080000000005</v>
      </c>
      <c r="F31" s="2">
        <f>(IF(F$27="%w/w SAR",((F$28*10)*$B31),IF(F$27="%w/w DM",(((F$28*10)*($B$28/100))*$B31),IF(F$27="kg/t SAR",(F$28*$B31),IF(F$27="kg/t DM",((F$28*($B$28/100))*$B31),IF(F$27="mg/kg SAR",((F$28*0.001)*$B31),IF(F$27="mg/kg DM",(((F$28*0.001)*($B$28/100))*$B31),"0")))))))*1.658</f>
        <v>200.43230399999999</v>
      </c>
      <c r="G31" s="2">
        <f t="shared" ref="G31:P46" si="5">IF(G$27="%w/w SAR",((G$28*10)*$B31),IF(G$27="%w/w DM",(((G$28*10)*($B$28/100))*$B31),IF(G$27="kg/t SAR",(G$28*$B31),IF(G$27="kg/t DM",((G$28*($B$28/100))*$B31),IF(G$27="mg/kg SAR",((G$28*0.001)*$B31),IF(G$27="mg/kg DM",(((G$28*0.001)*($B$28/100))*$B31),0))))))</f>
        <v>0.54096</v>
      </c>
      <c r="H31" s="2">
        <f t="shared" si="5"/>
        <v>2.8519999999999999</v>
      </c>
      <c r="I31" s="2">
        <f t="shared" si="5"/>
        <v>0.99543999999999999</v>
      </c>
      <c r="J31" s="2">
        <f t="shared" si="5"/>
        <v>1.472E-2</v>
      </c>
      <c r="K31" s="2">
        <f t="shared" si="5"/>
        <v>9.1999999999999998E-3</v>
      </c>
      <c r="L31" s="2">
        <f t="shared" si="5"/>
        <v>0.58143999999999996</v>
      </c>
      <c r="M31" s="2">
        <f t="shared" si="5"/>
        <v>0.43608000000000002</v>
      </c>
      <c r="N31" s="2">
        <f t="shared" si="5"/>
        <v>884.67200000000003</v>
      </c>
      <c r="O31" s="2">
        <f t="shared" si="5"/>
        <v>392.84000000000003</v>
      </c>
      <c r="P31" s="2">
        <f t="shared" si="5"/>
        <v>15.345600000000001</v>
      </c>
      <c r="Q31" s="2">
        <f>(IF(Q$27="%w/w SAR",((Q$28*10)*$B31),IF(Q$27="%w/w DM",(((Q$28*10)*($B$28/100))*$B31),IF(Q$27="kg/t SAR",(Q$28*$B31),IF(Q$27="kg/t DM",((Q$28*($B$28/100))*$B31),IF(Q$27="mg/kg SAR",((Q$28*0.001)*$B31),IF(Q$27="mg/kg DM",(((Q$28*0.001)*($B$28/100))*$B31),0)))))))*2.5</f>
        <v>126.04</v>
      </c>
      <c r="R31" s="2">
        <f>IF(R$27="%w/w SAR",((R$28*10)*$B31),IF(R$27="%w/w DM",(((R$28*10)*($B$28/100))*$B31),IF(R$27="kg/t SAR",(R$28*$B31),IF(R$27="kg/t DM",((R$28*($B$28/100))*$B31),IF(R$27="mg/kg SAR",((R$28*0.001)*$B31),IF(R$27="mg/kg DM",(((R$28*0.001)*($B$28/100))*$B31),0))))))</f>
        <v>1.84E-2</v>
      </c>
      <c r="S31" s="2">
        <f>IF(S$27="%w/w SAR",((S$28*10)*$B31),IF(S$27="%w/w DM",(((S$28*10)*($B$28/100))*$B31),IF(S$27="kg/t SAR",(S$28*$B31),IF(S$27="kg/t DM",((S$28*($B$28/100))*$B31),IF(S$27="mg/kg SAR",((S$28*0.001)*$B31),IF(S$27="mg/kg DM",(((S$28*0.001)*($B$28/100))*$B31),0))))))</f>
        <v>0.18768000000000001</v>
      </c>
      <c r="T31" s="2">
        <f>IF(T$27="%w/w SAR",((T$28*10)*$B31),IF(T$27="%w/w DM",(((T$28*10)*($B$28/100))*$B31),IF(T$27="kg/t SAR",(T$28*$B31),IF(T$27="kg/t DM",((T$28*($B$28/100))*$B31),IF(T$27="mg/kg SAR",((T$28*0.001)*$B31),IF(T$27="mg/kg DM",(((T$28*0.001)*($B$28/100))*$B31),0))))))</f>
        <v>1.6559999999999998E-2</v>
      </c>
      <c r="U31" s="2">
        <f>IF(U$27="%w/w SAR",((U$28*10)*$B31),IF(U$27="%w/w DM",(((U$28*10)*($B$28/100))*$B31),IF(U$27="kg/t SAR",(U$28*$B31),IF(U$27="kg/t DM",((U$28*($B$28/100))*$B31),IF(U$27="mg/kg SAR",((U$28*0.001)*$B31),IF(U$27="mg/kg DM",(((U$28*0.001)*($B$28/100))*$B31),0))))))</f>
        <v>3.2016</v>
      </c>
      <c r="AB31" s="66"/>
      <c r="AC31" s="66"/>
      <c r="AD31" s="66"/>
      <c r="AE31" s="66"/>
      <c r="AF31" s="66"/>
      <c r="AG31" s="66"/>
      <c r="AH31" s="66"/>
      <c r="AI31" s="66"/>
    </row>
    <row r="32" spans="1:40" s="83" customFormat="1" x14ac:dyDescent="0.25">
      <c r="A32" s="21" t="str">
        <f>D8</f>
        <v>FARCHWEL 2</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FARCHWEL 3</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FARCHWEL 6</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FARCHWEL 7</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FARCHWEL 8</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FARCHWEL 9</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FARCHWEL 11</v>
      </c>
      <c r="B41" s="23">
        <v>73</v>
      </c>
      <c r="C41" s="2">
        <f t="shared" si="6"/>
        <v>65.699999999999989</v>
      </c>
      <c r="D41" s="2">
        <f t="shared" si="7"/>
        <v>75.426592999999997</v>
      </c>
      <c r="E41" s="2">
        <f t="shared" si="8"/>
        <v>16.625385000000001</v>
      </c>
      <c r="F41" s="2">
        <f t="shared" si="9"/>
        <v>79.519337999999991</v>
      </c>
      <c r="G41" s="2">
        <f t="shared" si="5"/>
        <v>0.21462000000000001</v>
      </c>
      <c r="H41" s="2">
        <f t="shared" si="5"/>
        <v>1.1315</v>
      </c>
      <c r="I41" s="2">
        <f t="shared" si="5"/>
        <v>0.39493</v>
      </c>
      <c r="J41" s="2">
        <f t="shared" si="5"/>
        <v>5.8400000000000006E-3</v>
      </c>
      <c r="K41" s="2">
        <f t="shared" si="5"/>
        <v>3.65E-3</v>
      </c>
      <c r="L41" s="2">
        <f t="shared" si="5"/>
        <v>0.23068</v>
      </c>
      <c r="M41" s="2">
        <f t="shared" si="5"/>
        <v>0.17301</v>
      </c>
      <c r="N41" s="2">
        <f t="shared" si="5"/>
        <v>350.98399999999998</v>
      </c>
      <c r="O41" s="2">
        <f t="shared" si="5"/>
        <v>155.85500000000002</v>
      </c>
      <c r="P41" s="2">
        <f t="shared" si="5"/>
        <v>6.0882000000000005</v>
      </c>
      <c r="Q41" s="2">
        <f t="shared" si="10"/>
        <v>50.00500000000001</v>
      </c>
      <c r="R41" s="2">
        <f t="shared" si="11"/>
        <v>7.3000000000000001E-3</v>
      </c>
      <c r="S41" s="2">
        <f t="shared" si="11"/>
        <v>7.4459999999999998E-2</v>
      </c>
      <c r="T41" s="2">
        <f t="shared" si="11"/>
        <v>6.5699999999999995E-3</v>
      </c>
      <c r="U41" s="2">
        <f t="shared" si="11"/>
        <v>1.2702</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FARCHWEL 13</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FARCHWEL 21</v>
      </c>
      <c r="B46" s="23">
        <v>184</v>
      </c>
      <c r="C46" s="2">
        <f t="shared" si="6"/>
        <v>165.6</v>
      </c>
      <c r="D46" s="2">
        <f t="shared" si="7"/>
        <v>190.11634400000003</v>
      </c>
      <c r="E46" s="2">
        <f t="shared" si="8"/>
        <v>41.905080000000005</v>
      </c>
      <c r="F46" s="2">
        <f t="shared" si="9"/>
        <v>200.43230399999999</v>
      </c>
      <c r="G46" s="2">
        <f t="shared" si="5"/>
        <v>0.54096</v>
      </c>
      <c r="H46" s="2">
        <f t="shared" si="5"/>
        <v>2.8519999999999999</v>
      </c>
      <c r="I46" s="2">
        <f t="shared" si="5"/>
        <v>0.99543999999999999</v>
      </c>
      <c r="J46" s="2">
        <f t="shared" si="5"/>
        <v>1.472E-2</v>
      </c>
      <c r="K46" s="2">
        <f t="shared" si="5"/>
        <v>9.1999999999999998E-3</v>
      </c>
      <c r="L46" s="2">
        <f t="shared" si="5"/>
        <v>0.58143999999999996</v>
      </c>
      <c r="M46" s="2">
        <f t="shared" si="5"/>
        <v>0.43608000000000002</v>
      </c>
      <c r="N46" s="2">
        <f t="shared" si="5"/>
        <v>884.67200000000003</v>
      </c>
      <c r="O46" s="2">
        <f t="shared" si="5"/>
        <v>392.84000000000003</v>
      </c>
      <c r="P46" s="2">
        <f t="shared" si="5"/>
        <v>15.345600000000001</v>
      </c>
      <c r="Q46" s="2">
        <f t="shared" si="10"/>
        <v>126.04</v>
      </c>
      <c r="R46" s="2">
        <f t="shared" si="11"/>
        <v>1.84E-2</v>
      </c>
      <c r="S46" s="2">
        <f t="shared" si="11"/>
        <v>0.18768000000000001</v>
      </c>
      <c r="T46" s="2">
        <f t="shared" si="11"/>
        <v>1.6559999999999998E-2</v>
      </c>
      <c r="U46" s="2">
        <f t="shared" si="11"/>
        <v>3.2016</v>
      </c>
      <c r="AB46" s="66"/>
      <c r="AC46" s="66"/>
      <c r="AD46" s="66"/>
      <c r="AE46" s="66"/>
      <c r="AF46" s="66"/>
      <c r="AG46" s="66"/>
      <c r="AH46" s="66"/>
      <c r="AI46" s="66"/>
    </row>
    <row r="47" spans="1:35" s="83" customFormat="1" x14ac:dyDescent="0.25">
      <c r="A47" s="21" t="str">
        <f>S8</f>
        <v>FARCHWEL 22</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t="str">
        <f>T8</f>
        <v>FARCHWEL 23</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"&amp;(VLOOKUP(C14,Table24567[],6,FALSE))</f>
        <v>Medium/Clay I Grass</v>
      </c>
      <c r="C58" s="44" t="str">
        <f>D16&amp;" I "&amp;(VLOOKUP(D14,Table24567[],6,FALSE))</f>
        <v>Medium/Clay I Grass</v>
      </c>
      <c r="D58" s="21" t="str">
        <f>E16&amp;" I "&amp;(VLOOKUP(E14,Table24567[],6,FALSE))</f>
        <v>Medium/Clay I Grass</v>
      </c>
      <c r="E58" s="21" t="str">
        <f>F16&amp;" I "&amp;(VLOOKUP(F14,Table24567[],6,FALSE))</f>
        <v>Medium/Clay I Grass</v>
      </c>
      <c r="F58" s="21" t="str">
        <f>G16&amp;" I "&amp;(VLOOKUP(G14,Table24567[],6,FALSE))</f>
        <v>Medium/Clay I Grass</v>
      </c>
      <c r="G58" s="21" t="str">
        <f>H16&amp;" I "&amp;(VLOOKUP(H14,Table24567[],6,FALSE))</f>
        <v>Medium/Clay I Grass</v>
      </c>
      <c r="H58" s="21" t="str">
        <f>I16&amp;" I "&amp;(VLOOKUP(I14,Table24567[],6,FALSE))</f>
        <v>Medium/Clay I Grass</v>
      </c>
      <c r="I58" s="21" t="str">
        <f>J16&amp;" I "&amp;(VLOOKUP(J14,Table24567[],6,FALSE))</f>
        <v>Medium/Clay I Grass</v>
      </c>
      <c r="J58" s="21" t="str">
        <f>K16&amp;" I "&amp;(VLOOKUP(K14,Table24567[],6,FALSE))</f>
        <v>Medium/Clay I Grass</v>
      </c>
      <c r="K58" s="21" t="str">
        <f>L16&amp;" I "&amp;(VLOOKUP(L14,Table24567[],6,FALSE))</f>
        <v>Medium/Clay I Grass</v>
      </c>
      <c r="L58" s="21" t="str">
        <f>M16&amp;" I "&amp;(VLOOKUP(M14,Table24567[],6,FALSE))</f>
        <v>Medium/Clay I Grass</v>
      </c>
      <c r="M58" s="21" t="str">
        <f>N16&amp;" I "&amp;(VLOOKUP(N14,Table24567[],6,FALSE))</f>
        <v>Medium/Clay I Grass</v>
      </c>
      <c r="N58" s="21" t="str">
        <f>O16&amp;" I "&amp;(VLOOKUP(O14,Table24567[],6,FALSE))</f>
        <v>Medium/Clay I Grass</v>
      </c>
      <c r="O58" s="21" t="str">
        <f>P16&amp;" I "&amp;(VLOOKUP(P14,Table24567[],6,FALSE))</f>
        <v>Medium/Clay I Grass</v>
      </c>
      <c r="P58" s="21" t="str">
        <f>Q16&amp;" I "&amp;(VLOOKUP(Q14,Table24567[],6,FALSE))</f>
        <v>Medium/Clay I Grass</v>
      </c>
      <c r="Q58" s="21" t="str">
        <f>R16&amp;" I "&amp;(VLOOKUP(R14,Table24567[],6,FALSE))</f>
        <v>Medium/Clay I Grass</v>
      </c>
      <c r="R58" s="21" t="str">
        <f>S16&amp;" I "&amp;(VLOOKUP(S14,Table24567[],6,FALSE))</f>
        <v>Medium/Clay I Grass</v>
      </c>
      <c r="S58" s="21" t="str">
        <f>T16&amp;" I "&amp;(VLOOKUP(T14,Table24567[],6,FALSE))</f>
        <v>Medium/Clay I Grass</v>
      </c>
      <c r="T58" s="21" t="e">
        <f>U16&amp;" I "&amp;(VLOOKUP(U14,Table24567[],6,FALSE))</f>
        <v>#N/A</v>
      </c>
      <c r="U58" s="21" t="e">
        <f>V16&amp;" I "&amp;(VLOOKUP(V14,Table24567[],6,FALSE))</f>
        <v>#N/A</v>
      </c>
    </row>
    <row r="59" spans="1:35" s="27" customFormat="1" hidden="1" x14ac:dyDescent="0.2">
      <c r="A59" s="92" t="s">
        <v>130</v>
      </c>
      <c r="B59" s="93">
        <f>VLOOKUP(C$14,Table24567[],5,FALSE)</f>
        <v>6.2</v>
      </c>
      <c r="C59" s="93">
        <f>VLOOKUP(D$14,Table24567[],5,FALSE)</f>
        <v>6.2</v>
      </c>
      <c r="D59" s="93">
        <f>VLOOKUP(E$14,Table24567[],5,FALSE)</f>
        <v>6.2</v>
      </c>
      <c r="E59" s="93">
        <f>VLOOKUP(F$14,Table24567[],5,FALSE)</f>
        <v>6.2</v>
      </c>
      <c r="F59" s="93">
        <f>VLOOKUP(G$14,Table24567[],5,FALSE)</f>
        <v>6.2</v>
      </c>
      <c r="G59" s="93">
        <f>VLOOKUP(H$14,Table24567[],5,FALSE)</f>
        <v>6.2</v>
      </c>
      <c r="H59" s="93">
        <f>VLOOKUP(I$14,Table24567[],5,FALSE)</f>
        <v>6.2</v>
      </c>
      <c r="I59" s="93">
        <f>VLOOKUP(J$14,Table24567[],5,FALSE)</f>
        <v>6.2</v>
      </c>
      <c r="J59" s="93">
        <f>VLOOKUP(K$14,Table24567[],5,FALSE)</f>
        <v>6.2</v>
      </c>
      <c r="K59" s="93">
        <f>VLOOKUP(L$14,Table24567[],5,FALSE)</f>
        <v>6.2</v>
      </c>
      <c r="L59" s="93">
        <f>VLOOKUP(M$14,Table24567[],5,FALSE)</f>
        <v>6.2</v>
      </c>
      <c r="M59" s="93">
        <f>VLOOKUP(N$14,Table24567[],5,FALSE)</f>
        <v>6.2</v>
      </c>
      <c r="N59" s="93">
        <f>VLOOKUP(O$14,Table24567[],5,FALSE)</f>
        <v>6.2</v>
      </c>
      <c r="O59" s="93">
        <f>VLOOKUP(P$14,Table24567[],5,FALSE)</f>
        <v>6.2</v>
      </c>
      <c r="P59" s="93">
        <f>VLOOKUP(Q$14,Table24567[],5,FALSE)</f>
        <v>6.2</v>
      </c>
      <c r="Q59" s="93">
        <f>VLOOKUP(R$14,Table24567[],5,FALSE)</f>
        <v>6.2</v>
      </c>
      <c r="R59" s="93">
        <f>VLOOKUP(S$14,Table24567[],5,FALSE)</f>
        <v>6.2</v>
      </c>
      <c r="S59" s="93">
        <f>VLOOKUP(T$14,Table24567[],5,FALSE)</f>
        <v>6.2</v>
      </c>
      <c r="T59" s="93" t="e">
        <f>VLOOKUP(U$14,Table24567[],5,FALSE)</f>
        <v>#N/A</v>
      </c>
      <c r="U59" s="93" t="e">
        <f>VLOOKUP(V$14,Table24567[],5,FALSE)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184</v>
      </c>
      <c r="C62" s="94">
        <f>B32</f>
        <v>0</v>
      </c>
      <c r="D62" s="94">
        <f>B33</f>
        <v>0</v>
      </c>
      <c r="E62" s="94">
        <f>B34</f>
        <v>0</v>
      </c>
      <c r="F62" s="94">
        <f>B35</f>
        <v>0</v>
      </c>
      <c r="G62" s="94">
        <f>B36</f>
        <v>0</v>
      </c>
      <c r="H62" s="94">
        <f>B37</f>
        <v>0</v>
      </c>
      <c r="I62" s="94">
        <f>B38</f>
        <v>0</v>
      </c>
      <c r="J62" s="94">
        <f>B39</f>
        <v>0</v>
      </c>
      <c r="K62" s="94">
        <f>B40</f>
        <v>0</v>
      </c>
      <c r="L62" s="94">
        <f>B41</f>
        <v>73</v>
      </c>
      <c r="M62" s="94">
        <f>B42</f>
        <v>0</v>
      </c>
      <c r="N62" s="94">
        <f>B43</f>
        <v>0</v>
      </c>
      <c r="O62" s="94">
        <f>B44</f>
        <v>0</v>
      </c>
      <c r="P62" s="94">
        <f>B45</f>
        <v>0</v>
      </c>
      <c r="Q62" s="94">
        <f>B46</f>
        <v>184</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31:B50 B62:U65">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topLeftCell="A25" zoomScale="90" zoomScaleNormal="90" workbookViewId="0">
      <selection activeCell="E34" sqref="E3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PAN-011432</v>
      </c>
      <c r="D1" s="127"/>
      <c r="E1" s="37" t="s">
        <v>45</v>
      </c>
      <c r="F1" s="46">
        <f>'Field data and Waste 1'!F1</f>
        <v>45.9</v>
      </c>
      <c r="G1" s="106" t="s">
        <v>43</v>
      </c>
      <c r="H1" s="107"/>
      <c r="I1" s="35">
        <v>3.54</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EPR-GP3792SK</v>
      </c>
      <c r="D2" s="129"/>
      <c r="E2" s="37" t="s">
        <v>106</v>
      </c>
      <c r="F2" s="35" t="s">
        <v>186</v>
      </c>
      <c r="G2" s="108" t="s">
        <v>107</v>
      </c>
      <c r="H2" s="109"/>
      <c r="I2" s="35">
        <v>884</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77</v>
      </c>
      <c r="G3" s="106" t="s">
        <v>108</v>
      </c>
      <c r="H3" s="107"/>
      <c r="I3" s="35">
        <v>0.02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Farchwel, Tal-y-bont, Conwy, LL32 8UY</v>
      </c>
      <c r="D4" s="127"/>
      <c r="E4" s="38" t="s">
        <v>1</v>
      </c>
      <c r="F4" s="35" t="s">
        <v>178</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t="str">
        <f>'Field data and Waste 1'!C8</f>
        <v>FARCHWEL 1</v>
      </c>
      <c r="D8" s="67" t="str">
        <f>'Field data and Waste 1'!D8</f>
        <v>FARCHWEL 2</v>
      </c>
      <c r="E8" s="67" t="str">
        <f>'Field data and Waste 1'!E8</f>
        <v>FARCHWEL 3</v>
      </c>
      <c r="F8" s="67" t="str">
        <f>'Field data and Waste 1'!F8</f>
        <v>FARCHWEL 4</v>
      </c>
      <c r="G8" s="67" t="str">
        <f>'Field data and Waste 1'!G8</f>
        <v>FARCHWEL 5</v>
      </c>
      <c r="H8" s="67" t="str">
        <f>'Field data and Waste 1'!H8</f>
        <v>FARCHWEL 6</v>
      </c>
      <c r="I8" s="67" t="str">
        <f>'Field data and Waste 1'!I8</f>
        <v>FARCHWEL 7</v>
      </c>
      <c r="J8" s="67" t="str">
        <f>'Field data and Waste 1'!J8</f>
        <v>FARCHWEL 8</v>
      </c>
      <c r="K8" s="67" t="str">
        <f>'Field data and Waste 1'!K8</f>
        <v>FARCHWEL 9</v>
      </c>
      <c r="L8" s="67" t="str">
        <f>'Field data and Waste 1'!L8</f>
        <v>FARCHWEL 10</v>
      </c>
      <c r="M8" s="67" t="str">
        <f>'Field data and Waste 1'!M8</f>
        <v>FARCHWEL 11</v>
      </c>
      <c r="N8" s="67" t="str">
        <f>'Field data and Waste 1'!N8</f>
        <v>FARCHWEL 12</v>
      </c>
      <c r="O8" s="67" t="str">
        <f>'Field data and Waste 1'!O8</f>
        <v>FARCHWEL 13</v>
      </c>
      <c r="P8" s="67" t="str">
        <f>'Field data and Waste 1'!P8</f>
        <v>FARCHWEL 15</v>
      </c>
      <c r="Q8" s="67" t="str">
        <f>'Field data and Waste 1'!Q8</f>
        <v>FARCHWEL 16</v>
      </c>
      <c r="R8" s="67" t="str">
        <f>'Field data and Waste 1'!R8</f>
        <v>FARCHWEL 21</v>
      </c>
      <c r="S8" s="67" t="str">
        <f>'Field data and Waste 1'!S8</f>
        <v>FARCHWEL 22</v>
      </c>
      <c r="T8" s="67" t="str">
        <f>'Field data and Waste 1'!T8</f>
        <v>FARCHWEL 23</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6.1</v>
      </c>
      <c r="D10" s="67">
        <f>'Field data and Waste 1'!D10</f>
        <v>5.8</v>
      </c>
      <c r="E10" s="67">
        <f>'Field data and Waste 1'!E10</f>
        <v>5.9</v>
      </c>
      <c r="F10" s="67">
        <f>'Field data and Waste 1'!F10</f>
        <v>5.3</v>
      </c>
      <c r="G10" s="67">
        <f>'Field data and Waste 1'!G10</f>
        <v>5.4</v>
      </c>
      <c r="H10" s="67">
        <f>'Field data and Waste 1'!H10</f>
        <v>5.9</v>
      </c>
      <c r="I10" s="67">
        <f>'Field data and Waste 1'!I10</f>
        <v>5.7</v>
      </c>
      <c r="J10" s="67">
        <f>'Field data and Waste 1'!J10</f>
        <v>5.5</v>
      </c>
      <c r="K10" s="67">
        <f>'Field data and Waste 1'!K10</f>
        <v>5.5</v>
      </c>
      <c r="L10" s="67">
        <f>'Field data and Waste 1'!L10</f>
        <v>5.3</v>
      </c>
      <c r="M10" s="67">
        <f>'Field data and Waste 1'!M10</f>
        <v>6.2</v>
      </c>
      <c r="N10" s="67">
        <f>'Field data and Waste 1'!N10</f>
        <v>5.4</v>
      </c>
      <c r="O10" s="67">
        <f>'Field data and Waste 1'!O10</f>
        <v>5.5</v>
      </c>
      <c r="P10" s="67">
        <f>'Field data and Waste 1'!P10</f>
        <v>5.3</v>
      </c>
      <c r="Q10" s="67">
        <f>'Field data and Waste 1'!Q10</f>
        <v>5.3</v>
      </c>
      <c r="R10" s="67">
        <f>'Field data and Waste 1'!R10</f>
        <v>6.1</v>
      </c>
      <c r="S10" s="67">
        <f>'Field data and Waste 1'!S10</f>
        <v>5.8</v>
      </c>
      <c r="T10" s="67">
        <f>'Field data and Waste 1'!T10</f>
        <v>5.5</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3</v>
      </c>
      <c r="F11" s="67">
        <f>'Field data and Waste 1'!F11</f>
        <v>2</v>
      </c>
      <c r="G11" s="67">
        <f>'Field data and Waste 1'!G11</f>
        <v>1</v>
      </c>
      <c r="H11" s="67">
        <f>'Field data and Waste 1'!H11</f>
        <v>1</v>
      </c>
      <c r="I11" s="67">
        <f>'Field data and Waste 1'!I11</f>
        <v>2</v>
      </c>
      <c r="J11" s="67">
        <f>'Field data and Waste 1'!J11</f>
        <v>1</v>
      </c>
      <c r="K11" s="67">
        <f>'Field data and Waste 1'!K11</f>
        <v>2</v>
      </c>
      <c r="L11" s="67">
        <f>'Field data and Waste 1'!L11</f>
        <v>2</v>
      </c>
      <c r="M11" s="67">
        <f>'Field data and Waste 1'!M11</f>
        <v>2</v>
      </c>
      <c r="N11" s="67">
        <f>'Field data and Waste 1'!N11</f>
        <v>3</v>
      </c>
      <c r="O11" s="67">
        <f>'Field data and Waste 1'!O11</f>
        <v>2</v>
      </c>
      <c r="P11" s="67">
        <f>'Field data and Waste 1'!P11</f>
        <v>3</v>
      </c>
      <c r="Q11" s="67">
        <f>'Field data and Waste 1'!Q11</f>
        <v>2</v>
      </c>
      <c r="R11" s="67">
        <f>'Field data and Waste 1'!R11</f>
        <v>1</v>
      </c>
      <c r="S11" s="67">
        <f>'Field data and Waste 1'!S11</f>
        <v>3</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2</v>
      </c>
      <c r="E12" s="67">
        <f>'Field data and Waste 1'!E12</f>
        <v>2</v>
      </c>
      <c r="F12" s="67">
        <f>'Field data and Waste 1'!F12</f>
        <v>1</v>
      </c>
      <c r="G12" s="67">
        <f>'Field data and Waste 1'!G12</f>
        <v>0</v>
      </c>
      <c r="H12" s="67">
        <f>'Field data and Waste 1'!H12</f>
        <v>0</v>
      </c>
      <c r="I12" s="67">
        <f>'Field data and Waste 1'!I12</f>
        <v>2</v>
      </c>
      <c r="J12" s="67">
        <f>'Field data and Waste 1'!J12</f>
        <v>1</v>
      </c>
      <c r="K12" s="67">
        <f>'Field data and Waste 1'!K12</f>
        <v>2</v>
      </c>
      <c r="L12" s="67">
        <f>'Field data and Waste 1'!L12</f>
        <v>1</v>
      </c>
      <c r="M12" s="67">
        <f>'Field data and Waste 1'!M12</f>
        <v>0</v>
      </c>
      <c r="N12" s="67">
        <f>'Field data and Waste 1'!N12</f>
        <v>0</v>
      </c>
      <c r="O12" s="67">
        <f>'Field data and Waste 1'!O12</f>
        <v>0</v>
      </c>
      <c r="P12" s="67">
        <f>'Field data and Waste 1'!P12</f>
        <v>2</v>
      </c>
      <c r="Q12" s="67">
        <f>'Field data and Waste 1'!Q12</f>
        <v>2</v>
      </c>
      <c r="R12" s="67">
        <f>'Field data and Waste 1'!R12</f>
        <v>2</v>
      </c>
      <c r="S12" s="67">
        <f>'Field data and Waste 1'!S12</f>
        <v>2</v>
      </c>
      <c r="T12" s="67">
        <f>'Field data and Waste 1'!T12</f>
        <v>2</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1</v>
      </c>
      <c r="D13" s="67">
        <f>'Field data and Waste 1'!D13</f>
        <v>2</v>
      </c>
      <c r="E13" s="67">
        <f>'Field data and Waste 1'!E13</f>
        <v>2</v>
      </c>
      <c r="F13" s="67">
        <f>'Field data and Waste 1'!F13</f>
        <v>2</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1</v>
      </c>
      <c r="N13" s="67">
        <f>'Field data and Waste 1'!N13</f>
        <v>1</v>
      </c>
      <c r="O13" s="67">
        <f>'Field data and Waste 1'!O13</f>
        <v>2</v>
      </c>
      <c r="P13" s="67">
        <f>'Field data and Waste 1'!P13</f>
        <v>2</v>
      </c>
      <c r="Q13" s="67">
        <f>'Field data and Waste 1'!Q13</f>
        <v>2</v>
      </c>
      <c r="R13" s="67">
        <f>'Field data and Waste 1'!R13</f>
        <v>2</v>
      </c>
      <c r="S13" s="67">
        <f>'Field data and Waste 1'!S13</f>
        <v>3</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47</v>
      </c>
      <c r="S15" s="67">
        <f>'Field data and Waste 1'!S15</f>
        <v>47</v>
      </c>
      <c r="T15" s="67">
        <f>'Field data and Waste 1'!T15</f>
        <v>47</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79.899999999999991</v>
      </c>
      <c r="S17" s="39">
        <f t="shared" si="0"/>
        <v>79.899999999999991</v>
      </c>
      <c r="T17" s="39">
        <f t="shared" si="0"/>
        <v>79.899999999999991</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130.86192</v>
      </c>
      <c r="D18" s="24">
        <f>$D32</f>
        <v>74.778239999999997</v>
      </c>
      <c r="E18" s="24">
        <f>$D33</f>
        <v>74.778239999999997</v>
      </c>
      <c r="F18" s="24">
        <f>$D34</f>
        <v>0</v>
      </c>
      <c r="G18" s="24">
        <f>$D35</f>
        <v>0</v>
      </c>
      <c r="H18" s="24">
        <f>$D36</f>
        <v>130.86192</v>
      </c>
      <c r="I18" s="24">
        <f>$D37</f>
        <v>74.778239999999997</v>
      </c>
      <c r="J18" s="24">
        <f>$D38</f>
        <v>130.86192</v>
      </c>
      <c r="K18" s="24">
        <f>$D39</f>
        <v>74.778239999999997</v>
      </c>
      <c r="L18" s="24">
        <f>$D40</f>
        <v>0</v>
      </c>
      <c r="M18" s="24">
        <f>$D41</f>
        <v>74.778239999999997</v>
      </c>
      <c r="N18" s="24">
        <f>$D42</f>
        <v>0</v>
      </c>
      <c r="O18" s="24">
        <f>$D43</f>
        <v>74.778239999999997</v>
      </c>
      <c r="P18" s="24">
        <f>$D44</f>
        <v>0</v>
      </c>
      <c r="Q18" s="24">
        <f>$D45</f>
        <v>0</v>
      </c>
      <c r="R18" s="24">
        <f>$D46</f>
        <v>130.86192</v>
      </c>
      <c r="S18" s="24">
        <f>$D47</f>
        <v>74.778239999999997</v>
      </c>
      <c r="T18" s="24">
        <f>$D48</f>
        <v>74.778239999999997</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50.961920000000006</v>
      </c>
      <c r="D19" s="24">
        <f t="shared" ref="D19:V19" si="1">D18-D17</f>
        <v>-5.1217599999999948</v>
      </c>
      <c r="E19" s="24">
        <f t="shared" si="1"/>
        <v>-5.1217599999999948</v>
      </c>
      <c r="F19" s="24">
        <f t="shared" si="1"/>
        <v>-79.899999999999991</v>
      </c>
      <c r="G19" s="24">
        <f t="shared" si="1"/>
        <v>-79.899999999999991</v>
      </c>
      <c r="H19" s="24">
        <f t="shared" si="1"/>
        <v>50.961920000000006</v>
      </c>
      <c r="I19" s="24">
        <f t="shared" si="1"/>
        <v>-5.1217599999999948</v>
      </c>
      <c r="J19" s="24">
        <f t="shared" si="1"/>
        <v>50.961920000000006</v>
      </c>
      <c r="K19" s="24">
        <f t="shared" si="1"/>
        <v>-5.1217599999999948</v>
      </c>
      <c r="L19" s="24">
        <f t="shared" si="1"/>
        <v>-79.899999999999991</v>
      </c>
      <c r="M19" s="24">
        <f t="shared" si="1"/>
        <v>-5.1217599999999948</v>
      </c>
      <c r="N19" s="24">
        <f t="shared" si="1"/>
        <v>-79.899999999999991</v>
      </c>
      <c r="O19" s="24">
        <f t="shared" si="1"/>
        <v>-5.1217599999999948</v>
      </c>
      <c r="P19" s="24">
        <f t="shared" si="1"/>
        <v>-79.899999999999991</v>
      </c>
      <c r="Q19" s="24">
        <f t="shared" si="1"/>
        <v>-79.899999999999991</v>
      </c>
      <c r="R19" s="24">
        <f t="shared" si="1"/>
        <v>50.961920000000006</v>
      </c>
      <c r="S19" s="24">
        <f t="shared" si="1"/>
        <v>-5.1217599999999948</v>
      </c>
      <c r="T19" s="24">
        <f t="shared" si="1"/>
        <v>-5.1217599999999948</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INCREASE</v>
      </c>
      <c r="D20" s="33" t="str">
        <f>IF($B32="","",IF(D$19&gt;=0,"INCREASE","DECREASE"))</f>
        <v>DECREASE</v>
      </c>
      <c r="E20" s="33" t="str">
        <f>IF($B33="","",IF(E$19&gt;=0,"INCREASE","DECREASE"))</f>
        <v>DECREASE</v>
      </c>
      <c r="F20" s="33" t="str">
        <f>IF($B34="","",IF(F$19&gt;=0,"INCREASE","DECREASE"))</f>
        <v/>
      </c>
      <c r="G20" s="33" t="str">
        <f>IF($B35="","",IF(G$19&gt;=0,"INCREASE","DECREASE"))</f>
        <v/>
      </c>
      <c r="H20" s="33" t="str">
        <f>IF($B36="","",IF(H$19&gt;=0,"INCREASE","DECREASE"))</f>
        <v>INCREASE</v>
      </c>
      <c r="I20" s="33" t="str">
        <f>IF($B37="","",IF(I$19&gt;=0,"INCREASE","DECREASE"))</f>
        <v>DECREASE</v>
      </c>
      <c r="J20" s="33" t="str">
        <f>IF($B38="","",IF(J$19&gt;=0,"INCREASE","DECREASE"))</f>
        <v>INCREASE</v>
      </c>
      <c r="K20" s="33" t="str">
        <f>IF($B39="","",IF(K$19&gt;=0,"INCREASE","DECREASE"))</f>
        <v>DECREASE</v>
      </c>
      <c r="L20" s="33" t="str">
        <f>IF($B40="","",IF(L$19&gt;=0,"INCREASE","DECREASE"))</f>
        <v/>
      </c>
      <c r="M20" s="33" t="str">
        <f>IF($B41="","",IF(M$19&gt;=0,"INCREASE","DECREASE"))</f>
        <v>DECREASE</v>
      </c>
      <c r="N20" s="33" t="str">
        <f>IF($B42="","",IF(N$19&gt;=0,"INCREASE","DECREASE"))</f>
        <v/>
      </c>
      <c r="O20" s="33" t="str">
        <f>IF($B43="","",IF(O$19&gt;=0,"INCREASE","DECREASE"))</f>
        <v>DECREASE</v>
      </c>
      <c r="P20" s="33" t="str">
        <f>IF($B44="","",IF(P$19&gt;=0,"INCREASE","DECREASE"))</f>
        <v/>
      </c>
      <c r="Q20" s="33" t="str">
        <f>IF($B45="","",IF(Q$19&gt;=0,"INCREASE","DECREASE"))</f>
        <v/>
      </c>
      <c r="R20" s="33" t="str">
        <f>IF($B46="","",IF(R$19&gt;=0,"INCREASE","DECREASE"))</f>
        <v>INCREASE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282</v>
      </c>
      <c r="S21" s="39">
        <f t="shared" si="2"/>
        <v>282</v>
      </c>
      <c r="T21" s="39">
        <f t="shared" si="2"/>
        <v>282</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116.58013500000001</v>
      </c>
      <c r="D22" s="24">
        <f>$E32</f>
        <v>66.617220000000017</v>
      </c>
      <c r="E22" s="24">
        <f>$E33</f>
        <v>66.617220000000017</v>
      </c>
      <c r="F22" s="24">
        <f>$E34</f>
        <v>0</v>
      </c>
      <c r="G22" s="24">
        <f>$E35</f>
        <v>0</v>
      </c>
      <c r="H22" s="24">
        <f>$E36</f>
        <v>116.58013500000001</v>
      </c>
      <c r="I22" s="24">
        <f>$E37</f>
        <v>66.617220000000017</v>
      </c>
      <c r="J22" s="24">
        <f>$E38</f>
        <v>116.58013500000001</v>
      </c>
      <c r="K22" s="24">
        <f>$E39</f>
        <v>66.617220000000017</v>
      </c>
      <c r="L22" s="24">
        <f>$E40</f>
        <v>0</v>
      </c>
      <c r="M22" s="24">
        <f>$E41</f>
        <v>66.617220000000017</v>
      </c>
      <c r="N22" s="24">
        <f>$E42</f>
        <v>0</v>
      </c>
      <c r="O22" s="24">
        <f>$E43</f>
        <v>66.617220000000017</v>
      </c>
      <c r="P22" s="24">
        <f>$E44</f>
        <v>0</v>
      </c>
      <c r="Q22" s="24">
        <f>$E45</f>
        <v>0</v>
      </c>
      <c r="R22" s="24">
        <f>$E46</f>
        <v>116.58013500000001</v>
      </c>
      <c r="S22" s="24">
        <f>$E47</f>
        <v>66.617220000000017</v>
      </c>
      <c r="T22" s="24">
        <f>$E48</f>
        <v>66.617220000000017</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-165.41986499999999</v>
      </c>
      <c r="D23" s="24">
        <f t="shared" ref="D23:V23" si="3">D22-D21</f>
        <v>-215.38277999999997</v>
      </c>
      <c r="E23" s="24">
        <f t="shared" si="3"/>
        <v>-215.38277999999997</v>
      </c>
      <c r="F23" s="24">
        <f t="shared" si="3"/>
        <v>-282</v>
      </c>
      <c r="G23" s="24">
        <f t="shared" si="3"/>
        <v>-282</v>
      </c>
      <c r="H23" s="24">
        <f t="shared" si="3"/>
        <v>-165.41986499999999</v>
      </c>
      <c r="I23" s="24">
        <f t="shared" si="3"/>
        <v>-215.38277999999997</v>
      </c>
      <c r="J23" s="24">
        <f t="shared" si="3"/>
        <v>-165.41986499999999</v>
      </c>
      <c r="K23" s="24">
        <f t="shared" si="3"/>
        <v>-215.38277999999997</v>
      </c>
      <c r="L23" s="24">
        <f t="shared" si="3"/>
        <v>-282</v>
      </c>
      <c r="M23" s="24">
        <f t="shared" si="3"/>
        <v>-215.38277999999997</v>
      </c>
      <c r="N23" s="24">
        <f t="shared" si="3"/>
        <v>-282</v>
      </c>
      <c r="O23" s="24">
        <f t="shared" si="3"/>
        <v>-215.38277999999997</v>
      </c>
      <c r="P23" s="24">
        <f t="shared" si="3"/>
        <v>-282</v>
      </c>
      <c r="Q23" s="24">
        <f t="shared" si="3"/>
        <v>-282</v>
      </c>
      <c r="R23" s="24">
        <f t="shared" si="3"/>
        <v>-165.41986499999999</v>
      </c>
      <c r="S23" s="24">
        <f t="shared" si="3"/>
        <v>-215.38277999999997</v>
      </c>
      <c r="T23" s="24">
        <f t="shared" si="3"/>
        <v>-215.38277999999997</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54</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t="s">
        <v>54</v>
      </c>
      <c r="S27" s="101" t="s">
        <v>54</v>
      </c>
      <c r="T27" s="101" t="s">
        <v>54</v>
      </c>
      <c r="U27" s="101" t="s">
        <v>54</v>
      </c>
    </row>
    <row r="28" spans="1:40" s="64" customFormat="1" x14ac:dyDescent="0.25">
      <c r="A28" s="82"/>
      <c r="B28" s="31">
        <v>3.3</v>
      </c>
      <c r="C28" s="23">
        <v>2100</v>
      </c>
      <c r="D28" s="23">
        <v>480</v>
      </c>
      <c r="E28" s="23">
        <v>813</v>
      </c>
      <c r="F28" s="23">
        <v>167</v>
      </c>
      <c r="G28" s="23">
        <v>21.5</v>
      </c>
      <c r="H28" s="23">
        <v>1.1299999999999999</v>
      </c>
      <c r="I28" s="23">
        <v>0.5</v>
      </c>
      <c r="J28" s="23">
        <v>0.01</v>
      </c>
      <c r="K28" s="30">
        <v>0.05</v>
      </c>
      <c r="L28" s="23">
        <v>0.2</v>
      </c>
      <c r="M28" s="23">
        <v>0.25</v>
      </c>
      <c r="N28" s="23"/>
      <c r="O28" s="23"/>
      <c r="P28" s="23">
        <v>27.3</v>
      </c>
      <c r="Q28" s="23">
        <v>168</v>
      </c>
      <c r="R28" s="23">
        <v>0.02</v>
      </c>
      <c r="S28" s="23">
        <v>0.5</v>
      </c>
      <c r="T28" s="23">
        <v>0.05</v>
      </c>
      <c r="U28" s="23">
        <v>10</v>
      </c>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FARCHWEL 1</v>
      </c>
      <c r="B31" s="23">
        <v>119</v>
      </c>
      <c r="C31" s="2">
        <f>IF(C$27="%w/w SAR",((C$28*10)*$B31),IF(C$27="%w/w DM",(((C$28*10)*($B$28/100))*$B31),IF(C$27="kg/t SAR",(C$28*$B31),IF(C$27="kg/t DM",((C$28*($B$28/100))*$B31),IF(C$27="mg/kg SAR",((C$28*0.001)*$B31),IF(C$27="mg/kg DM",(((C$28*0.001)*($B$28/100))*$B31),0))))))</f>
        <v>249.9</v>
      </c>
      <c r="D31" s="2">
        <f>(IF(D$27="%w/w SAR",((D$28*10)*$B31),IF(D$27="%w/w DM",(((D$28*10)*($B$28/100))*$B31),IF(D$27="kg/t SAR",(D$28*$B31),IF(D$27="kg/t DM",((D$28*($B$28/100))*$B31),IF(D$27="mg/kg SAR",((D$28*0.001)*$B31),IF(D$27="mg/kg DM",(((D$28*0.001)*($B$28/100))*$B31),"0")))))))*2.291</f>
        <v>130.86192</v>
      </c>
      <c r="E31" s="2">
        <f>(IF(E$27="%w/w SAR",((E$28*10)*$B31),IF(E$27="%w/w DM",(((E$28*10)*($B$28/100))*$B31),IF(E$27="kg/t SAR",(E$28*$B31),IF(E$27="kg/t DM",((E$28*($B$28/100))*$B31),IF(E$27="mg/kg SAR",((E$28*0.001)*$B31),IF(E$27="mg/kg DM",(((E$28*0.001)*($B$28/100))*$B31),"0")))))))*1.205</f>
        <v>116.58013500000001</v>
      </c>
      <c r="F31" s="2">
        <f>(IF(F$27="%w/w SAR",((F$28*10)*$B31),IF(F$27="%w/w DM",(((F$28*10)*($B$28/100))*$B31),IF(F$27="kg/t SAR",(F$28*$B31),IF(F$27="kg/t DM",((F$28*($B$28/100))*$B31),IF(F$27="mg/kg SAR",((F$28*0.001)*$B31),IF(F$27="mg/kg DM",(((F$28*0.001)*($B$28/100))*$B31),"0")))))))*1.658</f>
        <v>32.949434000000004</v>
      </c>
      <c r="G31" s="2">
        <f t="shared" ref="G31:P46" si="5">IF(G$27="%w/w SAR",((G$28*10)*$B31),IF(G$27="%w/w DM",(((G$28*10)*($B$28/100))*$B31),IF(G$27="kg/t SAR",(G$28*$B31),IF(G$27="kg/t DM",((G$28*($B$28/100))*$B31),IF(G$27="mg/kg SAR",((G$28*0.001)*$B31),IF(G$27="mg/kg DM",(((G$28*0.001)*($B$28/100))*$B31),0))))))</f>
        <v>2.5585</v>
      </c>
      <c r="H31" s="2">
        <f t="shared" si="5"/>
        <v>0.13446999999999998</v>
      </c>
      <c r="I31" s="2">
        <f t="shared" si="5"/>
        <v>5.9500000000000004E-2</v>
      </c>
      <c r="J31" s="2">
        <f t="shared" si="5"/>
        <v>1.1900000000000001E-3</v>
      </c>
      <c r="K31" s="2">
        <f t="shared" si="5"/>
        <v>5.9500000000000004E-3</v>
      </c>
      <c r="L31" s="2">
        <f t="shared" si="5"/>
        <v>2.3800000000000002E-2</v>
      </c>
      <c r="M31" s="2">
        <f t="shared" si="5"/>
        <v>2.9750000000000002E-2</v>
      </c>
      <c r="N31" s="2">
        <f t="shared" si="5"/>
        <v>0</v>
      </c>
      <c r="O31" s="2">
        <f t="shared" si="5"/>
        <v>0</v>
      </c>
      <c r="P31" s="2">
        <f t="shared" si="5"/>
        <v>3.2487000000000004</v>
      </c>
      <c r="Q31" s="2">
        <f>(IF(Q$27="%w/w SAR",((Q$28*10)*$B31),IF(Q$27="%w/w DM",(((Q$28*10)*($B$28/100))*$B31),IF(Q$27="kg/t SAR",(Q$28*$B31),IF(Q$27="kg/t DM",((Q$28*($B$28/100))*$B31),IF(Q$27="mg/kg SAR",((Q$28*0.001)*$B31),IF(Q$27="mg/kg DM",(((Q$28*0.001)*($B$28/100))*$B31),0)))))))*2.5</f>
        <v>49.980000000000004</v>
      </c>
      <c r="R31" s="2">
        <f>IF(R$27="%w/w SAR",((R$28*10)*$B31),IF(R$27="%w/w DM",(((R$28*10)*($B$28/100))*$B31),IF(R$27="kg/t SAR",(R$28*$B31),IF(R$27="kg/t DM",((R$28*($B$28/100))*$B31),IF(R$27="mg/kg SAR",((R$28*0.001)*$B31),IF(R$27="mg/kg DM",(((R$28*0.001)*($B$28/100))*$B31),0))))))</f>
        <v>2.3800000000000002E-3</v>
      </c>
      <c r="S31" s="2">
        <f>IF(S$27="%w/w SAR",((S$28*10)*$B31),IF(S$27="%w/w DM",(((S$28*10)*($B$28/100))*$B31),IF(S$27="kg/t SAR",(S$28*$B31),IF(S$27="kg/t DM",((S$28*($B$28/100))*$B31),IF(S$27="mg/kg SAR",((S$28*0.001)*$B31),IF(S$27="mg/kg DM",(((S$28*0.001)*($B$28/100))*$B31),0))))))</f>
        <v>5.9500000000000004E-2</v>
      </c>
      <c r="T31" s="2">
        <f>IF(T$27="%w/w SAR",((T$28*10)*$B31),IF(T$27="%w/w DM",(((T$28*10)*($B$28/100))*$B31),IF(T$27="kg/t SAR",(T$28*$B31),IF(T$27="kg/t DM",((T$28*($B$28/100))*$B31),IF(T$27="mg/kg SAR",((T$28*0.001)*$B31),IF(T$27="mg/kg DM",(((T$28*0.001)*($B$28/100))*$B31),0))))))</f>
        <v>5.9500000000000004E-3</v>
      </c>
      <c r="U31" s="2">
        <f>IF(U$27="%w/w SAR",((U$28*10)*$B31),IF(U$27="%w/w DM",(((U$28*10)*($B$28/100))*$B31),IF(U$27="kg/t SAR",(U$28*$B31),IF(U$27="kg/t DM",((U$28*($B$28/100))*$B31),IF(U$27="mg/kg SAR",((U$28*0.001)*$B31),IF(U$27="mg/kg DM",(((U$28*0.001)*($B$28/100))*$B31),0))))))</f>
        <v>1.19</v>
      </c>
      <c r="AB31" s="66"/>
      <c r="AC31" s="66"/>
      <c r="AD31" s="66"/>
      <c r="AE31" s="66"/>
      <c r="AF31" s="66"/>
      <c r="AG31" s="66"/>
      <c r="AH31" s="66"/>
      <c r="AI31" s="66"/>
    </row>
    <row r="32" spans="1:40" s="83" customFormat="1" x14ac:dyDescent="0.25">
      <c r="A32" s="21" t="str">
        <f>D8</f>
        <v>FARCHWEL 2</v>
      </c>
      <c r="B32" s="23">
        <v>68</v>
      </c>
      <c r="C32" s="2">
        <f t="shared" ref="C32:C50" si="6">IF(C$27="%w/w SAR",((C$28*10)*$B32),IF(C$27="%w/w DM",(((C$28*10)*($B$28/100))*$B32),IF(C$27="kg/t SAR",(C$28*$B32),IF(C$27="kg/t DM",((C$28*($B$28/100))*$B32),IF(C$27="mg/kg SAR",((C$28*0.001)*$B32),IF(C$27="mg/kg DM",(((C$28*0.001)*($B$28/100))*$B32),0))))))</f>
        <v>142.80000000000001</v>
      </c>
      <c r="D32" s="2">
        <f t="shared" ref="D32:D50" si="7">(IF(D$27="%w/w SAR",((D$28*10)*$B32),IF(D$27="%w/w DM",(((D$28*10)*($B$28/100))*$B32),IF(D$27="kg/t SAR",(D$28*$B32),IF(D$27="kg/t DM",((D$28*($B$28/100))*$B32),IF(D$27="mg/kg SAR",((D$28*0.001)*$B32),IF(D$27="mg/kg DM",(((D$28*0.001)*($B$28/100))*$B32),"0")))))))*2.291</f>
        <v>74.778239999999997</v>
      </c>
      <c r="E32" s="2">
        <f t="shared" ref="E32:E50" si="8">(IF(E$27="%w/w SAR",((E$28*10)*$B32),IF(E$27="%w/w DM",(((E$28*10)*($B$28/100))*$B32),IF(E$27="kg/t SAR",(E$28*$B32),IF(E$27="kg/t DM",((E$28*($B$28/100))*$B32),IF(E$27="mg/kg SAR",((E$28*0.001)*$B32),IF(E$27="mg/kg DM",(((E$28*0.001)*($B$28/100))*$B32),"0")))))))*1.205</f>
        <v>66.617220000000017</v>
      </c>
      <c r="F32" s="2">
        <f t="shared" ref="F32:F50" si="9">(IF(F$27="%w/w SAR",((F$28*10)*$B32),IF(F$27="%w/w DM",(((F$28*10)*($B$28/100))*$B32),IF(F$27="kg/t SAR",(F$28*$B32),IF(F$27="kg/t DM",((F$28*($B$28/100))*$B32),IF(F$27="mg/kg SAR",((F$28*0.001)*$B32),IF(F$27="mg/kg DM",(((F$28*0.001)*($B$28/100))*$B32),"0")))))))*1.658</f>
        <v>18.828247999999999</v>
      </c>
      <c r="G32" s="2">
        <f t="shared" si="5"/>
        <v>1.4620000000000002</v>
      </c>
      <c r="H32" s="2">
        <f t="shared" si="5"/>
        <v>7.6839999999999992E-2</v>
      </c>
      <c r="I32" s="2">
        <f t="shared" si="5"/>
        <v>3.4000000000000002E-2</v>
      </c>
      <c r="J32" s="2">
        <f t="shared" si="5"/>
        <v>6.8000000000000005E-4</v>
      </c>
      <c r="K32" s="2">
        <f t="shared" si="5"/>
        <v>3.4000000000000002E-3</v>
      </c>
      <c r="L32" s="2">
        <f t="shared" si="5"/>
        <v>1.3600000000000001E-2</v>
      </c>
      <c r="M32" s="2">
        <f t="shared" si="5"/>
        <v>1.7000000000000001E-2</v>
      </c>
      <c r="N32" s="2">
        <f t="shared" si="5"/>
        <v>0</v>
      </c>
      <c r="O32" s="2">
        <f t="shared" si="5"/>
        <v>0</v>
      </c>
      <c r="P32" s="2">
        <f t="shared" si="5"/>
        <v>1.8564000000000001</v>
      </c>
      <c r="Q32" s="2">
        <f t="shared" ref="Q32:Q50" si="10">(IF(Q$27="%w/w SAR",((Q$28*10)*$B32),IF(Q$27="%w/w DM",(((Q$28*10)*($B$28/100))*$B32),IF(Q$27="kg/t SAR",(Q$28*$B32),IF(Q$27="kg/t DM",((Q$28*($B$28/100))*$B32),IF(Q$27="mg/kg SAR",((Q$28*0.001)*$B32),IF(Q$27="mg/kg DM",(((Q$28*0.001)*($B$28/100))*$B32),0)))))))*2.5</f>
        <v>28.560000000000002</v>
      </c>
      <c r="R32" s="2">
        <f t="shared" ref="R32:U50" si="11">IF(R$27="%w/w SAR",((R$28*10)*$B32),IF(R$27="%w/w DM",(((R$28*10)*($B$28/100))*$B32),IF(R$27="kg/t SAR",(R$28*$B32),IF(R$27="kg/t DM",((R$28*($B$28/100))*$B32),IF(R$27="mg/kg SAR",((R$28*0.001)*$B32),IF(R$27="mg/kg DM",(((R$28*0.001)*($B$28/100))*$B32),0))))))</f>
        <v>1.3600000000000001E-3</v>
      </c>
      <c r="S32" s="2">
        <f t="shared" si="11"/>
        <v>3.4000000000000002E-2</v>
      </c>
      <c r="T32" s="2">
        <f t="shared" si="11"/>
        <v>3.4000000000000002E-3</v>
      </c>
      <c r="U32" s="2">
        <f t="shared" si="11"/>
        <v>0.68</v>
      </c>
      <c r="AB32" s="66"/>
      <c r="AC32" s="66"/>
      <c r="AD32" s="66"/>
      <c r="AE32" s="66"/>
      <c r="AF32" s="66"/>
      <c r="AG32" s="66"/>
      <c r="AH32" s="66"/>
      <c r="AI32" s="66"/>
    </row>
    <row r="33" spans="1:35" s="83" customFormat="1" x14ac:dyDescent="0.25">
      <c r="A33" s="21" t="str">
        <f>E8</f>
        <v>FARCHWEL 3</v>
      </c>
      <c r="B33" s="23">
        <v>68</v>
      </c>
      <c r="C33" s="2">
        <f t="shared" si="6"/>
        <v>142.80000000000001</v>
      </c>
      <c r="D33" s="2">
        <f t="shared" si="7"/>
        <v>74.778239999999997</v>
      </c>
      <c r="E33" s="2">
        <f t="shared" si="8"/>
        <v>66.617220000000017</v>
      </c>
      <c r="F33" s="2">
        <f t="shared" si="9"/>
        <v>18.828247999999999</v>
      </c>
      <c r="G33" s="2">
        <f t="shared" si="5"/>
        <v>1.4620000000000002</v>
      </c>
      <c r="H33" s="2">
        <f t="shared" si="5"/>
        <v>7.6839999999999992E-2</v>
      </c>
      <c r="I33" s="2">
        <f t="shared" si="5"/>
        <v>3.4000000000000002E-2</v>
      </c>
      <c r="J33" s="2">
        <f t="shared" si="5"/>
        <v>6.8000000000000005E-4</v>
      </c>
      <c r="K33" s="2">
        <f t="shared" si="5"/>
        <v>3.4000000000000002E-3</v>
      </c>
      <c r="L33" s="2">
        <f t="shared" si="5"/>
        <v>1.3600000000000001E-2</v>
      </c>
      <c r="M33" s="2">
        <f t="shared" si="5"/>
        <v>1.7000000000000001E-2</v>
      </c>
      <c r="N33" s="2">
        <f t="shared" si="5"/>
        <v>0</v>
      </c>
      <c r="O33" s="2">
        <f t="shared" si="5"/>
        <v>0</v>
      </c>
      <c r="P33" s="2">
        <f t="shared" si="5"/>
        <v>1.8564000000000001</v>
      </c>
      <c r="Q33" s="2">
        <f t="shared" si="10"/>
        <v>28.560000000000002</v>
      </c>
      <c r="R33" s="2">
        <f t="shared" si="11"/>
        <v>1.3600000000000001E-3</v>
      </c>
      <c r="S33" s="2">
        <f t="shared" si="11"/>
        <v>3.4000000000000002E-2</v>
      </c>
      <c r="T33" s="2">
        <f t="shared" si="11"/>
        <v>3.4000000000000002E-3</v>
      </c>
      <c r="U33" s="2">
        <f t="shared" si="11"/>
        <v>0.68</v>
      </c>
      <c r="AB33" s="66"/>
      <c r="AC33" s="66"/>
      <c r="AD33" s="66"/>
      <c r="AE33" s="66"/>
      <c r="AF33" s="66"/>
      <c r="AG33" s="66"/>
      <c r="AH33" s="66"/>
      <c r="AI33" s="66"/>
    </row>
    <row r="34" spans="1:35" s="83" customFormat="1" x14ac:dyDescent="0.25">
      <c r="A34" s="21" t="str">
        <f>F8</f>
        <v>FARCHWEL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FARCHWEL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FARCHWEL 6</v>
      </c>
      <c r="B36" s="23">
        <v>119</v>
      </c>
      <c r="C36" s="2">
        <f t="shared" si="6"/>
        <v>249.9</v>
      </c>
      <c r="D36" s="2">
        <f t="shared" si="7"/>
        <v>130.86192</v>
      </c>
      <c r="E36" s="2">
        <f t="shared" si="8"/>
        <v>116.58013500000001</v>
      </c>
      <c r="F36" s="2">
        <f t="shared" si="9"/>
        <v>32.949434000000004</v>
      </c>
      <c r="G36" s="2">
        <f t="shared" si="5"/>
        <v>2.5585</v>
      </c>
      <c r="H36" s="2">
        <f t="shared" si="5"/>
        <v>0.13446999999999998</v>
      </c>
      <c r="I36" s="2">
        <f t="shared" si="5"/>
        <v>5.9500000000000004E-2</v>
      </c>
      <c r="J36" s="2">
        <f t="shared" si="5"/>
        <v>1.1900000000000001E-3</v>
      </c>
      <c r="K36" s="2">
        <f t="shared" si="5"/>
        <v>5.9500000000000004E-3</v>
      </c>
      <c r="L36" s="2">
        <f t="shared" si="5"/>
        <v>2.3800000000000002E-2</v>
      </c>
      <c r="M36" s="2">
        <f t="shared" si="5"/>
        <v>2.9750000000000002E-2</v>
      </c>
      <c r="N36" s="2">
        <f t="shared" si="5"/>
        <v>0</v>
      </c>
      <c r="O36" s="2">
        <f t="shared" si="5"/>
        <v>0</v>
      </c>
      <c r="P36" s="2">
        <f t="shared" si="5"/>
        <v>3.2487000000000004</v>
      </c>
      <c r="Q36" s="2">
        <f t="shared" si="10"/>
        <v>49.980000000000004</v>
      </c>
      <c r="R36" s="2">
        <f t="shared" si="11"/>
        <v>2.3800000000000002E-3</v>
      </c>
      <c r="S36" s="2">
        <f t="shared" si="11"/>
        <v>5.9500000000000004E-2</v>
      </c>
      <c r="T36" s="2">
        <f t="shared" si="11"/>
        <v>5.9500000000000004E-3</v>
      </c>
      <c r="U36" s="2">
        <f t="shared" si="11"/>
        <v>1.19</v>
      </c>
      <c r="AB36" s="66"/>
      <c r="AC36" s="66"/>
      <c r="AD36" s="66"/>
      <c r="AE36" s="66"/>
      <c r="AF36" s="66"/>
      <c r="AG36" s="66"/>
      <c r="AH36" s="66"/>
      <c r="AI36" s="66"/>
    </row>
    <row r="37" spans="1:35" s="83" customFormat="1" x14ac:dyDescent="0.25">
      <c r="A37" s="21" t="str">
        <f>I8</f>
        <v>FARCHWEL 7</v>
      </c>
      <c r="B37" s="23">
        <v>68</v>
      </c>
      <c r="C37" s="2">
        <f t="shared" si="6"/>
        <v>142.80000000000001</v>
      </c>
      <c r="D37" s="2">
        <f t="shared" si="7"/>
        <v>74.778239999999997</v>
      </c>
      <c r="E37" s="2">
        <f t="shared" si="8"/>
        <v>66.617220000000017</v>
      </c>
      <c r="F37" s="2">
        <f t="shared" si="9"/>
        <v>18.828247999999999</v>
      </c>
      <c r="G37" s="2">
        <f t="shared" si="5"/>
        <v>1.4620000000000002</v>
      </c>
      <c r="H37" s="2">
        <f t="shared" si="5"/>
        <v>7.6839999999999992E-2</v>
      </c>
      <c r="I37" s="2">
        <f t="shared" si="5"/>
        <v>3.4000000000000002E-2</v>
      </c>
      <c r="J37" s="2">
        <f t="shared" si="5"/>
        <v>6.8000000000000005E-4</v>
      </c>
      <c r="K37" s="2">
        <f t="shared" si="5"/>
        <v>3.4000000000000002E-3</v>
      </c>
      <c r="L37" s="2">
        <f t="shared" si="5"/>
        <v>1.3600000000000001E-2</v>
      </c>
      <c r="M37" s="2">
        <f t="shared" si="5"/>
        <v>1.7000000000000001E-2</v>
      </c>
      <c r="N37" s="2">
        <f t="shared" si="5"/>
        <v>0</v>
      </c>
      <c r="O37" s="2">
        <f t="shared" si="5"/>
        <v>0</v>
      </c>
      <c r="P37" s="2">
        <f t="shared" si="5"/>
        <v>1.8564000000000001</v>
      </c>
      <c r="Q37" s="2">
        <f t="shared" si="10"/>
        <v>28.560000000000002</v>
      </c>
      <c r="R37" s="2">
        <f t="shared" si="11"/>
        <v>1.3600000000000001E-3</v>
      </c>
      <c r="S37" s="2">
        <f t="shared" si="11"/>
        <v>3.4000000000000002E-2</v>
      </c>
      <c r="T37" s="2">
        <f t="shared" si="11"/>
        <v>3.4000000000000002E-3</v>
      </c>
      <c r="U37" s="2">
        <f t="shared" si="11"/>
        <v>0.68</v>
      </c>
      <c r="AB37" s="66"/>
      <c r="AC37" s="66"/>
      <c r="AD37" s="66"/>
      <c r="AE37" s="66"/>
      <c r="AF37" s="66"/>
      <c r="AG37" s="66"/>
      <c r="AH37" s="66"/>
      <c r="AI37" s="66"/>
    </row>
    <row r="38" spans="1:35" s="83" customFormat="1" x14ac:dyDescent="0.25">
      <c r="A38" s="21" t="str">
        <f>J8</f>
        <v>FARCHWEL 8</v>
      </c>
      <c r="B38" s="23">
        <v>119</v>
      </c>
      <c r="C38" s="2">
        <f t="shared" si="6"/>
        <v>249.9</v>
      </c>
      <c r="D38" s="2">
        <f t="shared" si="7"/>
        <v>130.86192</v>
      </c>
      <c r="E38" s="2">
        <f t="shared" si="8"/>
        <v>116.58013500000001</v>
      </c>
      <c r="F38" s="2">
        <f t="shared" si="9"/>
        <v>32.949434000000004</v>
      </c>
      <c r="G38" s="2">
        <f t="shared" si="5"/>
        <v>2.5585</v>
      </c>
      <c r="H38" s="2">
        <f t="shared" si="5"/>
        <v>0.13446999999999998</v>
      </c>
      <c r="I38" s="2">
        <f t="shared" si="5"/>
        <v>5.9500000000000004E-2</v>
      </c>
      <c r="J38" s="2">
        <f t="shared" si="5"/>
        <v>1.1900000000000001E-3</v>
      </c>
      <c r="K38" s="2">
        <f t="shared" si="5"/>
        <v>5.9500000000000004E-3</v>
      </c>
      <c r="L38" s="2">
        <f t="shared" si="5"/>
        <v>2.3800000000000002E-2</v>
      </c>
      <c r="M38" s="2">
        <f t="shared" si="5"/>
        <v>2.9750000000000002E-2</v>
      </c>
      <c r="N38" s="2">
        <f t="shared" si="5"/>
        <v>0</v>
      </c>
      <c r="O38" s="2">
        <f t="shared" si="5"/>
        <v>0</v>
      </c>
      <c r="P38" s="2">
        <f t="shared" si="5"/>
        <v>3.2487000000000004</v>
      </c>
      <c r="Q38" s="2">
        <f t="shared" si="10"/>
        <v>49.980000000000004</v>
      </c>
      <c r="R38" s="2">
        <f t="shared" si="11"/>
        <v>2.3800000000000002E-3</v>
      </c>
      <c r="S38" s="2">
        <f t="shared" si="11"/>
        <v>5.9500000000000004E-2</v>
      </c>
      <c r="T38" s="2">
        <f t="shared" si="11"/>
        <v>5.9500000000000004E-3</v>
      </c>
      <c r="U38" s="2">
        <f t="shared" si="11"/>
        <v>1.19</v>
      </c>
      <c r="AB38" s="66"/>
      <c r="AC38" s="66"/>
      <c r="AD38" s="66"/>
      <c r="AE38" s="66"/>
      <c r="AF38" s="66"/>
      <c r="AG38" s="66"/>
      <c r="AH38" s="66"/>
      <c r="AI38" s="66"/>
    </row>
    <row r="39" spans="1:35" s="83" customFormat="1" x14ac:dyDescent="0.25">
      <c r="A39" s="21" t="str">
        <f>K8</f>
        <v>FARCHWEL 9</v>
      </c>
      <c r="B39" s="23">
        <v>68</v>
      </c>
      <c r="C39" s="2">
        <f t="shared" si="6"/>
        <v>142.80000000000001</v>
      </c>
      <c r="D39" s="2">
        <f t="shared" si="7"/>
        <v>74.778239999999997</v>
      </c>
      <c r="E39" s="2">
        <f t="shared" si="8"/>
        <v>66.617220000000017</v>
      </c>
      <c r="F39" s="2">
        <f t="shared" si="9"/>
        <v>18.828247999999999</v>
      </c>
      <c r="G39" s="2">
        <f t="shared" si="5"/>
        <v>1.4620000000000002</v>
      </c>
      <c r="H39" s="2">
        <f t="shared" si="5"/>
        <v>7.6839999999999992E-2</v>
      </c>
      <c r="I39" s="2">
        <f t="shared" si="5"/>
        <v>3.4000000000000002E-2</v>
      </c>
      <c r="J39" s="2">
        <f t="shared" si="5"/>
        <v>6.8000000000000005E-4</v>
      </c>
      <c r="K39" s="2">
        <f t="shared" si="5"/>
        <v>3.4000000000000002E-3</v>
      </c>
      <c r="L39" s="2">
        <f t="shared" si="5"/>
        <v>1.3600000000000001E-2</v>
      </c>
      <c r="M39" s="2">
        <f t="shared" si="5"/>
        <v>1.7000000000000001E-2</v>
      </c>
      <c r="N39" s="2">
        <f t="shared" si="5"/>
        <v>0</v>
      </c>
      <c r="O39" s="2">
        <f t="shared" si="5"/>
        <v>0</v>
      </c>
      <c r="P39" s="2">
        <f t="shared" si="5"/>
        <v>1.8564000000000001</v>
      </c>
      <c r="Q39" s="2">
        <f t="shared" si="10"/>
        <v>28.560000000000002</v>
      </c>
      <c r="R39" s="2">
        <f t="shared" si="11"/>
        <v>1.3600000000000001E-3</v>
      </c>
      <c r="S39" s="2">
        <f t="shared" si="11"/>
        <v>3.4000000000000002E-2</v>
      </c>
      <c r="T39" s="2">
        <f t="shared" si="11"/>
        <v>3.4000000000000002E-3</v>
      </c>
      <c r="U39" s="2">
        <f t="shared" si="11"/>
        <v>0.68</v>
      </c>
      <c r="AB39" s="66"/>
      <c r="AC39" s="66"/>
      <c r="AD39" s="66"/>
      <c r="AE39" s="66"/>
      <c r="AF39" s="66"/>
      <c r="AG39" s="66"/>
      <c r="AH39" s="66"/>
      <c r="AI39" s="66"/>
    </row>
    <row r="40" spans="1:35" s="83" customFormat="1" x14ac:dyDescent="0.25">
      <c r="A40" s="21" t="str">
        <f>L8</f>
        <v>FARCHWEL 10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FARCHWEL 11</v>
      </c>
      <c r="B41" s="23">
        <v>68</v>
      </c>
      <c r="C41" s="2">
        <f t="shared" si="6"/>
        <v>142.80000000000001</v>
      </c>
      <c r="D41" s="2">
        <f t="shared" si="7"/>
        <v>74.778239999999997</v>
      </c>
      <c r="E41" s="2">
        <f t="shared" si="8"/>
        <v>66.617220000000017</v>
      </c>
      <c r="F41" s="2">
        <f t="shared" si="9"/>
        <v>18.828247999999999</v>
      </c>
      <c r="G41" s="2">
        <f t="shared" si="5"/>
        <v>1.4620000000000002</v>
      </c>
      <c r="H41" s="2">
        <f t="shared" si="5"/>
        <v>7.6839999999999992E-2</v>
      </c>
      <c r="I41" s="2">
        <f t="shared" si="5"/>
        <v>3.4000000000000002E-2</v>
      </c>
      <c r="J41" s="2">
        <f t="shared" si="5"/>
        <v>6.8000000000000005E-4</v>
      </c>
      <c r="K41" s="2">
        <f t="shared" si="5"/>
        <v>3.4000000000000002E-3</v>
      </c>
      <c r="L41" s="2">
        <f t="shared" si="5"/>
        <v>1.3600000000000001E-2</v>
      </c>
      <c r="M41" s="2">
        <f t="shared" si="5"/>
        <v>1.7000000000000001E-2</v>
      </c>
      <c r="N41" s="2">
        <f t="shared" si="5"/>
        <v>0</v>
      </c>
      <c r="O41" s="2">
        <f t="shared" si="5"/>
        <v>0</v>
      </c>
      <c r="P41" s="2">
        <f t="shared" si="5"/>
        <v>1.8564000000000001</v>
      </c>
      <c r="Q41" s="2">
        <f t="shared" si="10"/>
        <v>28.560000000000002</v>
      </c>
      <c r="R41" s="2">
        <f t="shared" si="11"/>
        <v>1.3600000000000001E-3</v>
      </c>
      <c r="S41" s="2">
        <f t="shared" si="11"/>
        <v>3.4000000000000002E-2</v>
      </c>
      <c r="T41" s="2">
        <f t="shared" si="11"/>
        <v>3.4000000000000002E-3</v>
      </c>
      <c r="U41" s="2">
        <f t="shared" si="11"/>
        <v>0.68</v>
      </c>
      <c r="AB41" s="66"/>
      <c r="AC41" s="66"/>
      <c r="AD41" s="66"/>
      <c r="AE41" s="66"/>
      <c r="AF41" s="66"/>
      <c r="AG41" s="66"/>
      <c r="AH41" s="66"/>
      <c r="AI41" s="66"/>
    </row>
    <row r="42" spans="1:35" s="83" customFormat="1" x14ac:dyDescent="0.25">
      <c r="A42" s="21" t="str">
        <f>N8</f>
        <v>FARCHWEL 12</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FARCHWEL 13</v>
      </c>
      <c r="B43" s="23">
        <v>68</v>
      </c>
      <c r="C43" s="2">
        <f t="shared" si="6"/>
        <v>142.80000000000001</v>
      </c>
      <c r="D43" s="2">
        <f t="shared" si="7"/>
        <v>74.778239999999997</v>
      </c>
      <c r="E43" s="2">
        <f t="shared" si="8"/>
        <v>66.617220000000017</v>
      </c>
      <c r="F43" s="2">
        <f t="shared" si="9"/>
        <v>18.828247999999999</v>
      </c>
      <c r="G43" s="2">
        <f t="shared" si="5"/>
        <v>1.4620000000000002</v>
      </c>
      <c r="H43" s="2">
        <f t="shared" si="5"/>
        <v>7.6839999999999992E-2</v>
      </c>
      <c r="I43" s="2">
        <f t="shared" si="5"/>
        <v>3.4000000000000002E-2</v>
      </c>
      <c r="J43" s="2">
        <f t="shared" si="5"/>
        <v>6.8000000000000005E-4</v>
      </c>
      <c r="K43" s="2">
        <f t="shared" si="5"/>
        <v>3.4000000000000002E-3</v>
      </c>
      <c r="L43" s="2">
        <f t="shared" si="5"/>
        <v>1.3600000000000001E-2</v>
      </c>
      <c r="M43" s="2">
        <f t="shared" si="5"/>
        <v>1.7000000000000001E-2</v>
      </c>
      <c r="N43" s="2">
        <f t="shared" si="5"/>
        <v>0</v>
      </c>
      <c r="O43" s="2">
        <f t="shared" si="5"/>
        <v>0</v>
      </c>
      <c r="P43" s="2">
        <f t="shared" si="5"/>
        <v>1.8564000000000001</v>
      </c>
      <c r="Q43" s="2">
        <f t="shared" si="10"/>
        <v>28.560000000000002</v>
      </c>
      <c r="R43" s="2">
        <f t="shared" si="11"/>
        <v>1.3600000000000001E-3</v>
      </c>
      <c r="S43" s="2">
        <f t="shared" si="11"/>
        <v>3.4000000000000002E-2</v>
      </c>
      <c r="T43" s="2">
        <f t="shared" si="11"/>
        <v>3.4000000000000002E-3</v>
      </c>
      <c r="U43" s="2">
        <f t="shared" si="11"/>
        <v>0.68</v>
      </c>
      <c r="AB43" s="66"/>
      <c r="AC43" s="66"/>
      <c r="AD43" s="66"/>
      <c r="AE43" s="66"/>
      <c r="AF43" s="66"/>
      <c r="AG43" s="66"/>
      <c r="AH43" s="66"/>
      <c r="AI43" s="66"/>
    </row>
    <row r="44" spans="1:35" s="83" customFormat="1" x14ac:dyDescent="0.25">
      <c r="A44" s="21" t="str">
        <f>P8</f>
        <v>FARCHWEL 15</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FARCHWEL 16</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FARCHWEL 21</v>
      </c>
      <c r="B46" s="23">
        <v>119</v>
      </c>
      <c r="C46" s="2">
        <f t="shared" si="6"/>
        <v>249.9</v>
      </c>
      <c r="D46" s="2">
        <f t="shared" si="7"/>
        <v>130.86192</v>
      </c>
      <c r="E46" s="2">
        <f t="shared" si="8"/>
        <v>116.58013500000001</v>
      </c>
      <c r="F46" s="2">
        <f t="shared" si="9"/>
        <v>32.949434000000004</v>
      </c>
      <c r="G46" s="2">
        <f t="shared" si="5"/>
        <v>2.5585</v>
      </c>
      <c r="H46" s="2">
        <f t="shared" si="5"/>
        <v>0.13446999999999998</v>
      </c>
      <c r="I46" s="2">
        <f t="shared" si="5"/>
        <v>5.9500000000000004E-2</v>
      </c>
      <c r="J46" s="2">
        <f t="shared" si="5"/>
        <v>1.1900000000000001E-3</v>
      </c>
      <c r="K46" s="2">
        <f t="shared" si="5"/>
        <v>5.9500000000000004E-3</v>
      </c>
      <c r="L46" s="2">
        <f t="shared" si="5"/>
        <v>2.3800000000000002E-2</v>
      </c>
      <c r="M46" s="2">
        <f t="shared" si="5"/>
        <v>2.9750000000000002E-2</v>
      </c>
      <c r="N46" s="2">
        <f t="shared" si="5"/>
        <v>0</v>
      </c>
      <c r="O46" s="2">
        <f t="shared" si="5"/>
        <v>0</v>
      </c>
      <c r="P46" s="2">
        <f t="shared" si="5"/>
        <v>3.2487000000000004</v>
      </c>
      <c r="Q46" s="2">
        <f t="shared" si="10"/>
        <v>49.980000000000004</v>
      </c>
      <c r="R46" s="2">
        <f t="shared" si="11"/>
        <v>2.3800000000000002E-3</v>
      </c>
      <c r="S46" s="2">
        <f t="shared" si="11"/>
        <v>5.9500000000000004E-2</v>
      </c>
      <c r="T46" s="2">
        <f t="shared" si="11"/>
        <v>5.9500000000000004E-3</v>
      </c>
      <c r="U46" s="2">
        <f t="shared" si="11"/>
        <v>1.19</v>
      </c>
      <c r="AB46" s="66"/>
      <c r="AC46" s="66"/>
      <c r="AD46" s="66"/>
      <c r="AE46" s="66"/>
      <c r="AF46" s="66"/>
      <c r="AG46" s="66"/>
      <c r="AH46" s="66"/>
      <c r="AI46" s="66"/>
    </row>
    <row r="47" spans="1:35" s="83" customFormat="1" x14ac:dyDescent="0.25">
      <c r="A47" s="21" t="str">
        <f>S8</f>
        <v>FARCHWEL 22</v>
      </c>
      <c r="B47" s="23">
        <v>68</v>
      </c>
      <c r="C47" s="2">
        <f t="shared" si="6"/>
        <v>142.80000000000001</v>
      </c>
      <c r="D47" s="2">
        <f t="shared" si="7"/>
        <v>74.778239999999997</v>
      </c>
      <c r="E47" s="2">
        <f t="shared" si="8"/>
        <v>66.617220000000017</v>
      </c>
      <c r="F47" s="2">
        <f t="shared" si="9"/>
        <v>18.828247999999999</v>
      </c>
      <c r="G47" s="2">
        <f t="shared" ref="G47:P50" si="12">IF(G$27="%w/w SAR",((G$28*10)*$B47),IF(G$27="%w/w DM",(((G$28*10)*($B$28/100))*$B47),IF(G$27="kg/t SAR",(G$28*$B47),IF(G$27="kg/t DM",((G$28*($B$28/100))*$B47),IF(G$27="mg/kg SAR",((G$28*0.001)*$B47),IF(G$27="mg/kg DM",(((G$28*0.001)*($B$28/100))*$B47),0))))))</f>
        <v>1.4620000000000002</v>
      </c>
      <c r="H47" s="2">
        <f t="shared" si="12"/>
        <v>7.6839999999999992E-2</v>
      </c>
      <c r="I47" s="2">
        <f t="shared" si="12"/>
        <v>3.4000000000000002E-2</v>
      </c>
      <c r="J47" s="2">
        <f t="shared" si="12"/>
        <v>6.8000000000000005E-4</v>
      </c>
      <c r="K47" s="2">
        <f t="shared" si="12"/>
        <v>3.4000000000000002E-3</v>
      </c>
      <c r="L47" s="2">
        <f t="shared" si="12"/>
        <v>1.3600000000000001E-2</v>
      </c>
      <c r="M47" s="2">
        <f t="shared" si="12"/>
        <v>1.7000000000000001E-2</v>
      </c>
      <c r="N47" s="2">
        <f t="shared" si="12"/>
        <v>0</v>
      </c>
      <c r="O47" s="2">
        <f t="shared" si="12"/>
        <v>0</v>
      </c>
      <c r="P47" s="2">
        <f t="shared" si="12"/>
        <v>1.8564000000000001</v>
      </c>
      <c r="Q47" s="2">
        <f t="shared" si="10"/>
        <v>28.560000000000002</v>
      </c>
      <c r="R47" s="2">
        <f t="shared" si="11"/>
        <v>1.3600000000000001E-3</v>
      </c>
      <c r="S47" s="2">
        <f t="shared" si="11"/>
        <v>3.4000000000000002E-2</v>
      </c>
      <c r="T47" s="2">
        <f t="shared" si="11"/>
        <v>3.4000000000000002E-3</v>
      </c>
      <c r="U47" s="2">
        <f t="shared" si="11"/>
        <v>0.68</v>
      </c>
      <c r="AB47" s="66"/>
      <c r="AC47" s="66"/>
      <c r="AD47" s="66"/>
      <c r="AE47" s="66"/>
      <c r="AF47" s="66"/>
      <c r="AG47" s="66"/>
      <c r="AH47" s="66"/>
      <c r="AI47" s="66"/>
    </row>
    <row r="48" spans="1:35" s="83" customFormat="1" x14ac:dyDescent="0.25">
      <c r="A48" s="21" t="str">
        <f>T8</f>
        <v>FARCHWEL 23</v>
      </c>
      <c r="B48" s="23">
        <v>68</v>
      </c>
      <c r="C48" s="2">
        <f t="shared" si="6"/>
        <v>142.80000000000001</v>
      </c>
      <c r="D48" s="2">
        <f t="shared" si="7"/>
        <v>74.778239999999997</v>
      </c>
      <c r="E48" s="2">
        <f t="shared" si="8"/>
        <v>66.617220000000017</v>
      </c>
      <c r="F48" s="2">
        <f t="shared" si="9"/>
        <v>18.828247999999999</v>
      </c>
      <c r="G48" s="2">
        <f t="shared" si="12"/>
        <v>1.4620000000000002</v>
      </c>
      <c r="H48" s="2">
        <f t="shared" si="12"/>
        <v>7.6839999999999992E-2</v>
      </c>
      <c r="I48" s="2">
        <f t="shared" si="12"/>
        <v>3.4000000000000002E-2</v>
      </c>
      <c r="J48" s="2">
        <f t="shared" si="12"/>
        <v>6.8000000000000005E-4</v>
      </c>
      <c r="K48" s="2">
        <f t="shared" si="12"/>
        <v>3.4000000000000002E-3</v>
      </c>
      <c r="L48" s="2">
        <f t="shared" si="12"/>
        <v>1.3600000000000001E-2</v>
      </c>
      <c r="M48" s="2">
        <f t="shared" si="12"/>
        <v>1.7000000000000001E-2</v>
      </c>
      <c r="N48" s="2">
        <f t="shared" si="12"/>
        <v>0</v>
      </c>
      <c r="O48" s="2">
        <f t="shared" si="12"/>
        <v>0</v>
      </c>
      <c r="P48" s="2">
        <f t="shared" si="12"/>
        <v>1.8564000000000001</v>
      </c>
      <c r="Q48" s="2">
        <f t="shared" si="10"/>
        <v>28.560000000000002</v>
      </c>
      <c r="R48" s="2">
        <f t="shared" si="11"/>
        <v>1.3600000000000001E-3</v>
      </c>
      <c r="S48" s="2">
        <f t="shared" si="11"/>
        <v>3.4000000000000002E-2</v>
      </c>
      <c r="T48" s="2">
        <f t="shared" si="11"/>
        <v>3.4000000000000002E-3</v>
      </c>
      <c r="U48" s="2">
        <f t="shared" si="11"/>
        <v>0.68</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FARCHWEL 1</v>
      </c>
      <c r="C57" s="16" t="str">
        <f t="shared" ref="C57:U57" si="13">D8</f>
        <v>FARCHWEL 2</v>
      </c>
      <c r="D57" s="16" t="str">
        <f t="shared" si="13"/>
        <v>FARCHWEL 3</v>
      </c>
      <c r="E57" s="16" t="str">
        <f t="shared" si="13"/>
        <v>FARCHWEL 4</v>
      </c>
      <c r="F57" s="16" t="str">
        <f t="shared" si="13"/>
        <v>FARCHWEL 5</v>
      </c>
      <c r="G57" s="16" t="str">
        <f t="shared" si="13"/>
        <v>FARCHWEL 6</v>
      </c>
      <c r="H57" s="16" t="str">
        <f t="shared" si="13"/>
        <v>FARCHWEL 7</v>
      </c>
      <c r="I57" s="16" t="str">
        <f t="shared" si="13"/>
        <v>FARCHWEL 8</v>
      </c>
      <c r="J57" s="16" t="str">
        <f t="shared" si="13"/>
        <v>FARCHWEL 9</v>
      </c>
      <c r="K57" s="16" t="str">
        <f t="shared" si="13"/>
        <v>FARCHWEL 10</v>
      </c>
      <c r="L57" s="16" t="str">
        <f t="shared" si="13"/>
        <v>FARCHWEL 11</v>
      </c>
      <c r="M57" s="16" t="str">
        <f t="shared" si="13"/>
        <v>FARCHWEL 12</v>
      </c>
      <c r="N57" s="16" t="str">
        <f t="shared" si="13"/>
        <v>FARCHWEL 13</v>
      </c>
      <c r="O57" s="16" t="str">
        <f t="shared" si="13"/>
        <v>FARCHWEL 15</v>
      </c>
      <c r="P57" s="16" t="str">
        <f t="shared" si="13"/>
        <v>FARCHWEL 16</v>
      </c>
      <c r="Q57" s="16" t="str">
        <f t="shared" si="13"/>
        <v>FARCHWEL 21</v>
      </c>
      <c r="R57" s="16" t="str">
        <f t="shared" si="13"/>
        <v>FARCHWEL 22</v>
      </c>
      <c r="S57" s="16" t="str">
        <f t="shared" si="13"/>
        <v>FARCHWEL 23</v>
      </c>
      <c r="T57" s="16">
        <f t="shared" si="13"/>
        <v>0</v>
      </c>
      <c r="U57" s="16">
        <f t="shared" si="13"/>
        <v>0</v>
      </c>
    </row>
    <row r="58" spans="1:35" s="27" customFormat="1" hidden="1" x14ac:dyDescent="0.25">
      <c r="A58" s="42" t="s">
        <v>136</v>
      </c>
      <c r="B58" s="44" t="str">
        <f>C16&amp;" I "&amp;(VLOOKUP(C14,Table2456[],6,FALSE))</f>
        <v>Medium/Clay I Grass</v>
      </c>
      <c r="C58" s="44" t="str">
        <f>D16&amp;" I "&amp;(VLOOKUP(D14,Table2456[],6,FALSE))</f>
        <v>Medium/Clay I Grass</v>
      </c>
      <c r="D58" s="21" t="str">
        <f>E16&amp;" I "&amp;(VLOOKUP(E14,Table2456[],6,FALSE))</f>
        <v>Medium/Clay I Grass</v>
      </c>
      <c r="E58" s="21" t="str">
        <f>F16&amp;" I "&amp;(VLOOKUP(F14,Table2456[],6,FALSE))</f>
        <v>Medium/Clay I Grass</v>
      </c>
      <c r="F58" s="21" t="str">
        <f>G16&amp;" I "&amp;(VLOOKUP(G14,Table2456[],6,FALSE))</f>
        <v>Medium/Clay I Grass</v>
      </c>
      <c r="G58" s="21" t="str">
        <f>H16&amp;" I "&amp;(VLOOKUP(H14,Table2456[],6,FALSE))</f>
        <v>Medium/Clay I Grass</v>
      </c>
      <c r="H58" s="21" t="str">
        <f>I16&amp;" I "&amp;(VLOOKUP(I14,Table2456[],6,FALSE))</f>
        <v>Medium/Clay I Grass</v>
      </c>
      <c r="I58" s="21" t="str">
        <f>J16&amp;" I "&amp;(VLOOKUP(J14,Table2456[],6,FALSE))</f>
        <v>Medium/Clay I Grass</v>
      </c>
      <c r="J58" s="21" t="str">
        <f>K16&amp;" I "&amp;(VLOOKUP(K14,Table2456[],6,FALSE))</f>
        <v>Medium/Clay I Grass</v>
      </c>
      <c r="K58" s="21" t="str">
        <f>L16&amp;" I "&amp;(VLOOKUP(L14,Table2456[],6,FALSE))</f>
        <v>Medium/Clay I Grass</v>
      </c>
      <c r="L58" s="21" t="str">
        <f>M16&amp;" I "&amp;(VLOOKUP(M14,Table2456[],6,FALSE))</f>
        <v>Medium/Clay I Grass</v>
      </c>
      <c r="M58" s="21" t="str">
        <f>N16&amp;" I "&amp;(VLOOKUP(N14,Table2456[],6,FALSE))</f>
        <v>Medium/Clay I Grass</v>
      </c>
      <c r="N58" s="21" t="str">
        <f>O16&amp;" I "&amp;(VLOOKUP(O14,Table2456[],6,FALSE))</f>
        <v>Medium/Clay I Grass</v>
      </c>
      <c r="O58" s="21" t="str">
        <f>P16&amp;" I "&amp;(VLOOKUP(P14,Table2456[],6,FALSE))</f>
        <v>Medium/Clay I Grass</v>
      </c>
      <c r="P58" s="21" t="str">
        <f>Q16&amp;" I "&amp;(VLOOKUP(Q14,Table2456[],6,FALSE))</f>
        <v>Medium/Clay I Grass</v>
      </c>
      <c r="Q58" s="21" t="str">
        <f>R16&amp;" I "&amp;(VLOOKUP(R14,Table2456[],6,FALSE))</f>
        <v>Medium/Clay I Grass</v>
      </c>
      <c r="R58" s="21" t="str">
        <f>S16&amp;" I "&amp;(VLOOKUP(S14,Table2456[],6,FALSE))</f>
        <v>Medium/Clay I Grass</v>
      </c>
      <c r="S58" s="21" t="str">
        <f>T16&amp;" I "&amp;(VLOOKUP(T14,Table2456[],6,FALSE))</f>
        <v>Medium/Clay I Grass</v>
      </c>
      <c r="T58" s="21" t="e">
        <f>U16&amp;" I "&amp;(VLOOKUP(U14,Table2456[],6,FALSE))</f>
        <v>#N/A</v>
      </c>
      <c r="U58" s="21" t="e">
        <f>V16&amp;" I "&amp;(VLOOKUP(V14,Table2456[],6,FALSE))</f>
        <v>#N/A</v>
      </c>
    </row>
    <row r="59" spans="1:35" s="27" customFormat="1" hidden="1" x14ac:dyDescent="0.2">
      <c r="A59" s="92" t="s">
        <v>130</v>
      </c>
      <c r="B59" s="93">
        <f>VLOOKUP(C$14,Table2456[],5,FALSE)</f>
        <v>6.2</v>
      </c>
      <c r="C59" s="93">
        <f>VLOOKUP(D$14,Table2456[],5,FALSE)</f>
        <v>6.2</v>
      </c>
      <c r="D59" s="93">
        <f>VLOOKUP(E$14,Table2456[],5,FALSE)</f>
        <v>6.2</v>
      </c>
      <c r="E59" s="93">
        <f>VLOOKUP(F$14,Table2456[],5,FALSE)</f>
        <v>6.2</v>
      </c>
      <c r="F59" s="93">
        <f>VLOOKUP(G$14,Table2456[],5,FALSE)</f>
        <v>6.2</v>
      </c>
      <c r="G59" s="93">
        <f>VLOOKUP(H$14,Table2456[],5,FALSE)</f>
        <v>6.2</v>
      </c>
      <c r="H59" s="93">
        <f>VLOOKUP(I$14,Table2456[],5,FALSE)</f>
        <v>6.2</v>
      </c>
      <c r="I59" s="93">
        <f>VLOOKUP(J$14,Table2456[],5,FALSE)</f>
        <v>6.2</v>
      </c>
      <c r="J59" s="93">
        <f>VLOOKUP(K$14,Table2456[],5,FALSE)</f>
        <v>6.2</v>
      </c>
      <c r="K59" s="93">
        <f>VLOOKUP(L$14,Table2456[],5,FALSE)</f>
        <v>6.2</v>
      </c>
      <c r="L59" s="93">
        <f>VLOOKUP(M$14,Table2456[],5,FALSE)</f>
        <v>6.2</v>
      </c>
      <c r="M59" s="93">
        <f>VLOOKUP(N$14,Table2456[],5,FALSE)</f>
        <v>6.2</v>
      </c>
      <c r="N59" s="93">
        <f>VLOOKUP(O$14,Table2456[],5,FALSE)</f>
        <v>6.2</v>
      </c>
      <c r="O59" s="93">
        <f>VLOOKUP(P$14,Table2456[],5,FALSE)</f>
        <v>6.2</v>
      </c>
      <c r="P59" s="93">
        <f>VLOOKUP(Q$14,Table2456[],5,FALSE)</f>
        <v>6.2</v>
      </c>
      <c r="Q59" s="93">
        <f>VLOOKUP(R$14,Table2456[],5,FALSE)</f>
        <v>6.2</v>
      </c>
      <c r="R59" s="93">
        <f>VLOOKUP(S$14,Table2456[],5,FALSE)</f>
        <v>6.2</v>
      </c>
      <c r="S59" s="93">
        <f>VLOOKUP(T$14,Table2456[],5,FALSE)</f>
        <v>6.2</v>
      </c>
      <c r="T59" s="93" t="e">
        <f>VLOOKUP(U$14,Table2456[],5,FALSE)</f>
        <v>#N/A</v>
      </c>
      <c r="U59" s="93" t="e">
        <f>VLOOKUP(V$14,Table2456[],5,FALSE)</f>
        <v>#N/A</v>
      </c>
    </row>
    <row r="60" spans="1:35" s="27" customFormat="1" hidden="1" x14ac:dyDescent="0.2">
      <c r="A60" s="92" t="s">
        <v>4</v>
      </c>
      <c r="B60" s="93">
        <f>C10</f>
        <v>6.1</v>
      </c>
      <c r="C60" s="93">
        <f t="shared" ref="C60:U60" si="14">D10</f>
        <v>5.8</v>
      </c>
      <c r="D60" s="93">
        <f t="shared" si="14"/>
        <v>5.9</v>
      </c>
      <c r="E60" s="93">
        <f t="shared" si="14"/>
        <v>5.3</v>
      </c>
      <c r="F60" s="93">
        <f t="shared" si="14"/>
        <v>5.4</v>
      </c>
      <c r="G60" s="93">
        <f t="shared" si="14"/>
        <v>5.9</v>
      </c>
      <c r="H60" s="93">
        <f t="shared" si="14"/>
        <v>5.7</v>
      </c>
      <c r="I60" s="93">
        <f t="shared" si="14"/>
        <v>5.5</v>
      </c>
      <c r="J60" s="93">
        <f t="shared" si="14"/>
        <v>5.5</v>
      </c>
      <c r="K60" s="93">
        <f t="shared" si="14"/>
        <v>5.3</v>
      </c>
      <c r="L60" s="93">
        <f t="shared" si="14"/>
        <v>6.2</v>
      </c>
      <c r="M60" s="93">
        <f t="shared" si="14"/>
        <v>5.4</v>
      </c>
      <c r="N60" s="93">
        <f t="shared" si="14"/>
        <v>5.5</v>
      </c>
      <c r="O60" s="93">
        <f t="shared" si="14"/>
        <v>5.3</v>
      </c>
      <c r="P60" s="93">
        <f t="shared" si="14"/>
        <v>5.3</v>
      </c>
      <c r="Q60" s="93">
        <f t="shared" si="14"/>
        <v>6.1</v>
      </c>
      <c r="R60" s="93">
        <f t="shared" si="14"/>
        <v>5.8</v>
      </c>
      <c r="S60" s="93">
        <f t="shared" si="14"/>
        <v>5.5</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t="e">
        <f t="shared" si="15"/>
        <v>#N/A</v>
      </c>
      <c r="U61" s="93" t="e">
        <f t="shared" si="15"/>
        <v>#N/A</v>
      </c>
    </row>
    <row r="62" spans="1:35" s="27" customFormat="1" hidden="1" x14ac:dyDescent="0.2">
      <c r="A62" s="92" t="s">
        <v>132</v>
      </c>
      <c r="B62" s="94">
        <f>B31</f>
        <v>119</v>
      </c>
      <c r="C62" s="94">
        <f>B32</f>
        <v>68</v>
      </c>
      <c r="D62" s="94">
        <f>B33</f>
        <v>68</v>
      </c>
      <c r="E62" s="94">
        <f>B34</f>
        <v>0</v>
      </c>
      <c r="F62" s="94">
        <f>B35</f>
        <v>0</v>
      </c>
      <c r="G62" s="94">
        <f>B36</f>
        <v>119</v>
      </c>
      <c r="H62" s="94">
        <f>B37</f>
        <v>68</v>
      </c>
      <c r="I62" s="94">
        <f>B38</f>
        <v>119</v>
      </c>
      <c r="J62" s="94">
        <f>B39</f>
        <v>68</v>
      </c>
      <c r="K62" s="94">
        <f>B40</f>
        <v>0</v>
      </c>
      <c r="L62" s="94">
        <f>B41</f>
        <v>68</v>
      </c>
      <c r="M62" s="94">
        <f>B42</f>
        <v>0</v>
      </c>
      <c r="N62" s="94">
        <f>B43</f>
        <v>68</v>
      </c>
      <c r="O62" s="94">
        <f>B44</f>
        <v>0</v>
      </c>
      <c r="P62" s="94">
        <f>B45</f>
        <v>0</v>
      </c>
      <c r="Q62" s="94">
        <f>B46</f>
        <v>119</v>
      </c>
      <c r="R62" s="94">
        <f>B47</f>
        <v>68</v>
      </c>
      <c r="S62" s="94">
        <f>B48</f>
        <v>68</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1.7999999999999989</v>
      </c>
      <c r="E64" s="94">
        <f t="shared" si="17"/>
        <v>5.4000000000000021</v>
      </c>
      <c r="F64" s="94">
        <f t="shared" si="17"/>
        <v>4.7999999999999989</v>
      </c>
      <c r="G64" s="94">
        <f t="shared" si="17"/>
        <v>1.7999999999999989</v>
      </c>
      <c r="H64" s="94">
        <f t="shared" si="17"/>
        <v>3</v>
      </c>
      <c r="I64" s="94">
        <f t="shared" si="17"/>
        <v>4.2000000000000011</v>
      </c>
      <c r="J64" s="94">
        <f t="shared" si="17"/>
        <v>4.2000000000000011</v>
      </c>
      <c r="K64" s="94">
        <f t="shared" si="17"/>
        <v>5.4000000000000021</v>
      </c>
      <c r="L64" s="94">
        <f t="shared" si="17"/>
        <v>0</v>
      </c>
      <c r="M64" s="94">
        <f t="shared" si="17"/>
        <v>4.7999999999999989</v>
      </c>
      <c r="N64" s="94">
        <f t="shared" si="17"/>
        <v>4.2000000000000011</v>
      </c>
      <c r="O64" s="94">
        <f t="shared" si="17"/>
        <v>5.4000000000000021</v>
      </c>
      <c r="P64" s="94">
        <f t="shared" si="17"/>
        <v>5.4000000000000021</v>
      </c>
      <c r="Q64" s="94">
        <f t="shared" si="17"/>
        <v>0.6000000000000032</v>
      </c>
      <c r="R64" s="94">
        <f t="shared" si="17"/>
        <v>2.4000000000000021</v>
      </c>
      <c r="S64" s="94">
        <f t="shared" si="17"/>
        <v>4.2000000000000011</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31:B50 B62:U65">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510" ma:contentTypeDescription="Permitting &amp; Compliance Excel Document" ma:contentTypeScope="" ma:versionID="9b1f5cd6d7e0748bc06d4c78957b7fbf">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d1d914207809f73528a7320d211d4d6"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2020-10-04T23:00:00+00:00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A879B14C-27DA-443C-A815-89298DC966B4}"/>
</file>

<file path=customXml/itemProps4.xml><?xml version="1.0" encoding="utf-8"?>
<ds:datastoreItem xmlns:ds="http://schemas.openxmlformats.org/officeDocument/2006/customXml" ds:itemID="{A7E716B7-66D4-46AD-8250-20117E205655}"/>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Waste 1</vt:lpstr>
      <vt:lpstr>Waste 2</vt:lpstr>
      <vt:lpstr>Waste 3</vt:lpstr>
      <vt:lpstr>Waste 4</vt:lpstr>
      <vt:lpstr>Waste 5</vt:lpstr>
      <vt:lpstr>Waste 6</vt:lpstr>
      <vt:lpstr>Waste 7</vt:lpstr>
      <vt:lpstr>Waste 8</vt:lpstr>
      <vt:lpstr>Waste 9</vt:lpstr>
      <vt:lpstr>Waste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2020-10-05T13:24:44Z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f053edca-3118-479b-ab80-42ec0674b3b6</vt:lpwstr>
  </property>
  <property fmtid="{D5CDD505-2E9C-101B-9397-08002B2CF9AE}" pid="4" name="_dlc_DocId">
    <vt:lpwstr>REGU-415-1610073</vt:lpwstr>
  </property>
  <property fmtid="{D5CDD505-2E9C-101B-9397-08002B2CF9AE}" pid="5" name="_dlc_DocIdUrl">
    <vt:lpwstr>https://cyfoethnaturiolcymru.sharepoint.com/teams/Regulatory/Permitting/_layouts/15/DocIdRedir.aspx?ID=REGU-415-1610073, REGU-415-1610073</vt:lpwstr>
  </property>
</Properties>
</file>