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644\"/>
    </mc:Choice>
  </mc:AlternateContent>
  <xr:revisionPtr revIDLastSave="0" documentId="13_ncr:1_{9168A827-BCC9-4003-A9C8-0513A4A70C37}" xr6:coauthVersionLast="44" xr6:coauthVersionMax="44" xr10:uidLastSave="{00000000-0000-0000-0000-000000000000}"/>
  <bookViews>
    <workbookView xWindow="-19310" yWindow="2410" windowWidth="19420" windowHeight="10420" tabRatio="870" activeTab="3" xr2:uid="{00000000-000D-0000-FFFF-FFFF00000000}"/>
  </bookViews>
  <sheets>
    <sheet name="Field data and Waste 1" sheetId="1" r:id="rId1"/>
    <sheet name="Waste 2" sheetId="21" r:id="rId2"/>
    <sheet name="Waste 3" sheetId="27" r:id="rId3"/>
    <sheet name="Waste 4"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63" i="28" l="1"/>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C43" i="28"/>
  <c r="U42" i="28"/>
  <c r="T42" i="28"/>
  <c r="S42" i="28"/>
  <c r="R42" i="28"/>
  <c r="Q42" i="28"/>
  <c r="P42" i="28"/>
  <c r="O42" i="28"/>
  <c r="N42" i="28"/>
  <c r="M42" i="28"/>
  <c r="L42" i="28"/>
  <c r="K42" i="28"/>
  <c r="J42" i="28"/>
  <c r="I42" i="28"/>
  <c r="H42" i="28"/>
  <c r="G42" i="28"/>
  <c r="F42" i="28"/>
  <c r="E42" i="28"/>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V22" i="28"/>
  <c r="U22" i="28"/>
  <c r="S22" i="28"/>
  <c r="O22" i="28"/>
  <c r="N22" i="28"/>
  <c r="M22" i="28"/>
  <c r="V20" i="28"/>
  <c r="U20" i="28"/>
  <c r="T20" i="28"/>
  <c r="S20" i="28"/>
  <c r="R20" i="28"/>
  <c r="Q20" i="28"/>
  <c r="P20" i="28"/>
  <c r="O20" i="28"/>
  <c r="N20" i="28"/>
  <c r="V18" i="28"/>
  <c r="U18" i="28"/>
  <c r="R18" i="28"/>
  <c r="Q18" i="28"/>
  <c r="O18" i="28"/>
  <c r="N18" i="28"/>
  <c r="M18" i="28"/>
  <c r="I18" i="28"/>
  <c r="G18" i="28"/>
  <c r="F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V22" i="27"/>
  <c r="U22" i="27"/>
  <c r="S22" i="27"/>
  <c r="N22" i="27"/>
  <c r="K22" i="27"/>
  <c r="E22" i="27"/>
  <c r="V20" i="27"/>
  <c r="U20" i="27"/>
  <c r="T20" i="27"/>
  <c r="S20" i="27"/>
  <c r="R20" i="27"/>
  <c r="Q20" i="27"/>
  <c r="P20" i="27"/>
  <c r="O20" i="27"/>
  <c r="N20" i="27"/>
  <c r="V18" i="27"/>
  <c r="U18" i="27"/>
  <c r="T18" i="27"/>
  <c r="S18" i="27"/>
  <c r="Q18" i="27"/>
  <c r="P18" i="27"/>
  <c r="O18" i="27"/>
  <c r="N18" i="27"/>
  <c r="H18" i="27"/>
  <c r="F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F17" i="21" s="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L59" i="21"/>
  <c r="D59" i="21"/>
  <c r="N58" i="21"/>
  <c r="N61" i="21" s="1"/>
  <c r="U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V18" i="21"/>
  <c r="A42" i="21" l="1"/>
  <c r="A34" i="21"/>
  <c r="A35" i="21"/>
  <c r="L21" i="21"/>
  <c r="S58" i="21"/>
  <c r="S61" i="21" s="1"/>
  <c r="C58" i="21"/>
  <c r="C61" i="21" s="1"/>
  <c r="I17" i="21"/>
  <c r="T21" i="21"/>
  <c r="L17" i="21"/>
  <c r="D17" i="21"/>
  <c r="D19" i="21" s="1"/>
  <c r="D20" i="21" s="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J17" i="21"/>
  <c r="G21" i="27"/>
  <c r="O21" i="27"/>
  <c r="O23" i="27" s="1"/>
  <c r="H21" i="27"/>
  <c r="P21" i="27"/>
  <c r="H21" i="28"/>
  <c r="H23" i="28" s="1"/>
  <c r="H24" i="28" s="1"/>
  <c r="P21" i="28"/>
  <c r="O17" i="21"/>
  <c r="R17" i="21"/>
  <c r="J58" i="27"/>
  <c r="J61" i="27" s="1"/>
  <c r="J64" i="27" s="1"/>
  <c r="R58" i="27"/>
  <c r="R61" i="27" s="1"/>
  <c r="R64" i="27" s="1"/>
  <c r="R58" i="28"/>
  <c r="R61" i="28" s="1"/>
  <c r="R64" i="28" s="1"/>
  <c r="H21" i="21"/>
  <c r="D17" i="27"/>
  <c r="D19" i="27" s="1"/>
  <c r="D20" i="27" s="1"/>
  <c r="L21" i="27"/>
  <c r="L23" i="27" s="1"/>
  <c r="L24" i="27" s="1"/>
  <c r="T21" i="27"/>
  <c r="P58" i="21"/>
  <c r="P61" i="21" s="1"/>
  <c r="H58" i="21"/>
  <c r="H61" i="21" s="1"/>
  <c r="R57" i="21"/>
  <c r="J58" i="28"/>
  <c r="J61" i="28" s="1"/>
  <c r="J64" i="28" s="1"/>
  <c r="D58" i="27"/>
  <c r="D61" i="27" s="1"/>
  <c r="D64" i="27" s="1"/>
  <c r="L58" i="27"/>
  <c r="L61" i="27" s="1"/>
  <c r="L64" i="27" s="1"/>
  <c r="T58" i="27"/>
  <c r="T61" i="27" s="1"/>
  <c r="T64" i="27" s="1"/>
  <c r="J57" i="21"/>
  <c r="H59" i="21"/>
  <c r="H64" i="21" s="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C58" i="28"/>
  <c r="C61" i="28" s="1"/>
  <c r="C64" i="28" s="1"/>
  <c r="K58" i="28"/>
  <c r="K61" i="28" s="1"/>
  <c r="K64" i="28" s="1"/>
  <c r="S58" i="28"/>
  <c r="S61" i="28" s="1"/>
  <c r="S64" i="28" s="1"/>
  <c r="E21" i="21"/>
  <c r="E23" i="21" s="1"/>
  <c r="E24" i="21" s="1"/>
  <c r="G58" i="27"/>
  <c r="G61" i="27" s="1"/>
  <c r="T58" i="28"/>
  <c r="T61" i="28" s="1"/>
  <c r="K17" i="21"/>
  <c r="K19" i="21" s="1"/>
  <c r="K20" i="21" s="1"/>
  <c r="Q57" i="21"/>
  <c r="B58" i="21"/>
  <c r="B61" i="21" s="1"/>
  <c r="B64" i="21" s="1"/>
  <c r="H58" i="27"/>
  <c r="H61" i="27" s="1"/>
  <c r="P58" i="27"/>
  <c r="P61" i="27" s="1"/>
  <c r="F57" i="27"/>
  <c r="J21" i="28"/>
  <c r="J23" i="28" s="1"/>
  <c r="J24" i="28" s="1"/>
  <c r="R21" i="28"/>
  <c r="E58" i="28"/>
  <c r="E61" i="28" s="1"/>
  <c r="E64" i="28" s="1"/>
  <c r="M58" i="28"/>
  <c r="M61" i="28" s="1"/>
  <c r="M64" i="28" s="1"/>
  <c r="U58" i="28"/>
  <c r="U61" i="28" s="1"/>
  <c r="U64" i="28" s="1"/>
  <c r="U65" i="28" s="1"/>
  <c r="O58" i="27"/>
  <c r="O61" i="27" s="1"/>
  <c r="U17" i="21"/>
  <c r="U19" i="21" s="1"/>
  <c r="V17" i="21"/>
  <c r="V19" i="21" s="1"/>
  <c r="A38" i="21"/>
  <c r="I58" i="27"/>
  <c r="I61" i="27" s="1"/>
  <c r="Q58" i="27"/>
  <c r="Q61" i="27" s="1"/>
  <c r="Q64" i="27" s="1"/>
  <c r="H57" i="27"/>
  <c r="F59" i="27"/>
  <c r="G21" i="28"/>
  <c r="G23" i="28" s="1"/>
  <c r="G24" i="28" s="1"/>
  <c r="O21" i="28"/>
  <c r="O23" i="28" s="1"/>
  <c r="F58" i="28"/>
  <c r="F61" i="28" s="1"/>
  <c r="F64" i="28" s="1"/>
  <c r="F65" i="28" s="1"/>
  <c r="N58" i="28"/>
  <c r="N61" i="28" s="1"/>
  <c r="L58" i="28"/>
  <c r="L61" i="28" s="1"/>
  <c r="P17" i="21"/>
  <c r="P19" i="21" s="1"/>
  <c r="H17" i="21"/>
  <c r="H23" i="27"/>
  <c r="H24" i="27" s="1"/>
  <c r="P23" i="27"/>
  <c r="N57" i="27"/>
  <c r="H59" i="27"/>
  <c r="H64" i="27" s="1"/>
  <c r="G58" i="28"/>
  <c r="G61" i="28" s="1"/>
  <c r="O58" i="28"/>
  <c r="O61" i="28" s="1"/>
  <c r="R23" i="28"/>
  <c r="F57" i="28"/>
  <c r="F19" i="21"/>
  <c r="F20" i="21" s="1"/>
  <c r="D58" i="28"/>
  <c r="D61" i="28" s="1"/>
  <c r="D64" i="28" s="1"/>
  <c r="N17" i="21"/>
  <c r="Q58" i="21"/>
  <c r="Q61" i="21" s="1"/>
  <c r="I58" i="21"/>
  <c r="I61" i="21" s="1"/>
  <c r="I64" i="21" s="1"/>
  <c r="C58" i="27"/>
  <c r="C61" i="27" s="1"/>
  <c r="C64" i="27" s="1"/>
  <c r="K58" i="27"/>
  <c r="K61" i="27" s="1"/>
  <c r="K64" i="27" s="1"/>
  <c r="S58" i="27"/>
  <c r="S61" i="27" s="1"/>
  <c r="S64" i="27" s="1"/>
  <c r="S65" i="27" s="1"/>
  <c r="P57" i="27"/>
  <c r="N59" i="27"/>
  <c r="I21" i="28"/>
  <c r="I23" i="28" s="1"/>
  <c r="I24" i="28" s="1"/>
  <c r="Q21" i="28"/>
  <c r="Q23" i="28" s="1"/>
  <c r="H58" i="28"/>
  <c r="H61" i="28" s="1"/>
  <c r="P58" i="28"/>
  <c r="P61" i="28" s="1"/>
  <c r="N57" i="28"/>
  <c r="M17" i="21"/>
  <c r="M19" i="21" s="1"/>
  <c r="M20" i="21" s="1"/>
  <c r="G57" i="21"/>
  <c r="G23" i="27"/>
  <c r="G24" i="27" s="1"/>
  <c r="P59" i="27"/>
  <c r="P64" i="27" s="1"/>
  <c r="I58" i="28"/>
  <c r="I61" i="28" s="1"/>
  <c r="I64" i="28" s="1"/>
  <c r="Q58" i="28"/>
  <c r="Q61" i="28" s="1"/>
  <c r="Q64" i="28" s="1"/>
  <c r="P23" i="28"/>
  <c r="B58" i="27"/>
  <c r="B61" i="27" s="1"/>
  <c r="B64" i="27" s="1"/>
  <c r="B58" i="28"/>
  <c r="B61" i="28" s="1"/>
  <c r="B64" i="28" s="1"/>
  <c r="C21" i="21"/>
  <c r="C23" i="21" s="1"/>
  <c r="C24" i="21" s="1"/>
  <c r="C17" i="21"/>
  <c r="C19" i="21" s="1"/>
  <c r="C20" i="21" s="1"/>
  <c r="L64" i="28"/>
  <c r="T64" i="28"/>
  <c r="N64" i="28"/>
  <c r="N65" i="28" s="1"/>
  <c r="J17" i="28"/>
  <c r="J19" i="28" s="1"/>
  <c r="J20" i="28" s="1"/>
  <c r="C17" i="28"/>
  <c r="C19" i="28" s="1"/>
  <c r="C20" i="28" s="1"/>
  <c r="K17" i="28"/>
  <c r="K19" i="28" s="1"/>
  <c r="K20" i="28" s="1"/>
  <c r="S17" i="28"/>
  <c r="S19" i="28" s="1"/>
  <c r="C21" i="28"/>
  <c r="C23" i="28" s="1"/>
  <c r="C24" i="28" s="1"/>
  <c r="K21" i="28"/>
  <c r="K23" i="28" s="1"/>
  <c r="K24" i="28" s="1"/>
  <c r="S21" i="28"/>
  <c r="S23" i="28" s="1"/>
  <c r="A31" i="28"/>
  <c r="A33" i="28"/>
  <c r="A37" i="28"/>
  <c r="A39" i="28"/>
  <c r="A41" i="28"/>
  <c r="A45" i="28"/>
  <c r="A47" i="28"/>
  <c r="A49" i="28"/>
  <c r="G57" i="28"/>
  <c r="O57" i="28"/>
  <c r="G59" i="28"/>
  <c r="G64" i="28" s="1"/>
  <c r="O59" i="28"/>
  <c r="G63" i="28"/>
  <c r="O63" i="28"/>
  <c r="D17" i="28"/>
  <c r="D19" i="28" s="1"/>
  <c r="D20" i="28" s="1"/>
  <c r="L17" i="28"/>
  <c r="L19" i="28" s="1"/>
  <c r="L20" i="28" s="1"/>
  <c r="T17" i="28"/>
  <c r="T19" i="28" s="1"/>
  <c r="D21" i="28"/>
  <c r="D23" i="28" s="1"/>
  <c r="D24" i="28" s="1"/>
  <c r="L21" i="28"/>
  <c r="L23" i="28" s="1"/>
  <c r="L24" i="28" s="1"/>
  <c r="T21" i="28"/>
  <c r="T23" i="28" s="1"/>
  <c r="H59" i="28"/>
  <c r="P59" i="28"/>
  <c r="P64" i="28" s="1"/>
  <c r="H63" i="28"/>
  <c r="P63" i="28"/>
  <c r="E17" i="28"/>
  <c r="E19" i="28" s="1"/>
  <c r="E20" i="28" s="1"/>
  <c r="M17" i="28"/>
  <c r="M19" i="28" s="1"/>
  <c r="M20" i="28" s="1"/>
  <c r="U17" i="28"/>
  <c r="U19" i="28" s="1"/>
  <c r="E21" i="28"/>
  <c r="E23" i="28" s="1"/>
  <c r="E24" i="28" s="1"/>
  <c r="M21" i="28"/>
  <c r="M23" i="28" s="1"/>
  <c r="M24" i="28" s="1"/>
  <c r="U21" i="28"/>
  <c r="U23" i="28" s="1"/>
  <c r="I57" i="28"/>
  <c r="Q57" i="28"/>
  <c r="I63" i="28"/>
  <c r="Q63" i="28"/>
  <c r="R17" i="28"/>
  <c r="R19" i="28" s="1"/>
  <c r="F17" i="28"/>
  <c r="F19" i="28" s="1"/>
  <c r="F20" i="28" s="1"/>
  <c r="N17" i="28"/>
  <c r="N19" i="28" s="1"/>
  <c r="V17" i="28"/>
  <c r="V19" i="28" s="1"/>
  <c r="F21" i="28"/>
  <c r="F23" i="28" s="1"/>
  <c r="F24" i="28" s="1"/>
  <c r="N21" i="28"/>
  <c r="N23" i="28" s="1"/>
  <c r="V21" i="28"/>
  <c r="V23"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I20" i="28" s="1"/>
  <c r="Q17" i="28"/>
  <c r="Q19" i="28" s="1"/>
  <c r="E63" i="28"/>
  <c r="M63" i="28"/>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I20" i="21" s="1"/>
  <c r="J19" i="21"/>
  <c r="J20" i="21" s="1"/>
  <c r="L19" i="21"/>
  <c r="L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5" i="28" l="1"/>
  <c r="L65" i="27"/>
  <c r="H64" i="28"/>
  <c r="H65" i="28" s="1"/>
  <c r="O64" i="27"/>
  <c r="O65" i="27" s="1"/>
  <c r="O64" i="28"/>
  <c r="N64" i="27"/>
  <c r="N65" i="27" s="1"/>
  <c r="J65" i="28"/>
  <c r="H65" i="27"/>
  <c r="I65" i="21"/>
  <c r="O65" i="28"/>
  <c r="Q65" i="21"/>
  <c r="P65" i="21"/>
  <c r="K65" i="27"/>
  <c r="R65" i="27"/>
  <c r="C65" i="27"/>
  <c r="J65" i="27"/>
  <c r="G64" i="27"/>
  <c r="G65" i="27" s="1"/>
  <c r="F64" i="27"/>
  <c r="F65" i="27" s="1"/>
  <c r="G65" i="21"/>
  <c r="J65" i="21"/>
  <c r="T65" i="27"/>
  <c r="E65" i="21"/>
  <c r="T65" i="21"/>
  <c r="L65" i="21"/>
  <c r="L65" i="28"/>
  <c r="R65" i="28"/>
  <c r="S64" i="1"/>
  <c r="D65" i="27"/>
  <c r="R64" i="1"/>
  <c r="Q64" i="1"/>
  <c r="U64" i="1"/>
  <c r="P64" i="1"/>
  <c r="E65" i="27"/>
  <c r="C65" i="28"/>
  <c r="B65" i="27"/>
  <c r="B65" i="28"/>
  <c r="T65" i="28"/>
  <c r="E65" i="28"/>
  <c r="D65" i="28"/>
  <c r="M65" i="28"/>
  <c r="P65" i="28"/>
  <c r="Q65" i="28"/>
  <c r="I65" i="28"/>
  <c r="S65" i="28"/>
  <c r="K65" i="28"/>
  <c r="Q65" i="27"/>
  <c r="I65" i="27"/>
  <c r="M65" i="27"/>
  <c r="P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<sst xmlns="http://schemas.openxmlformats.org/spreadsheetml/2006/main" count="901" uniqueCount="162">
  <si>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</si>
  <si>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</si>
  <si>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</si>
  <si>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</si>
  <si>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</si>
  <si>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</si>
  <si>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</si>
  <si>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</si>
  <si>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</si>
  <si>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</si>
  <si>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</si>
  <si>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</si>
  <si>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</si>
  <si>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</si>
  <si>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</si>
  <si>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</si>
  <si>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</si>
  <si>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</si>
  <si>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</si>
  <si>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</si>
  <si>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</si>
  <si>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</si>
  <si>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</si>
  <si>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</si>
  <si>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</si>
  <si>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</si>
  <si>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</si>
  <si>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</si>
  <si>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</si>
  <si>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</si>
  <si>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</si>
  <si>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</si>
  <si>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</si>
  <si>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</si>
  <si>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</si>
  <si>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</si>
  <si>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</si>
  <si>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</si>
  <si>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</si>
  <si>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</si>
  <si>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</si>
  <si>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</si>
  <si>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</si>
  <si>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</si>
  <si>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</si>
  <si>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</si>
  <si>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</si>
  <si>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</si>
  <si>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</si>
  <si>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</si>
  <si>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</si>
  <si>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</si>
  <si>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</si>
  <si>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</si>
  <si>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</si>
  <si>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</si>
  <si>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</si>
  <si>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</si>
  <si>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</si>
  <si>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</si>
  <si>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</si>
  <si>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</si>
  <si>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</si>
  <si>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</si>
  <si>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</si>
  <si>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</si>
  <si>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</si>
  <si>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</si>
  <si>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</si>
  <si>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</si>
  <si>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</si>
  <si>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</si>
  <si>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</si>
  <si>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</si>
  <si>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</si>
  <si>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</si>
  <si>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</si>
  <si>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</si>
  <si>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</si>
  <si>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</si>
  <si>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</si>
  <si>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</si>
  <si>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</si>
  <si>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</si>
  <si>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</si>
  <si>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</si>
  <si>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</si>
  <si>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</si>
  <si>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</si>
  <si>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</si>
  <si>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</si>
  <si>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</si>
  <si>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</si>
  <si>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</si>
  <si>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</si>
  <si>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</si>
  <si>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</si>
  <si>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</si>
  <si>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</si>
  <si>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</si>
  <si>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</si>
  <si>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</si>
  <si>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</si>
  <si>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</si>
  <si>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</si>
  <si>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</si>
  <si>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</si>
  <si>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</si>
  <si>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</si>
  <si>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</si>
  <si>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</si>
  <si>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</si>
  <si>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</si>
  <si>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</si>
  <si>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</si>
  <si>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</si>
  <si>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</si>
  <si>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</si>
  <si>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</si>
  <si>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</si>
  <si>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</si>
  <si>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</si>
  <si>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</si>
  <si>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</si>
  <si>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</si>
  <si>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</si>
  <si>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</si>
  <si>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</si>
  <si>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</si>
  <si>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</si>
  <si>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</si>
  <si>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</si>
  <si>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</si>
  <si>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</si>
  <si>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</si>
  <si>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</si>
  <si>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</si>
  <si>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</si>
  <si>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</si>
  <si>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</si>
  <si>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</si>
  <si>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</si>
  <si>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</si>
  <si>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</si>
  <si>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</si>
  <si>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</si>
  <si>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</si>
  <si>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</si>
  <si>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</si>
  <si>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</si>
  <si>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</si>
  <si>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</si>
  <si>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PAN-011644</t>
  </si>
  <si>
    <t>EPR/GP3792SK</t>
  </si>
  <si>
    <t>ByProduct Recovery Ltd</t>
  </si>
  <si>
    <t>Creigydd Farm, Ponthir, Caerleon, Newport, NP18 1HU</t>
  </si>
  <si>
    <t>Sion Sleep</t>
  </si>
  <si>
    <t>Moderate</t>
  </si>
  <si>
    <t>19 09 02</t>
  </si>
  <si>
    <t>DCWW Pontsticill</t>
  </si>
  <si>
    <t>DCWW Court Farm</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</si>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</sst>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360F44E4-7249-415F-8D5E-41D249F9A162}" name="Crop" dataDxfId="125"/>
    <tableColumn id="2" xr3:uid="{55E07717-B4EC-4E8A-B9A9-34F3CF85E32D}" name="P Offtake" dataDxfId="124"/>
    <tableColumn id="3" xr3:uid="{7B25FA52-8104-4FE3-AED4-B53CBFDF89B2}" name="K Offtake" dataDxfId="123"/>
    <tableColumn id="4" xr3:uid="{0DBAE461-2D09-43C8-9342-3980D552AE4D}" name="Order" dataDxfId="122"/>
    <tableColumn id="5" xr3:uid="{52CACE7B-0CBA-46FC-9F24-02CBD6100239}" name="Lime pH requirement" dataDxfId="121"/>
    <tableColumn id="6" xr3:uid="{F1432630-9B16-4266-8147-CE754A715307}" name="Column1" dataDxfId="12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7E96A84B-948F-445F-BD6E-30CC8E6E6DD1}" name="Crop" dataDxfId="85"/>
    <tableColumn id="2" xr3:uid="{12657DDB-F680-47DE-ABB1-8675D5F91E41}" name="P Offtake" dataDxfId="84"/>
    <tableColumn id="3" xr3:uid="{DEB99109-D325-4F98-8A71-E70C03433437}" name="K Offtake" dataDxfId="83"/>
    <tableColumn id="4" xr3:uid="{E96A561F-7E7F-4FB3-97AA-0B35D8C8E93A}" name="Order" dataDxfId="82"/>
    <tableColumn id="5" xr3:uid="{181DD475-0A71-4C52-AF1A-8BFF46F5A827}" name="Lime pH requirement" dataDxfId="81"/>
    <tableColumn id="6" xr3:uid="{AC3FA7E8-D76B-43A3-B715-04446DFF63C6}" name="Column1"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06008BA1-A1E9-4286-B67A-352533C06A26}" name="Crop" dataDxfId="45"/>
    <tableColumn id="2" xr3:uid="{2AEB5EEB-C9D1-41DC-913E-953A33D1A4AF}" name="P Offtake" dataDxfId="44"/>
    <tableColumn id="3" xr3:uid="{8FA16A0B-1017-4CEE-862E-0A8CBD8EB3D3}" name="K Offtake" dataDxfId="43"/>
    <tableColumn id="4" xr3:uid="{E7A3B8CD-4036-47F4-B818-C3F22E80C749}" name="Order" dataDxfId="42"/>
    <tableColumn id="5" xr3:uid="{8F3EBD84-7904-4559-9B5C-63088B792C98}" name="Lime pH requirement" dataDxfId="41"/>
    <tableColumn id="6" xr3:uid="{A21DD95A-C955-4510-9114-E3F1CB645370}" name="Column1" dataDxfId="4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A4" zoomScale="90" zoomScaleNormal="90" workbookViewId="0">
      <selection activeCell="A11" sqref="A11:XFD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1" t="s">
        <v>41</v>
      </c>
      <c r="B1" s="111"/>
      <c r="C1" s="120" t="s">
        <v>152</v>
      </c>
      <c r="D1" s="121"/>
      <c r="E1" s="37" t="s">
        <v>45</v>
      </c>
      <c r="F1" s="35">
        <v>50</v>
      </c>
      <c r="G1" s="123" t="s">
        <v>43</v>
      </c>
      <c r="H1" s="124"/>
      <c r="I1" s="35">
        <v>7.6</v>
      </c>
      <c r="AB1" s="26"/>
      <c r="AC1" s="26"/>
      <c r="AD1" s="43" t="s">
        <v>124</v>
      </c>
      <c r="AE1" s="25"/>
      <c r="AF1" s="25"/>
      <c r="AG1" s="26"/>
      <c r="AH1" s="26"/>
      <c r="AI1" s="47" t="s">
        <v>79</v>
      </c>
      <c r="AJ1" s="48" t="s">
        <v>91</v>
      </c>
      <c r="AK1" s="49" t="s">
        <v>92</v>
      </c>
      <c r="AL1" s="50" t="s">
        <v>123</v>
      </c>
      <c r="AM1" s="50" t="s">
        <v>129</v>
      </c>
      <c r="AN1" s="50" t="s">
        <v>109</v>
      </c>
    </row>
    <row r="2" spans="1:40" x14ac:dyDescent="0.2">
      <c r="A2" s="111" t="s">
        <v>84</v>
      </c>
      <c r="B2" s="111"/>
      <c r="C2" s="118" t="s">
        <v>153</v>
      </c>
      <c r="D2" s="119"/>
      <c r="E2" s="37" t="s">
        <v>106</v>
      </c>
      <c r="F2" s="102" t="s">
        <v>158</v>
      </c>
      <c r="G2" s="125" t="s">
        <v>107</v>
      </c>
      <c r="H2" s="126"/>
      <c r="I2" s="35"/>
      <c r="AB2" s="43" t="s">
        <v>56</v>
      </c>
      <c r="AC2" s="25"/>
      <c r="AD2" s="43" t="s">
        <v>70</v>
      </c>
      <c r="AE2" s="25"/>
      <c r="AF2" s="25"/>
      <c r="AG2" s="51" t="s">
        <v>76</v>
      </c>
      <c r="AH2" s="26"/>
      <c r="AI2" s="52" t="s">
        <v>124</v>
      </c>
      <c r="AJ2" s="53">
        <v>0</v>
      </c>
      <c r="AK2" s="54">
        <v>0</v>
      </c>
      <c r="AL2" s="18">
        <v>0</v>
      </c>
      <c r="AM2" s="19">
        <v>0</v>
      </c>
      <c r="AN2" s="19">
        <v>0</v>
      </c>
    </row>
    <row r="3" spans="1:40" x14ac:dyDescent="0.2">
      <c r="A3" s="112" t="s">
        <v>42</v>
      </c>
      <c r="B3" s="113"/>
      <c r="C3" s="118" t="s">
        <v>154</v>
      </c>
      <c r="D3" s="119"/>
      <c r="E3" s="37" t="s">
        <v>105</v>
      </c>
      <c r="F3" s="45" t="s">
        <v>101</v>
      </c>
      <c r="G3" s="117" t="s">
        <v>108</v>
      </c>
      <c r="H3" s="117"/>
      <c r="I3" s="35"/>
      <c r="AB3" s="43" t="s">
        <v>57</v>
      </c>
      <c r="AC3" s="25"/>
      <c r="AD3" s="43" t="s">
        <v>71</v>
      </c>
      <c r="AE3" s="25"/>
      <c r="AF3" s="25"/>
      <c r="AG3" s="51" t="s">
        <v>77</v>
      </c>
      <c r="AH3" s="26"/>
      <c r="AI3" s="55" t="s">
        <v>111</v>
      </c>
      <c r="AJ3" s="56">
        <v>1.7</v>
      </c>
      <c r="AK3" s="57">
        <v>6</v>
      </c>
      <c r="AL3" s="58">
        <v>1</v>
      </c>
      <c r="AM3" s="19">
        <v>6.2</v>
      </c>
      <c r="AN3" s="19" t="s">
        <v>110</v>
      </c>
    </row>
    <row r="4" spans="1:40" x14ac:dyDescent="0.2">
      <c r="A4" s="111" t="s">
        <v>0</v>
      </c>
      <c r="B4" s="111"/>
      <c r="C4" s="120" t="s">
        <v>155</v>
      </c>
      <c r="D4" s="121"/>
      <c r="E4" s="38" t="s">
        <v>1</v>
      </c>
      <c r="F4" s="102" t="s">
        <v>160</v>
      </c>
      <c r="G4" s="117"/>
      <c r="H4" s="117"/>
      <c r="I4" s="35"/>
      <c r="AB4" s="43" t="s">
        <v>52</v>
      </c>
      <c r="AC4" s="25"/>
      <c r="AD4" s="59" t="s">
        <v>72</v>
      </c>
      <c r="AE4" s="25"/>
      <c r="AF4" s="25"/>
      <c r="AG4" s="51" t="s">
        <v>78</v>
      </c>
      <c r="AH4" s="26"/>
      <c r="AI4" s="60" t="s">
        <v>122</v>
      </c>
      <c r="AJ4" s="61">
        <v>7</v>
      </c>
      <c r="AK4" s="62">
        <v>10.5</v>
      </c>
      <c r="AL4" s="19">
        <v>2</v>
      </c>
      <c r="AM4" s="19">
        <v>6.7</v>
      </c>
      <c r="AN4" s="19" t="s">
        <v>135</v>
      </c>
    </row>
    <row r="5" spans="1:40" x14ac:dyDescent="0.2">
      <c r="A5" s="111" t="s">
        <v>47</v>
      </c>
      <c r="B5" s="111"/>
      <c r="C5" s="122" t="s">
        <v>156</v>
      </c>
      <c r="D5" s="122"/>
      <c r="E5" s="38"/>
      <c r="F5" s="100"/>
      <c r="G5" s="117"/>
      <c r="H5" s="117"/>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1" t="s">
        <v>2</v>
      </c>
      <c r="B8" s="111"/>
      <c r="C8" s="23">
        <v>1</v>
      </c>
      <c r="D8" s="23">
        <v>2</v>
      </c>
      <c r="E8" s="23">
        <v>3</v>
      </c>
      <c r="F8" s="23">
        <v>4</v>
      </c>
      <c r="G8" s="23">
        <v>5</v>
      </c>
      <c r="H8" s="23">
        <v>6</v>
      </c>
      <c r="I8" s="23">
        <v>8</v>
      </c>
      <c r="J8" s="23">
        <v>9</v>
      </c>
      <c r="K8" s="23">
        <v>10</v>
      </c>
      <c r="L8" s="23">
        <v>12</v>
      </c>
      <c r="M8" s="23">
        <v>13</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1" t="s">
        <v>3</v>
      </c>
      <c r="B9" s="111"/>
      <c r="C9" s="23" t="s">
        <v>157</v>
      </c>
      <c r="D9" s="23" t="s">
        <v>157</v>
      </c>
      <c r="E9" s="23" t="s">
        <v>157</v>
      </c>
      <c r="F9" s="23" t="s">
        <v>157</v>
      </c>
      <c r="G9" s="23" t="s">
        <v>157</v>
      </c>
      <c r="H9" s="23" t="s">
        <v>157</v>
      </c>
      <c r="I9" s="23" t="s">
        <v>157</v>
      </c>
      <c r="J9" s="23" t="s">
        <v>157</v>
      </c>
      <c r="K9" s="23" t="s">
        <v>157</v>
      </c>
      <c r="L9" s="23" t="s">
        <v>157</v>
      </c>
      <c r="M9" s="23" t="s">
        <v>157</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1" t="s">
        <v>4</v>
      </c>
      <c r="B10" s="111"/>
      <c r="C10" s="23">
        <v>5.0999999999999996</v>
      </c>
      <c r="D10" s="23">
        <v>5.5</v>
      </c>
      <c r="E10" s="23">
        <v>5.7</v>
      </c>
      <c r="F10" s="23">
        <v>5.5</v>
      </c>
      <c r="G10" s="23">
        <v>5.4</v>
      </c>
      <c r="H10" s="23">
        <v>5.4</v>
      </c>
      <c r="I10" s="23">
        <v>5.4</v>
      </c>
      <c r="J10" s="23">
        <v>5.3</v>
      </c>
      <c r="K10" s="23">
        <v>5.5</v>
      </c>
      <c r="L10" s="23">
        <v>5.3</v>
      </c>
      <c r="M10" s="23">
        <v>5.3</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1" t="s">
        <v>5</v>
      </c>
      <c r="B11" s="111"/>
      <c r="C11" s="23">
        <v>0</v>
      </c>
      <c r="D11" s="23">
        <v>0</v>
      </c>
      <c r="E11" s="23">
        <v>0</v>
      </c>
      <c r="F11" s="23">
        <v>0</v>
      </c>
      <c r="G11" s="23">
        <v>0</v>
      </c>
      <c r="H11" s="23">
        <v>0</v>
      </c>
      <c r="I11" s="23">
        <v>0</v>
      </c>
      <c r="J11" s="23">
        <v>2</v>
      </c>
      <c r="K11" s="23">
        <v>3</v>
      </c>
      <c r="L11" s="23">
        <v>2</v>
      </c>
      <c r="M11" s="23">
        <v>2</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1" t="s">
        <v>6</v>
      </c>
      <c r="B12" s="111"/>
      <c r="C12" s="23">
        <v>1</v>
      </c>
      <c r="D12" s="23">
        <v>1</v>
      </c>
      <c r="E12" s="23">
        <v>1</v>
      </c>
      <c r="F12" s="23">
        <v>1</v>
      </c>
      <c r="G12" s="23">
        <v>1</v>
      </c>
      <c r="H12" s="23">
        <v>1</v>
      </c>
      <c r="I12" s="23">
        <v>1</v>
      </c>
      <c r="J12" s="23">
        <v>2</v>
      </c>
      <c r="K12" s="23">
        <v>2</v>
      </c>
      <c r="L12" s="23">
        <v>2</v>
      </c>
      <c r="M12" s="23">
        <v>2</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1" t="s">
        <v>7</v>
      </c>
      <c r="B13" s="111"/>
      <c r="C13" s="23">
        <v>3</v>
      </c>
      <c r="D13" s="23">
        <v>3</v>
      </c>
      <c r="E13" s="23">
        <v>3</v>
      </c>
      <c r="F13" s="23">
        <v>3</v>
      </c>
      <c r="G13" s="23">
        <v>3</v>
      </c>
      <c r="H13" s="23">
        <v>3</v>
      </c>
      <c r="I13" s="23">
        <v>3</v>
      </c>
      <c r="J13" s="23">
        <v>3</v>
      </c>
      <c r="K13" s="23">
        <v>3</v>
      </c>
      <c r="L13" s="23">
        <v>3</v>
      </c>
      <c r="M13" s="23">
        <v>4</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5" t="s">
        <v>8</v>
      </c>
      <c r="B14" s="115"/>
      <c r="C14" s="36" t="s">
        <v>111</v>
      </c>
      <c r="D14" s="36" t="s">
        <v>111</v>
      </c>
      <c r="E14" s="36" t="s">
        <v>111</v>
      </c>
      <c r="F14" s="36" t="s">
        <v>111</v>
      </c>
      <c r="G14" s="36" t="s">
        <v>111</v>
      </c>
      <c r="H14" s="36" t="s">
        <v>111</v>
      </c>
      <c r="I14" s="36" t="s">
        <v>111</v>
      </c>
      <c r="J14" s="36" t="s">
        <v>111</v>
      </c>
      <c r="K14" s="36" t="s">
        <v>111</v>
      </c>
      <c r="L14" s="36" t="s">
        <v>111</v>
      </c>
      <c r="M14" s="36" t="s">
        <v>111</v>
      </c>
      <c r="N14" s="36" t="s">
        <v>111</v>
      </c>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4" t="s">
        <v>9</v>
      </c>
      <c r="B15" s="114"/>
      <c r="C15" s="23">
        <v>47</v>
      </c>
      <c r="D15" s="23">
        <v>47</v>
      </c>
      <c r="E15" s="23">
        <v>47</v>
      </c>
      <c r="F15" s="23">
        <v>47</v>
      </c>
      <c r="G15" s="23">
        <v>47</v>
      </c>
      <c r="H15" s="23">
        <v>47</v>
      </c>
      <c r="I15" s="23">
        <v>47</v>
      </c>
      <c r="J15" s="23">
        <v>47</v>
      </c>
      <c r="K15" s="23">
        <v>47</v>
      </c>
      <c r="L15" s="23">
        <v>47</v>
      </c>
      <c r="M15" s="23">
        <v>47</v>
      </c>
      <c r="N15" s="23">
        <v>47</v>
      </c>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6" t="s">
        <v>44</v>
      </c>
      <c r="B16" s="116"/>
      <c r="C16" s="41" t="s">
        <v>72</v>
      </c>
      <c r="D16" s="41" t="s">
        <v>72</v>
      </c>
      <c r="E16" s="41" t="s">
        <v>72</v>
      </c>
      <c r="F16" s="41" t="s">
        <v>72</v>
      </c>
      <c r="G16" s="41" t="s">
        <v>72</v>
      </c>
      <c r="H16" s="41" t="s">
        <v>72</v>
      </c>
      <c r="I16" s="41" t="s">
        <v>72</v>
      </c>
      <c r="J16" s="41" t="s">
        <v>72</v>
      </c>
      <c r="K16" s="41" t="s">
        <v>72</v>
      </c>
      <c r="L16" s="41" t="s">
        <v>72</v>
      </c>
      <c r="M16" s="41" t="s">
        <v>72</v>
      </c>
      <c r="N16" s="41" t="s">
        <v>72</v>
      </c>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104.1910144</v>
      </c>
      <c r="D18" s="24">
        <f>$D32</f>
        <v>104.1910144</v>
      </c>
      <c r="E18" s="24">
        <f>$D33</f>
        <v>104.1910144</v>
      </c>
      <c r="F18" s="24">
        <f>$D34</f>
        <v>104.1910144</v>
      </c>
      <c r="G18" s="24">
        <f>$D35</f>
        <v>104.1910144</v>
      </c>
      <c r="H18" s="24">
        <f>$D36</f>
        <v>104.1910144</v>
      </c>
      <c r="I18" s="24">
        <f>$D37</f>
        <v>104.1910144</v>
      </c>
      <c r="J18" s="24">
        <f>$D38</f>
        <v>74.887291599999983</v>
      </c>
      <c r="K18" s="24">
        <f>$D39</f>
        <v>74.887291599999983</v>
      </c>
      <c r="L18" s="24">
        <f>$D40</f>
        <v>74.887291599999983</v>
      </c>
      <c r="M18" s="24">
        <f>$D41</f>
        <v>74.887291599999983</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24.291014400000009</v>
      </c>
      <c r="D19" s="24">
        <f t="shared" ref="D19:V19" si="1">D18-D17</f>
        <v>24.291014400000009</v>
      </c>
      <c r="E19" s="24">
        <f t="shared" si="1"/>
        <v>24.291014400000009</v>
      </c>
      <c r="F19" s="24">
        <f t="shared" si="1"/>
        <v>24.291014400000009</v>
      </c>
      <c r="G19" s="24">
        <f t="shared" si="1"/>
        <v>24.291014400000009</v>
      </c>
      <c r="H19" s="24">
        <f t="shared" si="1"/>
        <v>24.291014400000009</v>
      </c>
      <c r="I19" s="24">
        <f t="shared" si="1"/>
        <v>24.291014400000009</v>
      </c>
      <c r="J19" s="24">
        <f t="shared" si="1"/>
        <v>-5.0127084000000082</v>
      </c>
      <c r="K19" s="24">
        <f t="shared" si="1"/>
        <v>-5.0127084000000082</v>
      </c>
      <c r="L19" s="24">
        <f t="shared" si="1"/>
        <v>-5.0127084000000082</v>
      </c>
      <c r="M19" s="24">
        <f t="shared" si="1"/>
        <v>-5.0127084000000082</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21.960884000000004</v>
      </c>
      <c r="D22" s="24">
        <f>$E32</f>
        <v>21.960884000000004</v>
      </c>
      <c r="E22" s="24">
        <f>$E33</f>
        <v>21.960884000000004</v>
      </c>
      <c r="F22" s="24">
        <f>$E34</f>
        <v>21.960884000000004</v>
      </c>
      <c r="G22" s="24">
        <f>$E35</f>
        <v>21.960884000000004</v>
      </c>
      <c r="H22" s="24">
        <f>$E36</f>
        <v>21.960884000000004</v>
      </c>
      <c r="I22" s="24">
        <f>$E37</f>
        <v>21.960884000000004</v>
      </c>
      <c r="J22" s="24">
        <f>$E38</f>
        <v>15.784385375000001</v>
      </c>
      <c r="K22" s="24">
        <f>$E39</f>
        <v>15.784385375000001</v>
      </c>
      <c r="L22" s="24">
        <f>$E40</f>
        <v>15.784385375000001</v>
      </c>
      <c r="M22" s="24">
        <f>$E41</f>
        <v>15.784385375000001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-260.03911599999998</v>
      </c>
      <c r="D23" s="24">
        <f t="shared" ref="D23:V23" si="3">D22-D21</f>
        <v>-260.03911599999998</v>
      </c>
      <c r="E23" s="24">
        <f t="shared" si="3"/>
        <v>-260.03911599999998</v>
      </c>
      <c r="F23" s="24">
        <f t="shared" si="3"/>
        <v>-260.03911599999998</v>
      </c>
      <c r="G23" s="24">
        <f t="shared" si="3"/>
        <v>-260.03911599999998</v>
      </c>
      <c r="H23" s="24">
        <f t="shared" si="3"/>
        <v>-260.03911599999998</v>
      </c>
      <c r="I23" s="24">
        <f t="shared" si="3"/>
        <v>-260.03911599999998</v>
      </c>
      <c r="J23" s="24">
        <f t="shared" si="3"/>
        <v>-266.215614625</v>
      </c>
      <c r="K23" s="24">
        <f t="shared" si="3"/>
        <v>-266.215614625</v>
      </c>
      <c r="L23" s="24">
        <f t="shared" si="3"/>
        <v>-266.215614625</v>
      </c>
      <c r="M23" s="24">
        <f t="shared" si="3"/>
        <v>-266.215614625</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20.9</v>
      </c>
      <c r="C28" s="23">
        <v>0.745</v>
      </c>
      <c r="D28" s="23">
        <v>0.13600000000000001</v>
      </c>
      <c r="E28" s="23">
        <v>5.45E-2</v>
      </c>
      <c r="F28" s="23">
        <v>1200</v>
      </c>
      <c r="G28" s="23">
        <v>10.5</v>
      </c>
      <c r="H28" s="23">
        <v>121</v>
      </c>
      <c r="I28" s="23">
        <v>24.8</v>
      </c>
      <c r="J28" s="23">
        <v>0.11</v>
      </c>
      <c r="K28" s="30">
        <v>0.24</v>
      </c>
      <c r="L28" s="23">
        <v>16.600000000000001</v>
      </c>
      <c r="M28" s="23">
        <v>15.4</v>
      </c>
      <c r="N28" s="23">
        <v>3220</v>
      </c>
      <c r="O28" s="23">
        <v>461000</v>
      </c>
      <c r="P28" s="23"/>
      <c r="Q28" s="23">
        <v>1540</v>
      </c>
      <c r="R28" s="23"/>
      <c r="S28" s="23">
        <v>19</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160</v>
      </c>
      <c r="C31" s="2">
        <f>IF(C$27="%w/w SAR",((C$28*10)*$B31),IF(C$27="%w/w DM",(((C$28*10)*($B$28/100))*$B31),IF(C$27="kg/t SAR",(C$28*$B31),IF(C$27="kg/t DM",((C$28*($B$28/100))*$B31),IF(C$27="mg/kg SAR",((C$28*0.001)*$B31),IF(C$27="mg/kg DM",(((C$28*0.001)*($B$28/100))*$B31),0))))))</f>
        <v>249.12800000000001</v>
      </c>
      <c r="D31" s="2">
        <f>(IF(D$27="%w/w SAR",((D$28*10)*$B31),IF(D$27="%w/w DM",(((D$28*10)*($B$28/100))*$B31),IF(D$27="kg/t SAR",(D$28*$B31),IF(D$27="kg/t DM",((D$28*($B$28/100))*$B31),IF(D$27="mg/kg SAR",((D$28*0.001)*$B31),IF(D$27="mg/kg DM",(((D$28*0.001)*($B$28/100))*$B31),"0")))))))*2.291</f>
        <v>104.1910144</v>
      </c>
      <c r="E31" s="2">
        <f>(IF(E$27="%w/w SAR",((E$28*10)*$B31),IF(E$27="%w/w DM",(((E$28*10)*($B$28/100))*$B31),IF(E$27="kg/t SAR",(E$28*$B31),IF(E$27="kg/t DM",((E$28*($B$28/100))*$B31),IF(E$27="mg/kg SAR",((E$28*0.001)*$B31),IF(E$27="mg/kg DM",(((E$28*0.001)*($B$28/100))*$B31),"0")))))))*1.205</f>
        <v>21.960884000000004</v>
      </c>
      <c r="F31" s="2">
        <f>(IF(F$27="%w/w SAR",((F$28*10)*$B31),IF(F$27="%w/w DM",(((F$28*10)*($B$28/100))*$B31),IF(F$27="kg/t SAR",(F$28*$B31),IF(F$27="kg/t DM",((F$28*($B$28/100))*$B31),IF(F$27="mg/kg SAR",((F$28*0.001)*$B31),IF(F$27="mg/kg DM",(((F$28*0.001)*($B$28/100))*$B31),"0")))))))*1.658</f>
        <v>66.532223999999985</v>
      </c>
      <c r="G31" s="2">
        <f t="shared" ref="G31:P31" si="5">IF(G$27="%w/w SAR",((G$28*10)*$B31),IF(G$27="%w/w DM",(((G$28*10)*($B$28/100))*$B31),IF(G$27="kg/t SAR",(G$28*$B31),IF(G$27="kg/t DM",((G$28*($B$28/100))*$B31),IF(G$27="mg/kg SAR",((G$28*0.001)*$B31),IF(G$27="mg/kg DM",(((G$28*0.001)*($B$28/100))*$B31),0))))))</f>
        <v>0.35111999999999999</v>
      </c>
      <c r="H31" s="2">
        <f t="shared" si="5"/>
        <v>4.0462400000000001</v>
      </c>
      <c r="I31" s="2">
        <f t="shared" si="5"/>
        <v>0.82931200000000005</v>
      </c>
      <c r="J31" s="2">
        <f t="shared" si="5"/>
        <v>3.6783999999999996E-3</v>
      </c>
      <c r="K31" s="2">
        <f t="shared" si="5"/>
        <v>8.0256000000000008E-3</v>
      </c>
      <c r="L31" s="2">
        <f t="shared" si="5"/>
        <v>0.55510400000000004</v>
      </c>
      <c r="M31" s="2">
        <f t="shared" si="5"/>
        <v>0.51497599999999999</v>
      </c>
      <c r="N31" s="2">
        <f t="shared" si="5"/>
        <v>107.6768</v>
      </c>
      <c r="O31" s="2">
        <f t="shared" si="5"/>
        <v>15415.839999999998</v>
      </c>
      <c r="P31" s="2">
        <f t="shared" si="5"/>
        <v>0</v>
      </c>
      <c r="Q31" s="2">
        <f>(IF(Q$27="%w/w SAR",((Q$28*10)*$B31),IF(Q$27="%w/w DM",(((Q$28*10)*($B$28/100))*$B31),IF(Q$27="kg/t SAR",(Q$28*$B31),IF(Q$27="kg/t DM",((Q$28*($B$28/100))*$B31),IF(Q$27="mg/kg SAR",((Q$28*0.001)*$B31),IF(Q$27="mg/kg DM",(((Q$28*0.001)*($B$28/100))*$B31),0)))))))*2.5</f>
        <v>128.744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0.63535999999999992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160</v>
      </c>
      <c r="C32" s="2">
        <f t="shared" ref="C32:C50" si="6">IF(C$27="%w/w SAR",((C$28*10)*$B32),IF(C$27="%w/w DM",(((C$28*10)*($B$28/100))*$B32),IF(C$27="kg/t SAR",(C$28*$B32),IF(C$27="kg/t DM",((C$28*($B$28/100))*$B32),IF(C$27="mg/kg SAR",((C$28*0.001)*$B32),IF(C$27="mg/kg DM",(((C$28*0.001)*($B$28/100))*$B32),0))))))</f>
        <v>249.12800000000001</v>
      </c>
      <c r="D32" s="2">
        <f t="shared" ref="D32:D50" si="7">(IF(D$27="%w/w SAR",((D$28*10)*$B32),IF(D$27="%w/w DM",(((D$28*10)*($B$28/100))*$B32),IF(D$27="kg/t SAR",(D$28*$B32),IF(D$27="kg/t DM",((D$28*($B$28/100))*$B32),IF(D$27="mg/kg SAR",((D$28*0.001)*$B32),IF(D$27="mg/kg DM",(((D$28*0.001)*($B$28/100))*$B32),"0")))))))*2.291</f>
        <v>104.1910144</v>
      </c>
      <c r="E32" s="2">
        <f t="shared" ref="E32:E50" si="8">(IF(E$27="%w/w SAR",((E$28*10)*$B32),IF(E$27="%w/w DM",(((E$28*10)*($B$28/100))*$B32),IF(E$27="kg/t SAR",(E$28*$B32),IF(E$27="kg/t DM",((E$28*($B$28/100))*$B32),IF(E$27="mg/kg SAR",((E$28*0.001)*$B32),IF(E$27="mg/kg DM",(((E$28*0.001)*($B$28/100))*$B32),"0")))))))*1.205</f>
        <v>21.960884000000004</v>
      </c>
      <c r="F32" s="2">
        <f t="shared" ref="F32:F50" si="9">(IF(F$27="%w/w SAR",((F$28*10)*$B32),IF(F$27="%w/w DM",(((F$28*10)*($B$28/100))*$B32),IF(F$27="kg/t SAR",(F$28*$B32),IF(F$27="kg/t DM",((F$28*($B$28/100))*$B32),IF(F$27="mg/kg SAR",((F$28*0.001)*$B32),IF(F$27="mg/kg DM",(((F$28*0.001)*($B$28/100))*$B32),"0")))))))*1.658</f>
        <v>66.532223999999985</v>
      </c>
      <c r="G32" s="2">
        <f t="shared" ref="G32:P50" si="10">IF(G$27="%w/w SAR",((G$28*10)*$B32),IF(G$27="%w/w DM",(((G$28*10)*($B$28/100))*$B32),IF(G$27="kg/t SAR",(G$28*$B32),IF(G$27="kg/t DM",((G$28*($B$28/100))*$B32),IF(G$27="mg/kg SAR",((G$28*0.001)*$B32),IF(G$27="mg/kg DM",(((G$28*0.001)*($B$28/100))*$B32),0))))))</f>
        <v>0.35111999999999999</v>
      </c>
      <c r="H32" s="2">
        <f t="shared" si="10"/>
        <v>4.0462400000000001</v>
      </c>
      <c r="I32" s="2">
        <f t="shared" si="10"/>
        <v>0.82931200000000005</v>
      </c>
      <c r="J32" s="2">
        <f t="shared" si="10"/>
        <v>3.6783999999999996E-3</v>
      </c>
      <c r="K32" s="2">
        <f t="shared" si="10"/>
        <v>8.0256000000000008E-3</v>
      </c>
      <c r="L32" s="2">
        <f t="shared" si="10"/>
        <v>0.55510400000000004</v>
      </c>
      <c r="M32" s="2">
        <f t="shared" si="10"/>
        <v>0.51497599999999999</v>
      </c>
      <c r="N32" s="2">
        <f t="shared" si="10"/>
        <v>107.6768</v>
      </c>
      <c r="O32" s="2">
        <f t="shared" si="10"/>
        <v>15415.839999999998</v>
      </c>
      <c r="P32" s="2">
        <f t="shared" si="10"/>
        <v>0</v>
      </c>
      <c r="Q32" s="2">
        <f t="shared" ref="Q32:Q50" si="11">(IF(Q$27="%w/w SAR",((Q$28*10)*$B32),IF(Q$27="%w/w DM",(((Q$28*10)*($B$28/100))*$B32),IF(Q$27="kg/t SAR",(Q$28*$B32),IF(Q$27="kg/t DM",((Q$28*($B$28/100))*$B32),IF(Q$27="mg/kg SAR",((Q$28*0.001)*$B32),IF(Q$27="mg/kg DM",(((Q$28*0.001)*($B$28/100))*$B32),0)))))))*2.5</f>
        <v>128.744</v>
      </c>
      <c r="R32" s="2">
        <f t="shared" ref="R32:U50" si="12">IF(R$27="%w/w SAR",((R$28*10)*$B32),IF(R$27="%w/w DM",(((R$28*10)*($B$28/100))*$B32),IF(R$27="kg/t SAR",(R$28*$B32),IF(R$27="kg/t DM",((R$28*($B$28/100))*$B32),IF(R$27="mg/kg SAR",((R$28*0.001)*$B32),IF(R$27="mg/kg DM",(((R$28*0.001)*($B$28/100))*$B32),0))))))</f>
        <v>0</v>
      </c>
      <c r="S32" s="2">
        <f t="shared" si="12"/>
        <v>0.63535999999999992</v>
      </c>
      <c r="T32" s="2">
        <f t="shared" si="12"/>
        <v>0</v>
      </c>
      <c r="U32" s="2">
        <f t="shared" si="12"/>
        <v>0</v>
      </c>
      <c r="AB32" s="66"/>
      <c r="AC32" s="66"/>
      <c r="AD32" s="66"/>
      <c r="AE32" s="66"/>
      <c r="AF32" s="66"/>
      <c r="AG32" s="66"/>
      <c r="AH32" s="66"/>
      <c r="AI32" s="66"/>
    </row>
    <row r="33" spans="1:35" s="83" customFormat="1" x14ac:dyDescent="0.25">
      <c r="A33" s="21">
        <f>E8</f>
        <v>3</v>
      </c>
      <c r="B33" s="23">
        <v>160</v>
      </c>
      <c r="C33" s="2">
        <f t="shared" si="6"/>
        <v>249.12800000000001</v>
      </c>
      <c r="D33" s="2">
        <f t="shared" si="7"/>
        <v>104.1910144</v>
      </c>
      <c r="E33" s="2">
        <f t="shared" si="8"/>
        <v>21.960884000000004</v>
      </c>
      <c r="F33" s="2">
        <f t="shared" si="9"/>
        <v>66.532223999999985</v>
      </c>
      <c r="G33" s="2">
        <f t="shared" si="10"/>
        <v>0.35111999999999999</v>
      </c>
      <c r="H33" s="2">
        <f t="shared" si="10"/>
        <v>4.0462400000000001</v>
      </c>
      <c r="I33" s="2">
        <f t="shared" si="10"/>
        <v>0.82931200000000005</v>
      </c>
      <c r="J33" s="2">
        <f t="shared" si="10"/>
        <v>3.6783999999999996E-3</v>
      </c>
      <c r="K33" s="2">
        <f t="shared" si="10"/>
        <v>8.0256000000000008E-3</v>
      </c>
      <c r="L33" s="2">
        <f t="shared" si="10"/>
        <v>0.55510400000000004</v>
      </c>
      <c r="M33" s="2">
        <f t="shared" si="10"/>
        <v>0.51497599999999999</v>
      </c>
      <c r="N33" s="2">
        <f t="shared" si="10"/>
        <v>107.6768</v>
      </c>
      <c r="O33" s="2">
        <f t="shared" si="10"/>
        <v>15415.839999999998</v>
      </c>
      <c r="P33" s="2">
        <f t="shared" si="10"/>
        <v>0</v>
      </c>
      <c r="Q33" s="2">
        <f t="shared" si="11"/>
        <v>128.744</v>
      </c>
      <c r="R33" s="2">
        <f t="shared" si="12"/>
        <v>0</v>
      </c>
      <c r="S33" s="2">
        <f t="shared" si="12"/>
        <v>0.63535999999999992</v>
      </c>
      <c r="T33" s="2">
        <f t="shared" si="12"/>
        <v>0</v>
      </c>
      <c r="U33" s="2">
        <f t="shared" si="12"/>
        <v>0</v>
      </c>
      <c r="AB33" s="66"/>
      <c r="AC33" s="66"/>
      <c r="AD33" s="66"/>
      <c r="AE33" s="66"/>
      <c r="AF33" s="66"/>
      <c r="AG33" s="66"/>
      <c r="AH33" s="66"/>
      <c r="AI33" s="66"/>
    </row>
    <row r="34" spans="1:35" s="83" customFormat="1" x14ac:dyDescent="0.25">
      <c r="A34" s="21">
        <f>F8</f>
        <v>4</v>
      </c>
      <c r="B34" s="23">
        <v>160</v>
      </c>
      <c r="C34" s="2">
        <f t="shared" si="6"/>
        <v>249.12800000000001</v>
      </c>
      <c r="D34" s="2">
        <f t="shared" si="7"/>
        <v>104.1910144</v>
      </c>
      <c r="E34" s="2">
        <f t="shared" si="8"/>
        <v>21.960884000000004</v>
      </c>
      <c r="F34" s="2">
        <f t="shared" si="9"/>
        <v>66.532223999999985</v>
      </c>
      <c r="G34" s="2">
        <f t="shared" si="10"/>
        <v>0.35111999999999999</v>
      </c>
      <c r="H34" s="2">
        <f t="shared" si="10"/>
        <v>4.0462400000000001</v>
      </c>
      <c r="I34" s="2">
        <f t="shared" si="10"/>
        <v>0.82931200000000005</v>
      </c>
      <c r="J34" s="2">
        <f t="shared" si="10"/>
        <v>3.6783999999999996E-3</v>
      </c>
      <c r="K34" s="2">
        <f t="shared" si="10"/>
        <v>8.0256000000000008E-3</v>
      </c>
      <c r="L34" s="2">
        <f t="shared" si="10"/>
        <v>0.55510400000000004</v>
      </c>
      <c r="M34" s="2">
        <f t="shared" si="10"/>
        <v>0.51497599999999999</v>
      </c>
      <c r="N34" s="2">
        <f t="shared" si="10"/>
        <v>107.6768</v>
      </c>
      <c r="O34" s="2">
        <f t="shared" si="10"/>
        <v>15415.839999999998</v>
      </c>
      <c r="P34" s="2">
        <f t="shared" si="10"/>
        <v>0</v>
      </c>
      <c r="Q34" s="2">
        <f t="shared" si="11"/>
        <v>128.744</v>
      </c>
      <c r="R34" s="2">
        <f t="shared" si="12"/>
        <v>0</v>
      </c>
      <c r="S34" s="2">
        <f t="shared" si="12"/>
        <v>0.63535999999999992</v>
      </c>
      <c r="T34" s="2">
        <f t="shared" si="12"/>
        <v>0</v>
      </c>
      <c r="U34" s="2">
        <f t="shared" si="12"/>
        <v>0</v>
      </c>
      <c r="AB34" s="66"/>
      <c r="AC34" s="66"/>
      <c r="AD34" s="66"/>
      <c r="AE34" s="66"/>
      <c r="AF34" s="66"/>
      <c r="AG34" s="66"/>
      <c r="AH34" s="66"/>
      <c r="AI34" s="66"/>
    </row>
    <row r="35" spans="1:35" s="83" customFormat="1" x14ac:dyDescent="0.25">
      <c r="A35" s="21">
        <f>G8</f>
        <v>5</v>
      </c>
      <c r="B35" s="23">
        <v>160</v>
      </c>
      <c r="C35" s="2">
        <f t="shared" si="6"/>
        <v>249.12800000000001</v>
      </c>
      <c r="D35" s="2">
        <f t="shared" si="7"/>
        <v>104.1910144</v>
      </c>
      <c r="E35" s="2">
        <f t="shared" si="8"/>
        <v>21.960884000000004</v>
      </c>
      <c r="F35" s="2">
        <f t="shared" si="9"/>
        <v>66.532223999999985</v>
      </c>
      <c r="G35" s="2">
        <f t="shared" si="10"/>
        <v>0.35111999999999999</v>
      </c>
      <c r="H35" s="2">
        <f t="shared" si="10"/>
        <v>4.0462400000000001</v>
      </c>
      <c r="I35" s="2">
        <f t="shared" si="10"/>
        <v>0.82931200000000005</v>
      </c>
      <c r="J35" s="2">
        <f t="shared" si="10"/>
        <v>3.6783999999999996E-3</v>
      </c>
      <c r="K35" s="2">
        <f t="shared" si="10"/>
        <v>8.0256000000000008E-3</v>
      </c>
      <c r="L35" s="2">
        <f t="shared" si="10"/>
        <v>0.55510400000000004</v>
      </c>
      <c r="M35" s="2">
        <f t="shared" si="10"/>
        <v>0.51497599999999999</v>
      </c>
      <c r="N35" s="2">
        <f t="shared" si="10"/>
        <v>107.6768</v>
      </c>
      <c r="O35" s="2">
        <f t="shared" si="10"/>
        <v>15415.839999999998</v>
      </c>
      <c r="P35" s="2">
        <f t="shared" si="10"/>
        <v>0</v>
      </c>
      <c r="Q35" s="2">
        <f t="shared" si="11"/>
        <v>128.744</v>
      </c>
      <c r="R35" s="2">
        <f t="shared" si="12"/>
        <v>0</v>
      </c>
      <c r="S35" s="2">
        <f t="shared" si="12"/>
        <v>0.63535999999999992</v>
      </c>
      <c r="T35" s="2">
        <f t="shared" si="12"/>
        <v>0</v>
      </c>
      <c r="U35" s="2">
        <f t="shared" si="12"/>
        <v>0</v>
      </c>
      <c r="AB35" s="66"/>
      <c r="AC35" s="66"/>
      <c r="AD35" s="66"/>
      <c r="AE35" s="66"/>
      <c r="AF35" s="66"/>
      <c r="AG35" s="66"/>
      <c r="AH35" s="66"/>
      <c r="AI35" s="66"/>
    </row>
    <row r="36" spans="1:35" s="83" customFormat="1" x14ac:dyDescent="0.25">
      <c r="A36" s="21">
        <f>H8</f>
        <v>6</v>
      </c>
      <c r="B36" s="23">
        <v>160</v>
      </c>
      <c r="C36" s="2">
        <f t="shared" si="6"/>
        <v>249.12800000000001</v>
      </c>
      <c r="D36" s="2">
        <f t="shared" si="7"/>
        <v>104.1910144</v>
      </c>
      <c r="E36" s="2">
        <f t="shared" si="8"/>
        <v>21.960884000000004</v>
      </c>
      <c r="F36" s="2">
        <f t="shared" si="9"/>
        <v>66.532223999999985</v>
      </c>
      <c r="G36" s="2">
        <f t="shared" si="10"/>
        <v>0.35111999999999999</v>
      </c>
      <c r="H36" s="2">
        <f t="shared" si="10"/>
        <v>4.0462400000000001</v>
      </c>
      <c r="I36" s="2">
        <f t="shared" si="10"/>
        <v>0.82931200000000005</v>
      </c>
      <c r="J36" s="2">
        <f t="shared" si="10"/>
        <v>3.6783999999999996E-3</v>
      </c>
      <c r="K36" s="2">
        <f t="shared" si="10"/>
        <v>8.0256000000000008E-3</v>
      </c>
      <c r="L36" s="2">
        <f t="shared" si="10"/>
        <v>0.55510400000000004</v>
      </c>
      <c r="M36" s="2">
        <f t="shared" si="10"/>
        <v>0.51497599999999999</v>
      </c>
      <c r="N36" s="2">
        <f t="shared" si="10"/>
        <v>107.6768</v>
      </c>
      <c r="O36" s="2">
        <f t="shared" si="10"/>
        <v>15415.839999999998</v>
      </c>
      <c r="P36" s="2">
        <f t="shared" si="10"/>
        <v>0</v>
      </c>
      <c r="Q36" s="2">
        <f t="shared" si="11"/>
        <v>128.744</v>
      </c>
      <c r="R36" s="2">
        <f t="shared" si="12"/>
        <v>0</v>
      </c>
      <c r="S36" s="2">
        <f t="shared" si="12"/>
        <v>0.63535999999999992</v>
      </c>
      <c r="T36" s="2">
        <f t="shared" si="12"/>
        <v>0</v>
      </c>
      <c r="U36" s="2">
        <f t="shared" si="12"/>
        <v>0</v>
      </c>
      <c r="AB36" s="66"/>
      <c r="AC36" s="66"/>
      <c r="AD36" s="66"/>
      <c r="AE36" s="66"/>
      <c r="AF36" s="66"/>
      <c r="AG36" s="66"/>
      <c r="AH36" s="66"/>
      <c r="AI36" s="66"/>
    </row>
    <row r="37" spans="1:35" s="83" customFormat="1" x14ac:dyDescent="0.25">
      <c r="A37" s="21">
        <f>I8</f>
        <v>8</v>
      </c>
      <c r="B37" s="23">
        <v>160</v>
      </c>
      <c r="C37" s="2">
        <f t="shared" si="6"/>
        <v>249.12800000000001</v>
      </c>
      <c r="D37" s="2">
        <f t="shared" si="7"/>
        <v>104.1910144</v>
      </c>
      <c r="E37" s="2">
        <f t="shared" si="8"/>
        <v>21.960884000000004</v>
      </c>
      <c r="F37" s="2">
        <f t="shared" si="9"/>
        <v>66.532223999999985</v>
      </c>
      <c r="G37" s="2">
        <f t="shared" si="10"/>
        <v>0.35111999999999999</v>
      </c>
      <c r="H37" s="2">
        <f t="shared" si="10"/>
        <v>4.0462400000000001</v>
      </c>
      <c r="I37" s="2">
        <f t="shared" si="10"/>
        <v>0.82931200000000005</v>
      </c>
      <c r="J37" s="2">
        <f t="shared" si="10"/>
        <v>3.6783999999999996E-3</v>
      </c>
      <c r="K37" s="2">
        <f t="shared" si="10"/>
        <v>8.0256000000000008E-3</v>
      </c>
      <c r="L37" s="2">
        <f t="shared" si="10"/>
        <v>0.55510400000000004</v>
      </c>
      <c r="M37" s="2">
        <f t="shared" si="10"/>
        <v>0.51497599999999999</v>
      </c>
      <c r="N37" s="2">
        <f t="shared" si="10"/>
        <v>107.6768</v>
      </c>
      <c r="O37" s="2">
        <f t="shared" si="10"/>
        <v>15415.839999999998</v>
      </c>
      <c r="P37" s="2">
        <f t="shared" si="10"/>
        <v>0</v>
      </c>
      <c r="Q37" s="2">
        <f t="shared" si="11"/>
        <v>128.744</v>
      </c>
      <c r="R37" s="2">
        <f t="shared" si="12"/>
        <v>0</v>
      </c>
      <c r="S37" s="2">
        <f t="shared" si="12"/>
        <v>0.63535999999999992</v>
      </c>
      <c r="T37" s="2">
        <f t="shared" si="12"/>
        <v>0</v>
      </c>
      <c r="U37" s="2">
        <f t="shared" si="12"/>
        <v>0</v>
      </c>
      <c r="AB37" s="66"/>
      <c r="AC37" s="66"/>
      <c r="AD37" s="66"/>
      <c r="AE37" s="66"/>
      <c r="AF37" s="66"/>
      <c r="AG37" s="66"/>
      <c r="AH37" s="66"/>
      <c r="AI37" s="66"/>
    </row>
    <row r="38" spans="1:35" s="83" customFormat="1" x14ac:dyDescent="0.25">
      <c r="A38" s="21">
        <f>J8</f>
        <v>9</v>
      </c>
      <c r="B38" s="23">
        <v>115</v>
      </c>
      <c r="C38" s="2">
        <f t="shared" si="6"/>
        <v>179.06075000000001</v>
      </c>
      <c r="D38" s="2">
        <f t="shared" si="7"/>
        <v>74.887291599999983</v>
      </c>
      <c r="E38" s="2">
        <f t="shared" si="8"/>
        <v>15.784385375000001</v>
      </c>
      <c r="F38" s="2">
        <f t="shared" si="9"/>
        <v>47.820035999999988</v>
      </c>
      <c r="G38" s="2">
        <f t="shared" si="10"/>
        <v>0.25236749999999997</v>
      </c>
      <c r="H38" s="2">
        <f t="shared" si="10"/>
        <v>2.9082349999999999</v>
      </c>
      <c r="I38" s="2">
        <f t="shared" si="10"/>
        <v>0.59606800000000004</v>
      </c>
      <c r="J38" s="2">
        <f t="shared" si="10"/>
        <v>2.6438499999999997E-3</v>
      </c>
      <c r="K38" s="2">
        <f t="shared" si="10"/>
        <v>5.7683999999999999E-3</v>
      </c>
      <c r="L38" s="2">
        <f t="shared" si="10"/>
        <v>0.39898100000000003</v>
      </c>
      <c r="M38" s="2">
        <f t="shared" si="10"/>
        <v>0.370139</v>
      </c>
      <c r="N38" s="2">
        <f t="shared" si="10"/>
        <v>77.392700000000005</v>
      </c>
      <c r="O38" s="2">
        <f t="shared" si="10"/>
        <v>11080.134999999998</v>
      </c>
      <c r="P38" s="2">
        <f t="shared" si="10"/>
        <v>0</v>
      </c>
      <c r="Q38" s="2">
        <f t="shared" si="11"/>
        <v>92.534750000000003</v>
      </c>
      <c r="R38" s="2">
        <f t="shared" si="12"/>
        <v>0</v>
      </c>
      <c r="S38" s="2">
        <f t="shared" si="12"/>
        <v>0.45666499999999999</v>
      </c>
      <c r="T38" s="2">
        <f t="shared" si="12"/>
        <v>0</v>
      </c>
      <c r="U38" s="2">
        <f t="shared" si="12"/>
        <v>0</v>
      </c>
      <c r="AB38" s="66"/>
      <c r="AC38" s="66"/>
      <c r="AD38" s="66"/>
      <c r="AE38" s="66"/>
      <c r="AF38" s="66"/>
      <c r="AG38" s="66"/>
      <c r="AH38" s="66"/>
      <c r="AI38" s="66"/>
    </row>
    <row r="39" spans="1:35" s="83" customFormat="1" x14ac:dyDescent="0.25">
      <c r="A39" s="21">
        <f>K8</f>
        <v>10</v>
      </c>
      <c r="B39" s="23">
        <v>115</v>
      </c>
      <c r="C39" s="2">
        <f t="shared" si="6"/>
        <v>179.06075000000001</v>
      </c>
      <c r="D39" s="2">
        <f t="shared" si="7"/>
        <v>74.887291599999983</v>
      </c>
      <c r="E39" s="2">
        <f t="shared" si="8"/>
        <v>15.784385375000001</v>
      </c>
      <c r="F39" s="2">
        <f t="shared" si="9"/>
        <v>47.820035999999988</v>
      </c>
      <c r="G39" s="2">
        <f t="shared" si="10"/>
        <v>0.25236749999999997</v>
      </c>
      <c r="H39" s="2">
        <f t="shared" si="10"/>
        <v>2.9082349999999999</v>
      </c>
      <c r="I39" s="2">
        <f t="shared" si="10"/>
        <v>0.59606800000000004</v>
      </c>
      <c r="J39" s="2">
        <f t="shared" si="10"/>
        <v>2.6438499999999997E-3</v>
      </c>
      <c r="K39" s="2">
        <f t="shared" si="10"/>
        <v>5.7683999999999999E-3</v>
      </c>
      <c r="L39" s="2">
        <f t="shared" si="10"/>
        <v>0.39898100000000003</v>
      </c>
      <c r="M39" s="2">
        <f t="shared" si="10"/>
        <v>0.370139</v>
      </c>
      <c r="N39" s="2">
        <f t="shared" si="10"/>
        <v>77.392700000000005</v>
      </c>
      <c r="O39" s="2">
        <f t="shared" si="10"/>
        <v>11080.134999999998</v>
      </c>
      <c r="P39" s="2">
        <f t="shared" si="10"/>
        <v>0</v>
      </c>
      <c r="Q39" s="2">
        <f t="shared" si="11"/>
        <v>92.534750000000003</v>
      </c>
      <c r="R39" s="2">
        <f t="shared" si="12"/>
        <v>0</v>
      </c>
      <c r="S39" s="2">
        <f t="shared" si="12"/>
        <v>0.45666499999999999</v>
      </c>
      <c r="T39" s="2">
        <f t="shared" si="12"/>
        <v>0</v>
      </c>
      <c r="U39" s="2">
        <f t="shared" si="12"/>
        <v>0</v>
      </c>
      <c r="AB39" s="66"/>
      <c r="AC39" s="66"/>
      <c r="AD39" s="66"/>
      <c r="AE39" s="66"/>
      <c r="AF39" s="66"/>
      <c r="AG39" s="66"/>
      <c r="AH39" s="66"/>
      <c r="AI39" s="66"/>
    </row>
    <row r="40" spans="1:35" s="83" customFormat="1" x14ac:dyDescent="0.25">
      <c r="A40" s="21">
        <f>L8</f>
        <v>12</v>
      </c>
      <c r="B40" s="23">
        <v>115</v>
      </c>
      <c r="C40" s="2">
        <f t="shared" si="6"/>
        <v>179.06075000000001</v>
      </c>
      <c r="D40" s="2">
        <f t="shared" si="7"/>
        <v>74.887291599999983</v>
      </c>
      <c r="E40" s="2">
        <f t="shared" si="8"/>
        <v>15.784385375000001</v>
      </c>
      <c r="F40" s="2">
        <f t="shared" si="9"/>
        <v>47.820035999999988</v>
      </c>
      <c r="G40" s="2">
        <f t="shared" si="10"/>
        <v>0.25236749999999997</v>
      </c>
      <c r="H40" s="2">
        <f t="shared" si="10"/>
        <v>2.9082349999999999</v>
      </c>
      <c r="I40" s="2">
        <f t="shared" si="10"/>
        <v>0.59606800000000004</v>
      </c>
      <c r="J40" s="2">
        <f t="shared" si="10"/>
        <v>2.6438499999999997E-3</v>
      </c>
      <c r="K40" s="2">
        <f t="shared" si="10"/>
        <v>5.7683999999999999E-3</v>
      </c>
      <c r="L40" s="2">
        <f t="shared" si="10"/>
        <v>0.39898100000000003</v>
      </c>
      <c r="M40" s="2">
        <f t="shared" si="10"/>
        <v>0.370139</v>
      </c>
      <c r="N40" s="2">
        <f t="shared" si="10"/>
        <v>77.392700000000005</v>
      </c>
      <c r="O40" s="2">
        <f t="shared" si="10"/>
        <v>11080.134999999998</v>
      </c>
      <c r="P40" s="2">
        <f t="shared" si="10"/>
        <v>0</v>
      </c>
      <c r="Q40" s="2">
        <f t="shared" si="11"/>
        <v>92.534750000000003</v>
      </c>
      <c r="R40" s="2">
        <f t="shared" si="12"/>
        <v>0</v>
      </c>
      <c r="S40" s="2">
        <f t="shared" si="12"/>
        <v>0.45666499999999999</v>
      </c>
      <c r="T40" s="2">
        <f t="shared" si="12"/>
        <v>0</v>
      </c>
      <c r="U40" s="2">
        <f t="shared" si="12"/>
        <v>0</v>
      </c>
      <c r="AB40" s="66"/>
      <c r="AC40" s="66"/>
      <c r="AD40" s="66"/>
      <c r="AE40" s="66"/>
      <c r="AF40" s="66"/>
      <c r="AG40" s="66"/>
      <c r="AH40" s="66"/>
      <c r="AI40" s="66"/>
    </row>
    <row r="41" spans="1:35" s="83" customFormat="1" x14ac:dyDescent="0.25">
      <c r="A41" s="21">
        <f>M8</f>
        <v>13</v>
      </c>
      <c r="B41" s="23">
        <v>115</v>
      </c>
      <c r="C41" s="2">
        <f t="shared" si="6"/>
        <v>179.06075000000001</v>
      </c>
      <c r="D41" s="2">
        <f t="shared" si="7"/>
        <v>74.887291599999983</v>
      </c>
      <c r="E41" s="2">
        <f t="shared" si="8"/>
        <v>15.784385375000001</v>
      </c>
      <c r="F41" s="2">
        <f t="shared" si="9"/>
        <v>47.820035999999988</v>
      </c>
      <c r="G41" s="2">
        <f t="shared" si="10"/>
        <v>0.25236749999999997</v>
      </c>
      <c r="H41" s="2">
        <f t="shared" si="10"/>
        <v>2.9082349999999999</v>
      </c>
      <c r="I41" s="2">
        <f t="shared" si="10"/>
        <v>0.59606800000000004</v>
      </c>
      <c r="J41" s="2">
        <f t="shared" si="10"/>
        <v>2.6438499999999997E-3</v>
      </c>
      <c r="K41" s="2">
        <f t="shared" si="10"/>
        <v>5.7683999999999999E-3</v>
      </c>
      <c r="L41" s="2">
        <f t="shared" si="10"/>
        <v>0.39898100000000003</v>
      </c>
      <c r="M41" s="2">
        <f t="shared" si="10"/>
        <v>0.370139</v>
      </c>
      <c r="N41" s="2">
        <f t="shared" si="10"/>
        <v>77.392700000000005</v>
      </c>
      <c r="O41" s="2">
        <f t="shared" si="10"/>
        <v>11080.134999999998</v>
      </c>
      <c r="P41" s="2">
        <f t="shared" si="10"/>
        <v>0</v>
      </c>
      <c r="Q41" s="2">
        <f t="shared" si="11"/>
        <v>92.534750000000003</v>
      </c>
      <c r="R41" s="2">
        <f t="shared" si="12"/>
        <v>0</v>
      </c>
      <c r="S41" s="2">
        <f t="shared" si="12"/>
        <v>0.45666499999999999</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8</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5.0999999999999996</v>
      </c>
      <c r="C60" s="93">
        <f t="shared" ref="C60:U60" si="14">D10</f>
        <v>5.5</v>
      </c>
      <c r="D60" s="93">
        <f t="shared" si="14"/>
        <v>5.7</v>
      </c>
      <c r="E60" s="93">
        <f t="shared" si="14"/>
        <v>5.5</v>
      </c>
      <c r="F60" s="93">
        <f t="shared" si="14"/>
        <v>5.4</v>
      </c>
      <c r="G60" s="93">
        <f t="shared" si="14"/>
        <v>5.4</v>
      </c>
      <c r="H60" s="93">
        <f t="shared" si="14"/>
        <v>5.4</v>
      </c>
      <c r="I60" s="93">
        <f t="shared" si="14"/>
        <v>5.3</v>
      </c>
      <c r="J60" s="93">
        <f t="shared" si="14"/>
        <v>5.5</v>
      </c>
      <c r="K60" s="93">
        <f t="shared" si="14"/>
        <v>5.3</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160</v>
      </c>
      <c r="C62" s="94">
        <f>B32</f>
        <v>160</v>
      </c>
      <c r="D62" s="94">
        <f>B33</f>
        <v>160</v>
      </c>
      <c r="E62" s="94">
        <f>B34</f>
        <v>160</v>
      </c>
      <c r="F62" s="94">
        <f>B35</f>
        <v>160</v>
      </c>
      <c r="G62" s="94">
        <f>B36</f>
        <v>160</v>
      </c>
      <c r="H62" s="94">
        <f>B37</f>
        <v>160</v>
      </c>
      <c r="I62" s="94">
        <f>B38</f>
        <v>115</v>
      </c>
      <c r="J62" s="94">
        <f>B39</f>
        <v>115</v>
      </c>
      <c r="K62" s="94">
        <f>B40</f>
        <v>115</v>
      </c>
      <c r="L62" s="94">
        <f>B41</f>
        <v>115</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6.6000000000000032</v>
      </c>
      <c r="C64" s="94">
        <f t="shared" ref="C64:U64" si="17">(C59-C60)*C61</f>
        <v>4.2000000000000011</v>
      </c>
      <c r="D64" s="94">
        <f t="shared" si="17"/>
        <v>3</v>
      </c>
      <c r="E64" s="94">
        <f t="shared" si="17"/>
        <v>4.2000000000000011</v>
      </c>
      <c r="F64" s="94">
        <f t="shared" si="17"/>
        <v>4.7999999999999989</v>
      </c>
      <c r="G64" s="94">
        <f t="shared" si="17"/>
        <v>4.7999999999999989</v>
      </c>
      <c r="H64" s="94">
        <f t="shared" si="17"/>
        <v>4.7999999999999989</v>
      </c>
      <c r="I64" s="94">
        <f t="shared" si="17"/>
        <v>5.4000000000000021</v>
      </c>
      <c r="J64" s="94">
        <f t="shared" si="17"/>
        <v>4.2000000000000011</v>
      </c>
      <c r="K64" s="94">
        <f t="shared" si="17"/>
        <v>5.4000000000000021</v>
      </c>
      <c r="L64" s="94">
        <f t="shared" si="17"/>
        <v>5.4000000000000021</v>
      </c>
      <c r="M64" s="94">
        <f t="shared" si="17"/>
        <v>37.200000000000003</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159" priority="41" operator="equal">
      <formula>"DECREASE"</formula>
    </cfRule>
    <cfRule type="cellIs" dxfId="158" priority="42" operator="equal">
      <formula>"INCREASE"</formula>
    </cfRule>
  </conditionalFormatting>
  <conditionalFormatting sqref="B62:U65 B31:B50">
    <cfRule type="cellIs" dxfId="157" priority="40" operator="greaterThan">
      <formula>$B$51</formula>
    </cfRule>
  </conditionalFormatting>
  <conditionalFormatting sqref="C31:C50">
    <cfRule type="cellIs" dxfId="156" priority="39" operator="greaterThan">
      <formula>$C$51</formula>
    </cfRule>
  </conditionalFormatting>
  <conditionalFormatting sqref="C18:V18">
    <cfRule type="cellIs" dxfId="155" priority="35" operator="equal">
      <formula>0</formula>
    </cfRule>
  </conditionalFormatting>
  <conditionalFormatting sqref="C17:V17">
    <cfRule type="cellIs" dxfId="154" priority="33" operator="equal">
      <formula>0</formula>
    </cfRule>
  </conditionalFormatting>
  <conditionalFormatting sqref="C19:V19">
    <cfRule type="cellIs" dxfId="153" priority="32" operator="equal">
      <formula>0</formula>
    </cfRule>
  </conditionalFormatting>
  <conditionalFormatting sqref="G31:G50">
    <cfRule type="cellIs" dxfId="152" priority="29" operator="greaterThan">
      <formula>$G$51</formula>
    </cfRule>
  </conditionalFormatting>
  <conditionalFormatting sqref="H31:H50">
    <cfRule type="cellIs" dxfId="151" priority="28" operator="greaterThan">
      <formula>$H$51</formula>
    </cfRule>
  </conditionalFormatting>
  <conditionalFormatting sqref="I31:I50">
    <cfRule type="cellIs" dxfId="150" priority="27" operator="greaterThan">
      <formula>$I$51</formula>
    </cfRule>
  </conditionalFormatting>
  <conditionalFormatting sqref="K31:K50">
    <cfRule type="cellIs" dxfId="149" priority="25" operator="greaterThan">
      <formula>$K$51</formula>
    </cfRule>
  </conditionalFormatting>
  <conditionalFormatting sqref="L31:L50">
    <cfRule type="cellIs" dxfId="148" priority="24" operator="greaterThan">
      <formula>$L$51</formula>
    </cfRule>
  </conditionalFormatting>
  <conditionalFormatting sqref="M31:M50">
    <cfRule type="cellIs" dxfId="147" priority="23" operator="greaterThan">
      <formula>$M$51</formula>
    </cfRule>
  </conditionalFormatting>
  <conditionalFormatting sqref="P31:P50">
    <cfRule type="cellIs" dxfId="146" priority="22" operator="greaterThan">
      <formula>$P$51</formula>
    </cfRule>
  </conditionalFormatting>
  <conditionalFormatting sqref="R31:R50">
    <cfRule type="cellIs" dxfId="145" priority="21" operator="greaterThan">
      <formula>$R$51</formula>
    </cfRule>
  </conditionalFormatting>
  <conditionalFormatting sqref="S31:S50">
    <cfRule type="cellIs" dxfId="144" priority="20" operator="greaterThan">
      <formula>$S$51</formula>
    </cfRule>
  </conditionalFormatting>
  <conditionalFormatting sqref="T31:T50">
    <cfRule type="cellIs" dxfId="143" priority="19" operator="greaterThan">
      <formula>$T$51</formula>
    </cfRule>
  </conditionalFormatting>
  <conditionalFormatting sqref="U31:U50">
    <cfRule type="cellIs" dxfId="142" priority="18" operator="greaterThan">
      <formula>$U$51</formula>
    </cfRule>
  </conditionalFormatting>
  <conditionalFormatting sqref="C22:V22">
    <cfRule type="cellIs" dxfId="141" priority="16" operator="equal">
      <formula>0</formula>
    </cfRule>
  </conditionalFormatting>
  <conditionalFormatting sqref="C24:V24">
    <cfRule type="cellIs" dxfId="140" priority="14" operator="equal">
      <formula>"DECREASE"</formula>
    </cfRule>
    <cfRule type="cellIs" dxfId="139" priority="15" operator="equal">
      <formula>"INCREASE"</formula>
    </cfRule>
  </conditionalFormatting>
  <conditionalFormatting sqref="C23:V23">
    <cfRule type="cellIs" dxfId="138" priority="13" operator="equal">
      <formula>0</formula>
    </cfRule>
  </conditionalFormatting>
  <conditionalFormatting sqref="I1">
    <cfRule type="cellIs" dxfId="137" priority="9" operator="lessThan">
      <formula>5</formula>
    </cfRule>
  </conditionalFormatting>
  <conditionalFormatting sqref="I2">
    <cfRule type="cellIs" dxfId="136" priority="8" operator="greaterThan">
      <formula>5000.1</formula>
    </cfRule>
  </conditionalFormatting>
  <conditionalFormatting sqref="I3">
    <cfRule type="cellIs" dxfId="135" priority="7" operator="greaterThan">
      <formula>4.1</formula>
    </cfRule>
  </conditionalFormatting>
  <conditionalFormatting sqref="C21:V21">
    <cfRule type="cellIs" dxfId="134" priority="6" operator="equal">
      <formula>0</formula>
    </cfRule>
  </conditionalFormatting>
  <conditionalFormatting sqref="B65:U65">
    <cfRule type="cellIs" dxfId="133" priority="2" operator="equal">
      <formula>"UNDER"</formula>
    </cfRule>
    <cfRule type="cellIs" dxfId="132" priority="3" operator="equal">
      <formula>"OVER"</formula>
    </cfRule>
  </conditionalFormatting>
  <conditionalFormatting sqref="J31:J50">
    <cfRule type="cellIs" dxfId="131" priority="1" operator="greaterThan">
      <formula>$J$51</formula>
    </cfRule>
  </conditionalFormatting>
  <dataValidations disablePrompts="1"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7" zoomScale="90" zoomScaleNormal="90" workbookViewId="0">
      <selection activeCell="B31" sqref="B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158</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101</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159</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8</v>
      </c>
      <c r="J8" s="67">
        <f>'Field data and Waste 1'!J8</f>
        <v>9</v>
      </c>
      <c r="K8" s="67">
        <f>'Field data and Waste 1'!K8</f>
        <v>10</v>
      </c>
      <c r="L8" s="67">
        <f>'Field data and Waste 1'!L8</f>
        <v>12</v>
      </c>
      <c r="M8" s="67">
        <f>'Field data and Waste 1'!M8</f>
        <v>13</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5.0999999999999996</v>
      </c>
      <c r="D10" s="67">
        <f>'Field data and Waste 1'!D10</f>
        <v>5.5</v>
      </c>
      <c r="E10" s="67">
        <f>'Field data and Waste 1'!E10</f>
        <v>5.7</v>
      </c>
      <c r="F10" s="67">
        <f>'Field data and Waste 1'!F10</f>
        <v>5.5</v>
      </c>
      <c r="G10" s="67">
        <f>'Field data and Waste 1'!G10</f>
        <v>5.4</v>
      </c>
      <c r="H10" s="67">
        <f>'Field data and Waste 1'!H10</f>
        <v>5.4</v>
      </c>
      <c r="I10" s="67">
        <f>'Field data and Waste 1'!I10</f>
        <v>5.4</v>
      </c>
      <c r="J10" s="67">
        <f>'Field data and Waste 1'!J10</f>
        <v>5.3</v>
      </c>
      <c r="K10" s="67">
        <f>'Field data and Waste 1'!K10</f>
        <v>5.5</v>
      </c>
      <c r="L10" s="67">
        <f>'Field data and Waste 1'!L10</f>
        <v>5.3</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0</v>
      </c>
      <c r="D11" s="67">
        <f>'Field data and Waste 1'!D11</f>
        <v>0</v>
      </c>
      <c r="E11" s="67">
        <f>'Field data and Waste 1'!E11</f>
        <v>0</v>
      </c>
      <c r="F11" s="67">
        <f>'Field data and Waste 1'!F11</f>
        <v>0</v>
      </c>
      <c r="G11" s="67">
        <f>'Field data and Waste 1'!G11</f>
        <v>0</v>
      </c>
      <c r="H11" s="67">
        <f>'Field data and Waste 1'!H11</f>
        <v>0</v>
      </c>
      <c r="I11" s="67">
        <f>'Field data and Waste 1'!I11</f>
        <v>0</v>
      </c>
      <c r="J11" s="67">
        <f>'Field data and Waste 1'!J11</f>
        <v>2</v>
      </c>
      <c r="K11" s="67">
        <f>'Field data and Waste 1'!K11</f>
        <v>3</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1</v>
      </c>
      <c r="D12" s="67">
        <f>'Field data and Waste 1'!D12</f>
        <v>1</v>
      </c>
      <c r="E12" s="67">
        <f>'Field data and Waste 1'!E12</f>
        <v>1</v>
      </c>
      <c r="F12" s="67">
        <f>'Field data and Waste 1'!F12</f>
        <v>1</v>
      </c>
      <c r="G12" s="67">
        <f>'Field data and Waste 1'!G12</f>
        <v>1</v>
      </c>
      <c r="H12" s="67">
        <f>'Field data and Waste 1'!H12</f>
        <v>1</v>
      </c>
      <c r="I12" s="67">
        <f>'Field data and Waste 1'!I12</f>
        <v>1</v>
      </c>
      <c r="J12" s="67">
        <f>'Field data and Waste 1'!J12</f>
        <v>2</v>
      </c>
      <c r="K12" s="67">
        <f>'Field data and Waste 1'!K12</f>
        <v>2</v>
      </c>
      <c r="L12" s="67">
        <f>'Field data and Waste 1'!L12</f>
        <v>2</v>
      </c>
      <c r="M12" s="67">
        <f>'Field data and Waste 1'!M12</f>
        <v>2</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3</v>
      </c>
      <c r="L13" s="67">
        <f>'Field data and Waste 1'!L13</f>
        <v>3</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-79.899999999999991</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-79.899999999999991</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-282</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-282</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17</v>
      </c>
      <c r="C28" s="23">
        <v>1.08</v>
      </c>
      <c r="D28" s="23">
        <v>0.17</v>
      </c>
      <c r="E28" s="23">
        <v>0.04</v>
      </c>
      <c r="F28" s="23">
        <v>792</v>
      </c>
      <c r="G28" s="23">
        <v>45.099997999999999</v>
      </c>
      <c r="H28" s="23">
        <v>1.48</v>
      </c>
      <c r="I28" s="23">
        <v>0.76</v>
      </c>
      <c r="J28" s="23">
        <v>1.79</v>
      </c>
      <c r="K28" s="30">
        <v>0.12</v>
      </c>
      <c r="L28" s="23">
        <v>0.51</v>
      </c>
      <c r="M28" s="23">
        <v>0.4</v>
      </c>
      <c r="N28" s="23">
        <v>172000</v>
      </c>
      <c r="O28" s="23">
        <v>7590</v>
      </c>
      <c r="P28" s="23"/>
      <c r="Q28" s="23">
        <v>8300</v>
      </c>
      <c r="R28" s="23"/>
      <c r="S28" s="23">
        <v>1.8</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8</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12</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13</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8</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5.0999999999999996</v>
      </c>
      <c r="C60" s="93">
        <f t="shared" ref="C60:U60" si="14">D10</f>
        <v>5.5</v>
      </c>
      <c r="D60" s="93">
        <f t="shared" si="14"/>
        <v>5.7</v>
      </c>
      <c r="E60" s="93">
        <f t="shared" si="14"/>
        <v>5.5</v>
      </c>
      <c r="F60" s="93">
        <f t="shared" si="14"/>
        <v>5.4</v>
      </c>
      <c r="G60" s="93">
        <f t="shared" si="14"/>
        <v>5.4</v>
      </c>
      <c r="H60" s="93">
        <f t="shared" si="14"/>
        <v>5.4</v>
      </c>
      <c r="I60" s="93">
        <f t="shared" si="14"/>
        <v>5.3</v>
      </c>
      <c r="J60" s="93">
        <f t="shared" si="14"/>
        <v>5.5</v>
      </c>
      <c r="K60" s="93">
        <f t="shared" si="14"/>
        <v>5.3</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0</v>
      </c>
      <c r="C62" s="94">
        <f>B32</f>
        <v>0</v>
      </c>
      <c r="D62" s="94">
        <f>B33</f>
        <v>0</v>
      </c>
      <c r="E62" s="94">
        <f>B34</f>
        <v>0</v>
      </c>
      <c r="F62" s="94">
        <f>B35</f>
        <v>0</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6.6000000000000032</v>
      </c>
      <c r="C64" s="94">
        <f t="shared" ref="C64:U64" si="17">(C59-C60)*C61</f>
        <v>4.2000000000000011</v>
      </c>
      <c r="D64" s="94">
        <f t="shared" si="17"/>
        <v>3</v>
      </c>
      <c r="E64" s="94">
        <f t="shared" si="17"/>
        <v>4.2000000000000011</v>
      </c>
      <c r="F64" s="94">
        <f t="shared" si="17"/>
        <v>4.7999999999999989</v>
      </c>
      <c r="G64" s="94">
        <f t="shared" si="17"/>
        <v>4.7999999999999989</v>
      </c>
      <c r="H64" s="94">
        <f t="shared" si="17"/>
        <v>4.7999999999999989</v>
      </c>
      <c r="I64" s="94">
        <f t="shared" si="17"/>
        <v>5.4000000000000021</v>
      </c>
      <c r="J64" s="94">
        <f t="shared" si="17"/>
        <v>4.2000000000000011</v>
      </c>
      <c r="K64" s="94">
        <f t="shared" si="17"/>
        <v>5.4000000000000021</v>
      </c>
      <c r="L64" s="94">
        <f t="shared" si="17"/>
        <v>5.4000000000000021</v>
      </c>
      <c r="M64" s="94">
        <f t="shared" si="17"/>
        <v>37.200000000000003</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A20" zoomScale="90" zoomScaleNormal="90" workbookViewId="0">
      <selection activeCell="B42" sqref="B4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158</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159</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8</v>
      </c>
      <c r="J8" s="67">
        <f>'Field data and Waste 1'!J8</f>
        <v>9</v>
      </c>
      <c r="K8" s="67">
        <f>'Field data and Waste 1'!K8</f>
        <v>10</v>
      </c>
      <c r="L8" s="67">
        <f>'Field data and Waste 1'!L8</f>
        <v>12</v>
      </c>
      <c r="M8" s="67">
        <f>'Field data and Waste 1'!M8</f>
        <v>13</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5.0999999999999996</v>
      </c>
      <c r="D10" s="67">
        <f>'Field data and Waste 1'!D10</f>
        <v>5.5</v>
      </c>
      <c r="E10" s="67">
        <f>'Field data and Waste 1'!E10</f>
        <v>5.7</v>
      </c>
      <c r="F10" s="67">
        <f>'Field data and Waste 1'!F10</f>
        <v>5.5</v>
      </c>
      <c r="G10" s="67">
        <f>'Field data and Waste 1'!G10</f>
        <v>5.4</v>
      </c>
      <c r="H10" s="67">
        <f>'Field data and Waste 1'!H10</f>
        <v>5.4</v>
      </c>
      <c r="I10" s="67">
        <f>'Field data and Waste 1'!I10</f>
        <v>5.4</v>
      </c>
      <c r="J10" s="67">
        <f>'Field data and Waste 1'!J10</f>
        <v>5.3</v>
      </c>
      <c r="K10" s="67">
        <f>'Field data and Waste 1'!K10</f>
        <v>5.5</v>
      </c>
      <c r="L10" s="67">
        <f>'Field data and Waste 1'!L10</f>
        <v>5.3</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0</v>
      </c>
      <c r="D11" s="67">
        <f>'Field data and Waste 1'!D11</f>
        <v>0</v>
      </c>
      <c r="E11" s="67">
        <f>'Field data and Waste 1'!E11</f>
        <v>0</v>
      </c>
      <c r="F11" s="67">
        <f>'Field data and Waste 1'!F11</f>
        <v>0</v>
      </c>
      <c r="G11" s="67">
        <f>'Field data and Waste 1'!G11</f>
        <v>0</v>
      </c>
      <c r="H11" s="67">
        <f>'Field data and Waste 1'!H11</f>
        <v>0</v>
      </c>
      <c r="I11" s="67">
        <f>'Field data and Waste 1'!I11</f>
        <v>0</v>
      </c>
      <c r="J11" s="67">
        <f>'Field data and Waste 1'!J11</f>
        <v>2</v>
      </c>
      <c r="K11" s="67">
        <f>'Field data and Waste 1'!K11</f>
        <v>3</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1</v>
      </c>
      <c r="D12" s="67">
        <f>'Field data and Waste 1'!D12</f>
        <v>1</v>
      </c>
      <c r="E12" s="67">
        <f>'Field data and Waste 1'!E12</f>
        <v>1</v>
      </c>
      <c r="F12" s="67">
        <f>'Field data and Waste 1'!F12</f>
        <v>1</v>
      </c>
      <c r="G12" s="67">
        <f>'Field data and Waste 1'!G12</f>
        <v>1</v>
      </c>
      <c r="H12" s="67">
        <f>'Field data and Waste 1'!H12</f>
        <v>1</v>
      </c>
      <c r="I12" s="67">
        <f>'Field data and Waste 1'!I12</f>
        <v>1</v>
      </c>
      <c r="J12" s="67">
        <f>'Field data and Waste 1'!J12</f>
        <v>2</v>
      </c>
      <c r="K12" s="67">
        <f>'Field data and Waste 1'!K12</f>
        <v>2</v>
      </c>
      <c r="L12" s="67">
        <f>'Field data and Waste 1'!L12</f>
        <v>2</v>
      </c>
      <c r="M12" s="67">
        <f>'Field data and Waste 1'!M12</f>
        <v>2</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3</v>
      </c>
      <c r="L13" s="67">
        <f>'Field data and Waste 1'!L13</f>
        <v>3</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-79.899999999999991</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-79.899999999999991</v>
      </c>
      <c r="K19" s="24">
        <f t="shared" si="1"/>
        <v>-79.899999999999991</v>
      </c>
      <c r="L19" s="24">
        <f t="shared" si="1"/>
        <v>-79.899999999999991</v>
      </c>
      <c r="M19" s="24">
        <f t="shared" si="1"/>
        <v>-79.899999999999991</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-282</v>
      </c>
      <c r="D23" s="24">
        <f t="shared" ref="D23:V23" si="3">D22-D21</f>
        <v>-282</v>
      </c>
      <c r="E23" s="24">
        <f t="shared" si="3"/>
        <v>-282</v>
      </c>
      <c r="F23" s="24">
        <f t="shared" si="3"/>
        <v>-282</v>
      </c>
      <c r="G23" s="24">
        <f t="shared" si="3"/>
        <v>-282</v>
      </c>
      <c r="H23" s="24">
        <f t="shared" si="3"/>
        <v>-282</v>
      </c>
      <c r="I23" s="24">
        <f t="shared" si="3"/>
        <v>-282</v>
      </c>
      <c r="J23" s="24">
        <f t="shared" si="3"/>
        <v>-282</v>
      </c>
      <c r="K23" s="24">
        <f t="shared" si="3"/>
        <v>-282</v>
      </c>
      <c r="L23" s="24">
        <f t="shared" si="3"/>
        <v>-282</v>
      </c>
      <c r="M23" s="24">
        <f t="shared" si="3"/>
        <v>-282</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2.75</v>
      </c>
      <c r="C28" s="23">
        <v>1.27</v>
      </c>
      <c r="D28" s="23">
        <v>0.19700000000000001</v>
      </c>
      <c r="E28" s="23">
        <v>1.17</v>
      </c>
      <c r="F28" s="23">
        <v>374</v>
      </c>
      <c r="G28" s="23">
        <v>4.25</v>
      </c>
      <c r="H28" s="23">
        <v>12.3</v>
      </c>
      <c r="I28" s="23">
        <v>4.76</v>
      </c>
      <c r="J28" s="23">
        <v>0.34</v>
      </c>
      <c r="K28" s="30">
        <v>0.74</v>
      </c>
      <c r="L28" s="23">
        <v>3.15</v>
      </c>
      <c r="M28" s="23">
        <v>2.4900000000000002</v>
      </c>
      <c r="N28" s="23">
        <v>346</v>
      </c>
      <c r="O28" s="23">
        <v>1280</v>
      </c>
      <c r="P28" s="23"/>
      <c r="Q28" s="23">
        <v>5010</v>
      </c>
      <c r="R28" s="23"/>
      <c r="S28" s="23">
        <v>11</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8</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12</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13</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8</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5.0999999999999996</v>
      </c>
      <c r="C60" s="93">
        <f t="shared" ref="C60:U60" si="14">D10</f>
        <v>5.5</v>
      </c>
      <c r="D60" s="93">
        <f t="shared" si="14"/>
        <v>5.7</v>
      </c>
      <c r="E60" s="93">
        <f t="shared" si="14"/>
        <v>5.5</v>
      </c>
      <c r="F60" s="93">
        <f t="shared" si="14"/>
        <v>5.4</v>
      </c>
      <c r="G60" s="93">
        <f t="shared" si="14"/>
        <v>5.4</v>
      </c>
      <c r="H60" s="93">
        <f t="shared" si="14"/>
        <v>5.4</v>
      </c>
      <c r="I60" s="93">
        <f t="shared" si="14"/>
        <v>5.3</v>
      </c>
      <c r="J60" s="93">
        <f t="shared" si="14"/>
        <v>5.5</v>
      </c>
      <c r="K60" s="93">
        <f t="shared" si="14"/>
        <v>5.3</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0</v>
      </c>
      <c r="C62" s="94">
        <f>B32</f>
        <v>0</v>
      </c>
      <c r="D62" s="94">
        <f>B33</f>
        <v>0</v>
      </c>
      <c r="E62" s="94">
        <f>B34</f>
        <v>0</v>
      </c>
      <c r="F62" s="94">
        <f>B35</f>
        <v>0</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6.6000000000000032</v>
      </c>
      <c r="C64" s="94">
        <f t="shared" ref="C64:U64" si="17">(C59-C60)*C61</f>
        <v>4.2000000000000011</v>
      </c>
      <c r="D64" s="94">
        <f t="shared" si="17"/>
        <v>3</v>
      </c>
      <c r="E64" s="94">
        <f t="shared" si="17"/>
        <v>4.2000000000000011</v>
      </c>
      <c r="F64" s="94">
        <f t="shared" si="17"/>
        <v>4.7999999999999989</v>
      </c>
      <c r="G64" s="94">
        <f t="shared" si="17"/>
        <v>4.7999999999999989</v>
      </c>
      <c r="H64" s="94">
        <f t="shared" si="17"/>
        <v>4.7999999999999989</v>
      </c>
      <c r="I64" s="94">
        <f t="shared" si="17"/>
        <v>5.4000000000000021</v>
      </c>
      <c r="J64" s="94">
        <f t="shared" si="17"/>
        <v>4.2000000000000011</v>
      </c>
      <c r="K64" s="94">
        <f t="shared" si="17"/>
        <v>5.4000000000000021</v>
      </c>
      <c r="L64" s="94">
        <f t="shared" si="17"/>
        <v>5.4000000000000021</v>
      </c>
      <c r="M64" s="94">
        <f t="shared" si="17"/>
        <v>37.200000000000003</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0" operator="equal">
      <formula>"DECREASE"</formula>
    </cfRule>
    <cfRule type="cellIs" dxfId="78" priority="31" operator="equal">
      <formula>"INCREASE"</formula>
    </cfRule>
  </conditionalFormatting>
  <conditionalFormatting sqref="B31:B50 B62:U65">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abSelected="1" topLeftCell="A8" zoomScale="90" zoomScaleNormal="90" workbookViewId="0">
      <selection activeCell="E23" sqref="E2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8.1</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158</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161</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8</v>
      </c>
      <c r="J8" s="67">
        <f>'Field data and Waste 1'!J8</f>
        <v>9</v>
      </c>
      <c r="K8" s="67">
        <f>'Field data and Waste 1'!K8</f>
        <v>10</v>
      </c>
      <c r="L8" s="67">
        <f>'Field data and Waste 1'!L8</f>
        <v>12</v>
      </c>
      <c r="M8" s="67">
        <f>'Field data and Waste 1'!M8</f>
        <v>13</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5.0999999999999996</v>
      </c>
      <c r="D10" s="67">
        <f>'Field data and Waste 1'!D10</f>
        <v>5.5</v>
      </c>
      <c r="E10" s="67">
        <f>'Field data and Waste 1'!E10</f>
        <v>5.7</v>
      </c>
      <c r="F10" s="67">
        <f>'Field data and Waste 1'!F10</f>
        <v>5.5</v>
      </c>
      <c r="G10" s="67">
        <f>'Field data and Waste 1'!G10</f>
        <v>5.4</v>
      </c>
      <c r="H10" s="67">
        <f>'Field data and Waste 1'!H10</f>
        <v>5.4</v>
      </c>
      <c r="I10" s="67">
        <f>'Field data and Waste 1'!I10</f>
        <v>5.4</v>
      </c>
      <c r="J10" s="67">
        <f>'Field data and Waste 1'!J10</f>
        <v>5.3</v>
      </c>
      <c r="K10" s="67">
        <f>'Field data and Waste 1'!K10</f>
        <v>5.5</v>
      </c>
      <c r="L10" s="67">
        <f>'Field data and Waste 1'!L10</f>
        <v>5.3</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0</v>
      </c>
      <c r="D11" s="67">
        <f>'Field data and Waste 1'!D11</f>
        <v>0</v>
      </c>
      <c r="E11" s="67">
        <f>'Field data and Waste 1'!E11</f>
        <v>0</v>
      </c>
      <c r="F11" s="67">
        <f>'Field data and Waste 1'!F11</f>
        <v>0</v>
      </c>
      <c r="G11" s="67">
        <f>'Field data and Waste 1'!G11</f>
        <v>0</v>
      </c>
      <c r="H11" s="67">
        <f>'Field data and Waste 1'!H11</f>
        <v>0</v>
      </c>
      <c r="I11" s="67">
        <f>'Field data and Waste 1'!I11</f>
        <v>0</v>
      </c>
      <c r="J11" s="67">
        <f>'Field data and Waste 1'!J11</f>
        <v>2</v>
      </c>
      <c r="K11" s="67">
        <f>'Field data and Waste 1'!K11</f>
        <v>3</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1</v>
      </c>
      <c r="D12" s="67">
        <f>'Field data and Waste 1'!D12</f>
        <v>1</v>
      </c>
      <c r="E12" s="67">
        <f>'Field data and Waste 1'!E12</f>
        <v>1</v>
      </c>
      <c r="F12" s="67">
        <f>'Field data and Waste 1'!F12</f>
        <v>1</v>
      </c>
      <c r="G12" s="67">
        <f>'Field data and Waste 1'!G12</f>
        <v>1</v>
      </c>
      <c r="H12" s="67">
        <f>'Field data and Waste 1'!H12</f>
        <v>1</v>
      </c>
      <c r="I12" s="67">
        <f>'Field data and Waste 1'!I12</f>
        <v>1</v>
      </c>
      <c r="J12" s="67">
        <f>'Field data and Waste 1'!J12</f>
        <v>2</v>
      </c>
      <c r="K12" s="67">
        <f>'Field data and Waste 1'!K12</f>
        <v>2</v>
      </c>
      <c r="L12" s="67">
        <f>'Field data and Waste 1'!L12</f>
        <v>2</v>
      </c>
      <c r="M12" s="67">
        <f>'Field data and Waste 1'!M12</f>
        <v>2</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3</v>
      </c>
      <c r="L13" s="67">
        <f>'Field data and Waste 1'!L13</f>
        <v>3</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45.281615000000002</v>
      </c>
      <c r="D18" s="24">
        <f>$D32</f>
        <v>45.281615000000002</v>
      </c>
      <c r="E18" s="24">
        <f>$D33</f>
        <v>45.281615000000002</v>
      </c>
      <c r="F18" s="24">
        <f>$D34</f>
        <v>45.281615000000002</v>
      </c>
      <c r="G18" s="24">
        <f>$D35</f>
        <v>45.281615000000002</v>
      </c>
      <c r="H18" s="24">
        <f>$D36</f>
        <v>45.281615000000002</v>
      </c>
      <c r="I18" s="24">
        <f>$D37</f>
        <v>45.281615000000002</v>
      </c>
      <c r="J18" s="24">
        <f>$D38</f>
        <v>45.281615000000002</v>
      </c>
      <c r="K18" s="24">
        <f>$D39</f>
        <v>45.281615000000002</v>
      </c>
      <c r="L18" s="24">
        <f>$D40</f>
        <v>45.281615000000002</v>
      </c>
      <c r="M18" s="24">
        <f>$D41</f>
        <v>45.281615000000002</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-34.618384999999989</v>
      </c>
      <c r="D19" s="24">
        <f t="shared" ref="D19:V19" si="1">D18-D17</f>
        <v>-34.618384999999989</v>
      </c>
      <c r="E19" s="24">
        <f t="shared" si="1"/>
        <v>-34.618384999999989</v>
      </c>
      <c r="F19" s="24">
        <f t="shared" si="1"/>
        <v>-34.618384999999989</v>
      </c>
      <c r="G19" s="24">
        <f t="shared" si="1"/>
        <v>-34.618384999999989</v>
      </c>
      <c r="H19" s="24">
        <f t="shared" si="1"/>
        <v>-34.618384999999989</v>
      </c>
      <c r="I19" s="24">
        <f t="shared" si="1"/>
        <v>-34.618384999999989</v>
      </c>
      <c r="J19" s="24">
        <f t="shared" si="1"/>
        <v>-34.618384999999989</v>
      </c>
      <c r="K19" s="24">
        <f t="shared" si="1"/>
        <v>-34.618384999999989</v>
      </c>
      <c r="L19" s="24">
        <f t="shared" si="1"/>
        <v>-34.618384999999989</v>
      </c>
      <c r="M19" s="24">
        <f t="shared" si="1"/>
        <v>-34.618384999999989</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116.25839999999999</v>
      </c>
      <c r="D22" s="24">
        <f>$E32</f>
        <v>116.25839999999999</v>
      </c>
      <c r="E22" s="24">
        <f>$E33</f>
        <v>116.25839999999999</v>
      </c>
      <c r="F22" s="24">
        <f>$E34</f>
        <v>116.25839999999999</v>
      </c>
      <c r="G22" s="24">
        <f>$E35</f>
        <v>116.25839999999999</v>
      </c>
      <c r="H22" s="24">
        <f>$E36</f>
        <v>116.25839999999999</v>
      </c>
      <c r="I22" s="24">
        <f>$E37</f>
        <v>116.25839999999999</v>
      </c>
      <c r="J22" s="24">
        <f>$E38</f>
        <v>116.25839999999999</v>
      </c>
      <c r="K22" s="24">
        <f>$E39</f>
        <v>116.25839999999999</v>
      </c>
      <c r="L22" s="24">
        <f>$E40</f>
        <v>116.25839999999999</v>
      </c>
      <c r="M22" s="24">
        <f>$E41</f>
        <v>116.25839999999999</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-165.74160000000001</v>
      </c>
      <c r="D23" s="24">
        <f t="shared" ref="D23:V23" si="3">D22-D21</f>
        <v>-165.74160000000001</v>
      </c>
      <c r="E23" s="24">
        <f t="shared" si="3"/>
        <v>-165.74160000000001</v>
      </c>
      <c r="F23" s="24">
        <f t="shared" si="3"/>
        <v>-165.74160000000001</v>
      </c>
      <c r="G23" s="24">
        <f t="shared" si="3"/>
        <v>-165.74160000000001</v>
      </c>
      <c r="H23" s="24">
        <f t="shared" si="3"/>
        <v>-165.74160000000001</v>
      </c>
      <c r="I23" s="24">
        <f t="shared" si="3"/>
        <v>-165.74160000000001</v>
      </c>
      <c r="J23" s="24">
        <f t="shared" si="3"/>
        <v>-165.74160000000001</v>
      </c>
      <c r="K23" s="24">
        <f t="shared" si="3"/>
        <v>-165.74160000000001</v>
      </c>
      <c r="L23" s="24">
        <f t="shared" si="3"/>
        <v>-165.74160000000001</v>
      </c>
      <c r="M23" s="24">
        <f t="shared" si="3"/>
        <v>-165.74160000000001</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c r="Q27" s="101" t="s">
        <v>54</v>
      </c>
      <c r="R27" s="101"/>
      <c r="S27" s="101"/>
      <c r="T27" s="101"/>
      <c r="U27" s="101"/>
    </row>
    <row r="28" spans="1:40" s="64" customFormat="1" x14ac:dyDescent="0.25">
      <c r="A28" s="82"/>
      <c r="B28" s="31">
        <v>2.4300000000000002</v>
      </c>
      <c r="C28" s="23">
        <v>0.37</v>
      </c>
      <c r="D28" s="23">
        <v>295</v>
      </c>
      <c r="E28" s="23">
        <v>1440</v>
      </c>
      <c r="F28" s="23">
        <v>51.1</v>
      </c>
      <c r="G28" s="23">
        <v>0.65</v>
      </c>
      <c r="H28" s="23">
        <v>3.28</v>
      </c>
      <c r="I28" s="23">
        <v>0.5</v>
      </c>
      <c r="J28" s="23">
        <v>0.01</v>
      </c>
      <c r="K28" s="30">
        <v>0.05</v>
      </c>
      <c r="L28" s="23">
        <v>0.62</v>
      </c>
      <c r="M28" s="23">
        <v>0.27</v>
      </c>
      <c r="N28" s="23"/>
      <c r="O28" s="23"/>
      <c r="P28" s="23"/>
      <c r="Q28" s="23">
        <v>262</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67</v>
      </c>
      <c r="C31" s="2">
        <f>IF(C$27="%w/w SAR",((C$28*10)*$B31),IF(C$27="%w/w DM",(((C$28*10)*($B$28/100))*$B31),IF(C$27="kg/t SAR",(C$28*$B31),IF(C$27="kg/t DM",((C$28*($B$28/100))*$B31),IF(C$27="mg/kg SAR",((C$28*0.001)*$B31),IF(C$27="mg/kg DM",(((C$28*0.001)*($B$28/100))*$B31),0))))))</f>
        <v>247.9</v>
      </c>
      <c r="D31" s="2">
        <f>(IF(D$27="%w/w SAR",((D$28*10)*$B31),IF(D$27="%w/w DM",(((D$28*10)*($B$28/100))*$B31),IF(D$27="kg/t SAR",(D$28*$B31),IF(D$27="kg/t DM",((D$28*($B$28/100))*$B31),IF(D$27="mg/kg SAR",((D$28*0.001)*$B31),IF(D$27="mg/kg DM",(((D$28*0.001)*($B$28/100))*$B31),"0")))))))*2.291</f>
        <v>45.281615000000002</v>
      </c>
      <c r="E31" s="2">
        <f>(IF(E$27="%w/w SAR",((E$28*10)*$B31),IF(E$27="%w/w DM",(((E$28*10)*($B$28/100))*$B31),IF(E$27="kg/t SAR",(E$28*$B31),IF(E$27="kg/t DM",((E$28*($B$28/100))*$B31),IF(E$27="mg/kg SAR",((E$28*0.001)*$B31),IF(E$27="mg/kg DM",(((E$28*0.001)*($B$28/100))*$B31),"0")))))))*1.205</f>
        <v>116.25839999999999</v>
      </c>
      <c r="F31" s="2">
        <f>(IF(F$27="%w/w SAR",((F$28*10)*$B31),IF(F$27="%w/w DM",(((F$28*10)*($B$28/100))*$B31),IF(F$27="kg/t SAR",(F$28*$B31),IF(F$27="kg/t DM",((F$28*($B$28/100))*$B31),IF(F$27="mg/kg SAR",((F$28*0.001)*$B31),IF(F$27="mg/kg DM",(((F$28*0.001)*($B$28/100))*$B31),"0")))))))*1.658</f>
        <v>5.6764945999999998</v>
      </c>
      <c r="G31" s="2">
        <f t="shared" ref="G31:P46" si="5">IF(G$27="%w/w SAR",((G$28*10)*$B31),IF(G$27="%w/w DM",(((G$28*10)*($B$28/100))*$B31),IF(G$27="kg/t SAR",(G$28*$B31),IF(G$27="kg/t DM",((G$28*($B$28/100))*$B31),IF(G$27="mg/kg SAR",((G$28*0.001)*$B31),IF(G$27="mg/kg DM",(((G$28*0.001)*($B$28/100))*$B31),0))))))</f>
        <v>4.3550000000000005E-2</v>
      </c>
      <c r="H31" s="2">
        <f t="shared" si="5"/>
        <v>0.21975999999999998</v>
      </c>
      <c r="I31" s="2">
        <f t="shared" si="5"/>
        <v>3.3500000000000002E-2</v>
      </c>
      <c r="J31" s="2">
        <f t="shared" si="5"/>
        <v>6.7000000000000002E-4</v>
      </c>
      <c r="K31" s="2">
        <f t="shared" si="5"/>
        <v>3.3500000000000001E-3</v>
      </c>
      <c r="L31" s="2">
        <f t="shared" si="5"/>
        <v>4.1540000000000001E-2</v>
      </c>
      <c r="M31" s="2">
        <f t="shared" si="5"/>
        <v>1.8090000000000002E-2</v>
      </c>
      <c r="N31" s="2">
        <f t="shared" si="5"/>
        <v>0</v>
      </c>
      <c r="O31" s="2">
        <f t="shared" si="5"/>
        <v>0</v>
      </c>
      <c r="P31" s="2">
        <f t="shared" si="5"/>
        <v>0</v>
      </c>
      <c r="Q31" s="2">
        <f>(IF(Q$27="%w/w SAR",((Q$28*10)*$B31),IF(Q$27="%w/w DM",(((Q$28*10)*($B$28/100))*$B31),IF(Q$27="kg/t SAR",(Q$28*$B31),IF(Q$27="kg/t DM",((Q$28*($B$28/100))*$B31),IF(Q$27="mg/kg SAR",((Q$28*0.001)*$B31),IF(Q$27="mg/kg DM",(((Q$28*0.001)*($B$28/100))*$B31),0)))))))*2.5</f>
        <v>43.885000000000005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67</v>
      </c>
      <c r="C32" s="2">
        <f t="shared" ref="C32:C50" si="6">IF(C$27="%w/w SAR",((C$28*10)*$B32),IF(C$27="%w/w DM",(((C$28*10)*($B$28/100))*$B32),IF(C$27="kg/t SAR",(C$28*$B32),IF(C$27="kg/t DM",((C$28*($B$28/100))*$B32),IF(C$27="mg/kg SAR",((C$28*0.001)*$B32),IF(C$27="mg/kg DM",(((C$28*0.001)*($B$28/100))*$B32),0))))))</f>
        <v>247.9</v>
      </c>
      <c r="D32" s="2">
        <f t="shared" ref="D32:D50" si="7">(IF(D$27="%w/w SAR",((D$28*10)*$B32),IF(D$27="%w/w DM",(((D$28*10)*($B$28/100))*$B32),IF(D$27="kg/t SAR",(D$28*$B32),IF(D$27="kg/t DM",((D$28*($B$28/100))*$B32),IF(D$27="mg/kg SAR",((D$28*0.001)*$B32),IF(D$27="mg/kg DM",(((D$28*0.001)*($B$28/100))*$B32),"0")))))))*2.291</f>
        <v>45.281615000000002</v>
      </c>
      <c r="E32" s="2">
        <f t="shared" ref="E32:E50" si="8">(IF(E$27="%w/w SAR",((E$28*10)*$B32),IF(E$27="%w/w DM",(((E$28*10)*($B$28/100))*$B32),IF(E$27="kg/t SAR",(E$28*$B32),IF(E$27="kg/t DM",((E$28*($B$28/100))*$B32),IF(E$27="mg/kg SAR",((E$28*0.001)*$B32),IF(E$27="mg/kg DM",(((E$28*0.001)*($B$28/100))*$B32),"0")))))))*1.205</f>
        <v>116.25839999999999</v>
      </c>
      <c r="F32" s="2">
        <f t="shared" ref="F32:F50" si="9">(IF(F$27="%w/w SAR",((F$28*10)*$B32),IF(F$27="%w/w DM",(((F$28*10)*($B$28/100))*$B32),IF(F$27="kg/t SAR",(F$28*$B32),IF(F$27="kg/t DM",((F$28*($B$28/100))*$B32),IF(F$27="mg/kg SAR",((F$28*0.001)*$B32),IF(F$27="mg/kg DM",(((F$28*0.001)*($B$28/100))*$B32),"0")))))))*1.658</f>
        <v>5.6764945999999998</v>
      </c>
      <c r="G32" s="2">
        <f t="shared" si="5"/>
        <v>4.3550000000000005E-2</v>
      </c>
      <c r="H32" s="2">
        <f t="shared" si="5"/>
        <v>0.21975999999999998</v>
      </c>
      <c r="I32" s="2">
        <f t="shared" si="5"/>
        <v>3.3500000000000002E-2</v>
      </c>
      <c r="J32" s="2">
        <f t="shared" si="5"/>
        <v>6.7000000000000002E-4</v>
      </c>
      <c r="K32" s="2">
        <f t="shared" si="5"/>
        <v>3.3500000000000001E-3</v>
      </c>
      <c r="L32" s="2">
        <f t="shared" si="5"/>
        <v>4.1540000000000001E-2</v>
      </c>
      <c r="M32" s="2">
        <f t="shared" si="5"/>
        <v>1.8090000000000002E-2</v>
      </c>
      <c r="N32" s="2">
        <f t="shared" si="5"/>
        <v>0</v>
      </c>
      <c r="O32" s="2">
        <f t="shared" si="5"/>
        <v>0</v>
      </c>
      <c r="P32" s="2">
        <f t="shared" si="5"/>
        <v>0</v>
      </c>
      <c r="Q32" s="2">
        <f t="shared" ref="Q32:Q50" si="10">(IF(Q$27="%w/w SAR",((Q$28*10)*$B32),IF(Q$27="%w/w DM",(((Q$28*10)*($B$28/100))*$B32),IF(Q$27="kg/t SAR",(Q$28*$B32),IF(Q$27="kg/t DM",((Q$28*($B$28/100))*$B32),IF(Q$27="mg/kg SAR",((Q$28*0.001)*$B32),IF(Q$27="mg/kg DM",(((Q$28*0.001)*($B$28/100))*$B32),0)))))))*2.5</f>
        <v>43.885000000000005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67</v>
      </c>
      <c r="C33" s="2">
        <f t="shared" si="6"/>
        <v>247.9</v>
      </c>
      <c r="D33" s="2">
        <f t="shared" si="7"/>
        <v>45.281615000000002</v>
      </c>
      <c r="E33" s="2">
        <f t="shared" si="8"/>
        <v>116.25839999999999</v>
      </c>
      <c r="F33" s="2">
        <f t="shared" si="9"/>
        <v>5.6764945999999998</v>
      </c>
      <c r="G33" s="2">
        <f t="shared" si="5"/>
        <v>4.3550000000000005E-2</v>
      </c>
      <c r="H33" s="2">
        <f t="shared" si="5"/>
        <v>0.21975999999999998</v>
      </c>
      <c r="I33" s="2">
        <f t="shared" si="5"/>
        <v>3.3500000000000002E-2</v>
      </c>
      <c r="J33" s="2">
        <f t="shared" si="5"/>
        <v>6.7000000000000002E-4</v>
      </c>
      <c r="K33" s="2">
        <f t="shared" si="5"/>
        <v>3.3500000000000001E-3</v>
      </c>
      <c r="L33" s="2">
        <f t="shared" si="5"/>
        <v>4.1540000000000001E-2</v>
      </c>
      <c r="M33" s="2">
        <f t="shared" si="5"/>
        <v>1.8090000000000002E-2</v>
      </c>
      <c r="N33" s="2">
        <f t="shared" si="5"/>
        <v>0</v>
      </c>
      <c r="O33" s="2">
        <f t="shared" si="5"/>
        <v>0</v>
      </c>
      <c r="P33" s="2">
        <f t="shared" si="5"/>
        <v>0</v>
      </c>
      <c r="Q33" s="2">
        <f t="shared" si="10"/>
        <v>43.885000000000005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67</v>
      </c>
      <c r="C34" s="2">
        <f t="shared" si="6"/>
        <v>247.9</v>
      </c>
      <c r="D34" s="2">
        <f t="shared" si="7"/>
        <v>45.281615000000002</v>
      </c>
      <c r="E34" s="2">
        <f t="shared" si="8"/>
        <v>116.25839999999999</v>
      </c>
      <c r="F34" s="2">
        <f t="shared" si="9"/>
        <v>5.6764945999999998</v>
      </c>
      <c r="G34" s="2">
        <f t="shared" si="5"/>
        <v>4.3550000000000005E-2</v>
      </c>
      <c r="H34" s="2">
        <f t="shared" si="5"/>
        <v>0.21975999999999998</v>
      </c>
      <c r="I34" s="2">
        <f t="shared" si="5"/>
        <v>3.3500000000000002E-2</v>
      </c>
      <c r="J34" s="2">
        <f t="shared" si="5"/>
        <v>6.7000000000000002E-4</v>
      </c>
      <c r="K34" s="2">
        <f t="shared" si="5"/>
        <v>3.3500000000000001E-3</v>
      </c>
      <c r="L34" s="2">
        <f t="shared" si="5"/>
        <v>4.1540000000000001E-2</v>
      </c>
      <c r="M34" s="2">
        <f t="shared" si="5"/>
        <v>1.8090000000000002E-2</v>
      </c>
      <c r="N34" s="2">
        <f t="shared" si="5"/>
        <v>0</v>
      </c>
      <c r="O34" s="2">
        <f t="shared" si="5"/>
        <v>0</v>
      </c>
      <c r="P34" s="2">
        <f t="shared" si="5"/>
        <v>0</v>
      </c>
      <c r="Q34" s="2">
        <f t="shared" si="10"/>
        <v>43.885000000000005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67</v>
      </c>
      <c r="C35" s="2">
        <f t="shared" si="6"/>
        <v>247.9</v>
      </c>
      <c r="D35" s="2">
        <f t="shared" si="7"/>
        <v>45.281615000000002</v>
      </c>
      <c r="E35" s="2">
        <f t="shared" si="8"/>
        <v>116.25839999999999</v>
      </c>
      <c r="F35" s="2">
        <f t="shared" si="9"/>
        <v>5.6764945999999998</v>
      </c>
      <c r="G35" s="2">
        <f t="shared" si="5"/>
        <v>4.3550000000000005E-2</v>
      </c>
      <c r="H35" s="2">
        <f t="shared" si="5"/>
        <v>0.21975999999999998</v>
      </c>
      <c r="I35" s="2">
        <f t="shared" si="5"/>
        <v>3.3500000000000002E-2</v>
      </c>
      <c r="J35" s="2">
        <f t="shared" si="5"/>
        <v>6.7000000000000002E-4</v>
      </c>
      <c r="K35" s="2">
        <f t="shared" si="5"/>
        <v>3.3500000000000001E-3</v>
      </c>
      <c r="L35" s="2">
        <f t="shared" si="5"/>
        <v>4.1540000000000001E-2</v>
      </c>
      <c r="M35" s="2">
        <f t="shared" si="5"/>
        <v>1.8090000000000002E-2</v>
      </c>
      <c r="N35" s="2">
        <f t="shared" si="5"/>
        <v>0</v>
      </c>
      <c r="O35" s="2">
        <f t="shared" si="5"/>
        <v>0</v>
      </c>
      <c r="P35" s="2">
        <f t="shared" si="5"/>
        <v>0</v>
      </c>
      <c r="Q35" s="2">
        <f t="shared" si="10"/>
        <v>43.885000000000005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67</v>
      </c>
      <c r="C36" s="2">
        <f t="shared" si="6"/>
        <v>247.9</v>
      </c>
      <c r="D36" s="2">
        <f t="shared" si="7"/>
        <v>45.281615000000002</v>
      </c>
      <c r="E36" s="2">
        <f t="shared" si="8"/>
        <v>116.25839999999999</v>
      </c>
      <c r="F36" s="2">
        <f t="shared" si="9"/>
        <v>5.6764945999999998</v>
      </c>
      <c r="G36" s="2">
        <f t="shared" si="5"/>
        <v>4.3550000000000005E-2</v>
      </c>
      <c r="H36" s="2">
        <f t="shared" si="5"/>
        <v>0.21975999999999998</v>
      </c>
      <c r="I36" s="2">
        <f t="shared" si="5"/>
        <v>3.3500000000000002E-2</v>
      </c>
      <c r="J36" s="2">
        <f t="shared" si="5"/>
        <v>6.7000000000000002E-4</v>
      </c>
      <c r="K36" s="2">
        <f t="shared" si="5"/>
        <v>3.3500000000000001E-3</v>
      </c>
      <c r="L36" s="2">
        <f t="shared" si="5"/>
        <v>4.1540000000000001E-2</v>
      </c>
      <c r="M36" s="2">
        <f t="shared" si="5"/>
        <v>1.8090000000000002E-2</v>
      </c>
      <c r="N36" s="2">
        <f t="shared" si="5"/>
        <v>0</v>
      </c>
      <c r="O36" s="2">
        <f t="shared" si="5"/>
        <v>0</v>
      </c>
      <c r="P36" s="2">
        <f t="shared" si="5"/>
        <v>0</v>
      </c>
      <c r="Q36" s="2">
        <f t="shared" si="10"/>
        <v>43.885000000000005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8</v>
      </c>
      <c r="B37" s="23">
        <v>67</v>
      </c>
      <c r="C37" s="2">
        <f t="shared" si="6"/>
        <v>247.9</v>
      </c>
      <c r="D37" s="2">
        <f t="shared" si="7"/>
        <v>45.281615000000002</v>
      </c>
      <c r="E37" s="2">
        <f t="shared" si="8"/>
        <v>116.25839999999999</v>
      </c>
      <c r="F37" s="2">
        <f t="shared" si="9"/>
        <v>5.6764945999999998</v>
      </c>
      <c r="G37" s="2">
        <f t="shared" si="5"/>
        <v>4.3550000000000005E-2</v>
      </c>
      <c r="H37" s="2">
        <f t="shared" si="5"/>
        <v>0.21975999999999998</v>
      </c>
      <c r="I37" s="2">
        <f t="shared" si="5"/>
        <v>3.3500000000000002E-2</v>
      </c>
      <c r="J37" s="2">
        <f t="shared" si="5"/>
        <v>6.7000000000000002E-4</v>
      </c>
      <c r="K37" s="2">
        <f t="shared" si="5"/>
        <v>3.3500000000000001E-3</v>
      </c>
      <c r="L37" s="2">
        <f t="shared" si="5"/>
        <v>4.1540000000000001E-2</v>
      </c>
      <c r="M37" s="2">
        <f t="shared" si="5"/>
        <v>1.8090000000000002E-2</v>
      </c>
      <c r="N37" s="2">
        <f t="shared" si="5"/>
        <v>0</v>
      </c>
      <c r="O37" s="2">
        <f t="shared" si="5"/>
        <v>0</v>
      </c>
      <c r="P37" s="2">
        <f t="shared" si="5"/>
        <v>0</v>
      </c>
      <c r="Q37" s="2">
        <f t="shared" si="10"/>
        <v>43.885000000000005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67</v>
      </c>
      <c r="C38" s="2">
        <f t="shared" si="6"/>
        <v>247.9</v>
      </c>
      <c r="D38" s="2">
        <f t="shared" si="7"/>
        <v>45.281615000000002</v>
      </c>
      <c r="E38" s="2">
        <f t="shared" si="8"/>
        <v>116.25839999999999</v>
      </c>
      <c r="F38" s="2">
        <f t="shared" si="9"/>
        <v>5.6764945999999998</v>
      </c>
      <c r="G38" s="2">
        <f t="shared" si="5"/>
        <v>4.3550000000000005E-2</v>
      </c>
      <c r="H38" s="2">
        <f t="shared" si="5"/>
        <v>0.21975999999999998</v>
      </c>
      <c r="I38" s="2">
        <f t="shared" si="5"/>
        <v>3.3500000000000002E-2</v>
      </c>
      <c r="J38" s="2">
        <f t="shared" si="5"/>
        <v>6.7000000000000002E-4</v>
      </c>
      <c r="K38" s="2">
        <f t="shared" si="5"/>
        <v>3.3500000000000001E-3</v>
      </c>
      <c r="L38" s="2">
        <f t="shared" si="5"/>
        <v>4.1540000000000001E-2</v>
      </c>
      <c r="M38" s="2">
        <f t="shared" si="5"/>
        <v>1.8090000000000002E-2</v>
      </c>
      <c r="N38" s="2">
        <f t="shared" si="5"/>
        <v>0</v>
      </c>
      <c r="O38" s="2">
        <f t="shared" si="5"/>
        <v>0</v>
      </c>
      <c r="P38" s="2">
        <f t="shared" si="5"/>
        <v>0</v>
      </c>
      <c r="Q38" s="2">
        <f t="shared" si="10"/>
        <v>43.885000000000005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67</v>
      </c>
      <c r="C39" s="2">
        <f t="shared" si="6"/>
        <v>247.9</v>
      </c>
      <c r="D39" s="2">
        <f t="shared" si="7"/>
        <v>45.281615000000002</v>
      </c>
      <c r="E39" s="2">
        <f t="shared" si="8"/>
        <v>116.25839999999999</v>
      </c>
      <c r="F39" s="2">
        <f t="shared" si="9"/>
        <v>5.6764945999999998</v>
      </c>
      <c r="G39" s="2">
        <f t="shared" si="5"/>
        <v>4.3550000000000005E-2</v>
      </c>
      <c r="H39" s="2">
        <f t="shared" si="5"/>
        <v>0.21975999999999998</v>
      </c>
      <c r="I39" s="2">
        <f t="shared" si="5"/>
        <v>3.3500000000000002E-2</v>
      </c>
      <c r="J39" s="2">
        <f t="shared" si="5"/>
        <v>6.7000000000000002E-4</v>
      </c>
      <c r="K39" s="2">
        <f t="shared" si="5"/>
        <v>3.3500000000000001E-3</v>
      </c>
      <c r="L39" s="2">
        <f t="shared" si="5"/>
        <v>4.1540000000000001E-2</v>
      </c>
      <c r="M39" s="2">
        <f t="shared" si="5"/>
        <v>1.8090000000000002E-2</v>
      </c>
      <c r="N39" s="2">
        <f t="shared" si="5"/>
        <v>0</v>
      </c>
      <c r="O39" s="2">
        <f t="shared" si="5"/>
        <v>0</v>
      </c>
      <c r="P39" s="2">
        <f t="shared" si="5"/>
        <v>0</v>
      </c>
      <c r="Q39" s="2">
        <f t="shared" si="10"/>
        <v>43.885000000000005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12</v>
      </c>
      <c r="B40" s="23">
        <v>67</v>
      </c>
      <c r="C40" s="2">
        <f t="shared" si="6"/>
        <v>247.9</v>
      </c>
      <c r="D40" s="2">
        <f t="shared" si="7"/>
        <v>45.281615000000002</v>
      </c>
      <c r="E40" s="2">
        <f t="shared" si="8"/>
        <v>116.25839999999999</v>
      </c>
      <c r="F40" s="2">
        <f t="shared" si="9"/>
        <v>5.6764945999999998</v>
      </c>
      <c r="G40" s="2">
        <f t="shared" si="5"/>
        <v>4.3550000000000005E-2</v>
      </c>
      <c r="H40" s="2">
        <f t="shared" si="5"/>
        <v>0.21975999999999998</v>
      </c>
      <c r="I40" s="2">
        <f t="shared" si="5"/>
        <v>3.3500000000000002E-2</v>
      </c>
      <c r="J40" s="2">
        <f t="shared" si="5"/>
        <v>6.7000000000000002E-4</v>
      </c>
      <c r="K40" s="2">
        <f t="shared" si="5"/>
        <v>3.3500000000000001E-3</v>
      </c>
      <c r="L40" s="2">
        <f t="shared" si="5"/>
        <v>4.1540000000000001E-2</v>
      </c>
      <c r="M40" s="2">
        <f t="shared" si="5"/>
        <v>1.8090000000000002E-2</v>
      </c>
      <c r="N40" s="2">
        <f t="shared" si="5"/>
        <v>0</v>
      </c>
      <c r="O40" s="2">
        <f t="shared" si="5"/>
        <v>0</v>
      </c>
      <c r="P40" s="2">
        <f t="shared" si="5"/>
        <v>0</v>
      </c>
      <c r="Q40" s="2">
        <f t="shared" si="10"/>
        <v>43.885000000000005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13</v>
      </c>
      <c r="B41" s="23">
        <v>67</v>
      </c>
      <c r="C41" s="2">
        <f t="shared" si="6"/>
        <v>247.9</v>
      </c>
      <c r="D41" s="2">
        <f t="shared" si="7"/>
        <v>45.281615000000002</v>
      </c>
      <c r="E41" s="2">
        <f t="shared" si="8"/>
        <v>116.25839999999999</v>
      </c>
      <c r="F41" s="2">
        <f t="shared" si="9"/>
        <v>5.6764945999999998</v>
      </c>
      <c r="G41" s="2">
        <f t="shared" si="5"/>
        <v>4.3550000000000005E-2</v>
      </c>
      <c r="H41" s="2">
        <f t="shared" si="5"/>
        <v>0.21975999999999998</v>
      </c>
      <c r="I41" s="2">
        <f t="shared" si="5"/>
        <v>3.3500000000000002E-2</v>
      </c>
      <c r="J41" s="2">
        <f t="shared" si="5"/>
        <v>6.7000000000000002E-4</v>
      </c>
      <c r="K41" s="2">
        <f t="shared" si="5"/>
        <v>3.3500000000000001E-3</v>
      </c>
      <c r="L41" s="2">
        <f t="shared" si="5"/>
        <v>4.1540000000000001E-2</v>
      </c>
      <c r="M41" s="2">
        <f t="shared" si="5"/>
        <v>1.8090000000000002E-2</v>
      </c>
      <c r="N41" s="2">
        <f t="shared" si="5"/>
        <v>0</v>
      </c>
      <c r="O41" s="2">
        <f t="shared" si="5"/>
        <v>0</v>
      </c>
      <c r="P41" s="2">
        <f t="shared" si="5"/>
        <v>0</v>
      </c>
      <c r="Q41" s="2">
        <f t="shared" si="10"/>
        <v>43.885000000000005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8</v>
      </c>
      <c r="I57" s="16">
        <f t="shared" si="13"/>
        <v>9</v>
      </c>
      <c r="J57" s="16">
        <f t="shared" si="13"/>
        <v>10</v>
      </c>
      <c r="K57" s="16">
        <f t="shared" si="13"/>
        <v>12</v>
      </c>
      <c r="L57" s="16">
        <f t="shared" si="13"/>
        <v>13</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5.0999999999999996</v>
      </c>
      <c r="C60" s="93">
        <f t="shared" ref="C60:U60" si="14">D10</f>
        <v>5.5</v>
      </c>
      <c r="D60" s="93">
        <f t="shared" si="14"/>
        <v>5.7</v>
      </c>
      <c r="E60" s="93">
        <f t="shared" si="14"/>
        <v>5.5</v>
      </c>
      <c r="F60" s="93">
        <f t="shared" si="14"/>
        <v>5.4</v>
      </c>
      <c r="G60" s="93">
        <f t="shared" si="14"/>
        <v>5.4</v>
      </c>
      <c r="H60" s="93">
        <f t="shared" si="14"/>
        <v>5.4</v>
      </c>
      <c r="I60" s="93">
        <f t="shared" si="14"/>
        <v>5.3</v>
      </c>
      <c r="J60" s="93">
        <f t="shared" si="14"/>
        <v>5.5</v>
      </c>
      <c r="K60" s="93">
        <f t="shared" si="14"/>
        <v>5.3</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67</v>
      </c>
      <c r="C62" s="94">
        <f>B32</f>
        <v>67</v>
      </c>
      <c r="D62" s="94">
        <f>B33</f>
        <v>67</v>
      </c>
      <c r="E62" s="94">
        <f>B34</f>
        <v>67</v>
      </c>
      <c r="F62" s="94">
        <f>B35</f>
        <v>67</v>
      </c>
      <c r="G62" s="94">
        <f>B36</f>
        <v>67</v>
      </c>
      <c r="H62" s="94">
        <f>B37</f>
        <v>67</v>
      </c>
      <c r="I62" s="94">
        <f>B38</f>
        <v>67</v>
      </c>
      <c r="J62" s="94">
        <f>B39</f>
        <v>67</v>
      </c>
      <c r="K62" s="94">
        <f>B40</f>
        <v>67</v>
      </c>
      <c r="L62" s="94">
        <f>B41</f>
        <v>67</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6.6000000000000032</v>
      </c>
      <c r="C64" s="94">
        <f t="shared" ref="C64:U64" si="17">(C59-C60)*C61</f>
        <v>4.2000000000000011</v>
      </c>
      <c r="D64" s="94">
        <f t="shared" si="17"/>
        <v>3</v>
      </c>
      <c r="E64" s="94">
        <f t="shared" si="17"/>
        <v>4.2000000000000011</v>
      </c>
      <c r="F64" s="94">
        <f t="shared" si="17"/>
        <v>4.7999999999999989</v>
      </c>
      <c r="G64" s="94">
        <f t="shared" si="17"/>
        <v>4.7999999999999989</v>
      </c>
      <c r="H64" s="94">
        <f t="shared" si="17"/>
        <v>4.7999999999999989</v>
      </c>
      <c r="I64" s="94">
        <f t="shared" si="17"/>
        <v>5.4000000000000021</v>
      </c>
      <c r="J64" s="94">
        <f t="shared" si="17"/>
        <v>4.2000000000000011</v>
      </c>
      <c r="K64" s="94">
        <f t="shared" si="17"/>
        <v>5.4000000000000021</v>
      </c>
      <c r="L64" s="94">
        <f t="shared" si="17"/>
        <v>5.4000000000000021</v>
      </c>
      <c r="M64" s="94">
        <f t="shared" si="17"/>
        <v>37.200000000000003</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10" ma:contentTypeDescription="Permitting &amp; Compliance Excel Document" ma:contentTypeScope="" ma:versionID="9b1f5cd6d7e0748bc06d4c78957b7fb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080F81-A89E-43FB-A465-991653D6BA24}"/>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BE8B6775-3166-449F-A99F-FCC098CF14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Waste 1</vt:lpstr>
      <vt:lpstr>Waste 2</vt:lpstr>
      <vt:lpstr>Waste 3</vt:lpstr>
      <vt:lpstr>Waste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2020-10-06T08:34:29Z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c4217553-bfc4-4a57-8788-439da70c9525</vt:lpwstr>
  </property>
  <property fmtid="{D5CDD505-2E9C-101B-9397-08002B2CF9AE}" pid="4" name="_dlc_DocId">
    <vt:lpwstr>REGU-415-1610111</vt:lpwstr>
  </property>
  <property fmtid="{D5CDD505-2E9C-101B-9397-08002B2CF9AE}" pid="5" name="_dlc_DocIdUrl">
    <vt:lpwstr>https://cyfoethnaturiolcymru.sharepoint.com/teams/Regulatory/Permitting/_layouts/15/DocIdRedir.aspx?ID=REGU-415-1610111, REGU-415-1610111</vt:lpwstr>
  </property>
</Properties>
</file>