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1751\"/>
    </mc:Choice>
  </mc:AlternateContent>
  <xr:revisionPtr revIDLastSave="0" documentId="13_ncr:1_{F73CD8DA-C9FF-4EE9-861D-141550239261}" xr6:coauthVersionLast="44" xr6:coauthVersionMax="44" xr10:uidLastSave="{00000000-0000-0000-0000-000000000000}"/>
  <bookViews>
    <workbookView xWindow="-19310" yWindow="2410" windowWidth="19420" windowHeight="10420" tabRatio="870" xr2:uid="{00000000-000D-0000-FFFF-FFFF00000000}"/>
  </bookViews>
  <sheets>
    <sheet name="Field data and Waste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55" i="1" l="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4" i="1" l="1"/>
  <c r="R64" i="1"/>
  <c r="Q64" i="1"/>
  <c r="U64" i="1"/>
  <c r="P64" i="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<sst xmlns="http://schemas.openxmlformats.org/spreadsheetml/2006/main" count="243" uniqueCount="166">
  <si>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</si>
  <si>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</si>
  <si>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</si>
  <si>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</si>
  <si>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</si>
  <si>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</si>
  <si>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</si>
  <si>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</si>
  <si>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</si>
  <si>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</si>
  <si>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</si>
  <si>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</si>
  <si>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</si>
  <si>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</si>
  <si>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</si>
  <si>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</si>
  <si>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</si>
  <si>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</si>
  <si>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</si>
  <si>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</si>
  <si>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</si>
  <si>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</si>
  <si>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</si>
  <si>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</si>
  <si>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</si>
  <si>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</si>
  <si>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</si>
  <si>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</si>
  <si>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</si>
  <si>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</si>
  <si>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</si>
  <si>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</si>
  <si>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</si>
  <si>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</si>
  <si>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</si>
  <si>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</si>
  <si>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</si>
  <si>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</si>
  <si>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</si>
  <si>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</si>
  <si>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</si>
  <si>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</si>
  <si>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</si>
  <si>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</si>
  <si>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</si>
  <si>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</si>
  <si>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</si>
  <si>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</si>
  <si>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</si>
  <si>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</si>
  <si>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</si>
  <si>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</si>
  <si>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</si>
  <si>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</si>
  <si>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</si>
  <si>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</si>
  <si>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</si>
  <si>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</si>
  <si>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</si>
  <si>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</si>
  <si>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</si>
  <si>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</si>
  <si>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</si>
  <si>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</si>
  <si>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</si>
  <si>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</si>
  <si>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</si>
  <si>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</si>
  <si>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</si>
  <si>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</si>
  <si>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</si>
  <si>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</si>
  <si>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</si>
  <si>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</si>
  <si>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</si>
  <si>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</si>
  <si>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</si>
  <si>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</si>
  <si>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</si>
  <si>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</si>
  <si>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</si>
  <si>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</si>
  <si>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</si>
  <si>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</si>
  <si>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</si>
  <si>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</si>
  <si>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</si>
  <si>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</si>
  <si>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</si>
  <si>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</si>
  <si>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</si>
  <si>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</si>
  <si>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</si>
  <si>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</si>
  <si>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</si>
  <si>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</si>
  <si>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</si>
  <si>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</si>
  <si>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</si>
  <si>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</si>
  <si>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</si>
  <si>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</si>
  <si>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</si>
  <si>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</si>
  <si>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</si>
  <si>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</si>
  <si>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</si>
  <si>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</si>
  <si>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</si>
  <si>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</si>
  <si>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</si>
  <si>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</si>
  <si>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</si>
  <si>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</si>
  <si>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</si>
  <si>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</si>
  <si>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</si>
  <si>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</si>
  <si>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</si>
  <si>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</si>
  <si>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</si>
  <si>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</si>
  <si>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</si>
  <si>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</si>
  <si>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</si>
  <si>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</si>
  <si>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</si>
  <si>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</si>
  <si>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</si>
  <si>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</si>
  <si>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</si>
  <si>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</si>
  <si>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</si>
  <si>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</si>
  <si>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</si>
  <si>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</si>
  <si>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</si>
  <si>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</si>
  <si>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</si>
  <si>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</si>
  <si>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</si>
  <si>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</si>
  <si>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</si>
  <si>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</si>
  <si>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</si>
  <si>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</si>
  <si>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</si>
  <si>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</si>
  <si>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</si>
  <si>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</si>
  <si>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</si>
  <si>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</si>
  <si>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 xml:space="preserve">PAN-011751 </t>
  </si>
  <si>
    <t>EPR-CB3590HU</t>
  </si>
  <si>
    <t>Cwm Environmental Ltd</t>
  </si>
  <si>
    <t>Ty-Hen Farm, Llanddarog Road, Nantycaws, CARMARTHEN, SA32 8BG</t>
  </si>
  <si>
    <t>Sion Sleep</t>
  </si>
  <si>
    <t>Big Field 1</t>
  </si>
  <si>
    <t>Big Field 2</t>
  </si>
  <si>
    <t>Pony Field S</t>
  </si>
  <si>
    <t>Pony Field N</t>
  </si>
  <si>
    <t>Ty Hen Track</t>
  </si>
  <si>
    <t>Low</t>
  </si>
  <si>
    <t>Cwm Environmental</t>
  </si>
  <si>
    <t>19 05 99</t>
  </si>
  <si>
    <t>Ty Hen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</si>
</sst>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b/>
      <sz val="16"/>
      <color theme="1"/>
      <name val="Arial"/>
      <family val="2"/>
    </font>
    <font>
      <sz val="8"/>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2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0"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cellXfs>
  <cellStyles count="3">
    <cellStyle name="Normal" xfId="0" builtinId="0"/>
    <cellStyle name="Normal 2" xfId="1" xr:uid="{00000000-0005-0000-0000-000001000000}"/>
    <cellStyle name="Percent" xfId="2" builtinId="5"/>
  </cellStyles>
  <dxfs count="4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60F44E4-7249-415F-8D5E-41D249F9A162}" name="Crop" dataDxfId="5"/>
    <tableColumn id="2" xr3:uid="{55E07717-B4EC-4E8A-B9A9-34F3CF85E32D}" name="P Offtake" dataDxfId="4"/>
    <tableColumn id="3" xr3:uid="{7B25FA52-8104-4FE3-AED4-B53CBFDF89B2}" name="K Offtake" dataDxfId="3"/>
    <tableColumn id="4" xr3:uid="{0DBAE461-2D09-43C8-9342-3980D552AE4D}" name="Order" dataDxfId="2"/>
    <tableColumn id="5" xr3:uid="{52CACE7B-0CBA-46FC-9F24-02CBD6100239}" name="Lime pH requirement" dataDxfId="1"/>
    <tableColumn id="6" xr3:uid="{F1432630-9B16-4266-8147-CE754A715307}"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topLeftCell="A22" zoomScaleNormal="100" workbookViewId="0">
      <selection activeCell="A33" sqref="A33:XFD33"/>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13.1796875"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1" width="13.1796875" style="19" hidden="1" customWidth="1"/>
    <col min="42" max="16384" width="13.1796875" style="19"/>
  </cols>
  <sheetData>
    <row r="1" spans="1:40" ht="13" x14ac:dyDescent="0.3">
      <c r="A1" s="112" t="s">
        <v>41</v>
      </c>
      <c r="B1" s="112"/>
      <c r="C1" s="98" t="s">
        <v>152</v>
      </c>
      <c r="D1" s="99"/>
      <c r="E1" s="37" t="s">
        <v>45</v>
      </c>
      <c r="F1" s="35">
        <v>11.6</v>
      </c>
      <c r="G1" s="100" t="s">
        <v>43</v>
      </c>
      <c r="H1" s="101"/>
      <c r="I1" s="35">
        <v>8.01</v>
      </c>
      <c r="AB1" s="26"/>
      <c r="AC1" s="26"/>
      <c r="AD1" s="43" t="s">
        <v>124</v>
      </c>
      <c r="AE1" s="25"/>
      <c r="AF1" s="25"/>
      <c r="AG1" s="26"/>
      <c r="AH1" s="26"/>
      <c r="AI1" s="46" t="s">
        <v>79</v>
      </c>
      <c r="AJ1" s="47" t="s">
        <v>91</v>
      </c>
      <c r="AK1" s="48" t="s">
        <v>92</v>
      </c>
      <c r="AL1" s="49" t="s">
        <v>123</v>
      </c>
      <c r="AM1" s="49" t="s">
        <v>129</v>
      </c>
      <c r="AN1" s="49" t="s">
        <v>109</v>
      </c>
    </row>
    <row r="2" spans="1:40" ht="13" x14ac:dyDescent="0.3">
      <c r="A2" s="112" t="s">
        <v>84</v>
      </c>
      <c r="B2" s="112"/>
      <c r="C2" s="96" t="s">
        <v>153</v>
      </c>
      <c r="D2" s="97"/>
      <c r="E2" s="37" t="s">
        <v>106</v>
      </c>
      <c r="F2" s="35" t="s">
        <v>164</v>
      </c>
      <c r="G2" s="102" t="s">
        <v>107</v>
      </c>
      <c r="H2" s="103"/>
      <c r="I2" s="35">
        <v>566</v>
      </c>
      <c r="AB2" s="43" t="s">
        <v>56</v>
      </c>
      <c r="AC2" s="25"/>
      <c r="AD2" s="43" t="s">
        <v>70</v>
      </c>
      <c r="AE2" s="25"/>
      <c r="AF2" s="25"/>
      <c r="AG2" s="50" t="s">
        <v>76</v>
      </c>
      <c r="AH2" s="26"/>
      <c r="AI2" s="51" t="s">
        <v>124</v>
      </c>
      <c r="AJ2" s="52">
        <v>0</v>
      </c>
      <c r="AK2" s="53">
        <v>0</v>
      </c>
      <c r="AL2" s="18">
        <v>0</v>
      </c>
      <c r="AM2" s="19">
        <v>0</v>
      </c>
      <c r="AN2" s="19">
        <v>0</v>
      </c>
    </row>
    <row r="3" spans="1:40" ht="13" x14ac:dyDescent="0.25">
      <c r="A3" s="116" t="s">
        <v>42</v>
      </c>
      <c r="B3" s="117"/>
      <c r="C3" s="96" t="s">
        <v>154</v>
      </c>
      <c r="D3" s="97"/>
      <c r="E3" s="37" t="s">
        <v>105</v>
      </c>
      <c r="F3" s="45" t="s">
        <v>77</v>
      </c>
      <c r="G3" s="104" t="s">
        <v>108</v>
      </c>
      <c r="H3" s="104"/>
      <c r="I3" s="35"/>
      <c r="AB3" s="43" t="s">
        <v>57</v>
      </c>
      <c r="AC3" s="25"/>
      <c r="AD3" s="43" t="s">
        <v>71</v>
      </c>
      <c r="AE3" s="25"/>
      <c r="AF3" s="25"/>
      <c r="AG3" s="50" t="s">
        <v>77</v>
      </c>
      <c r="AH3" s="26"/>
      <c r="AI3" s="54" t="s">
        <v>111</v>
      </c>
      <c r="AJ3" s="55">
        <v>1.7</v>
      </c>
      <c r="AK3" s="56">
        <v>6</v>
      </c>
      <c r="AL3" s="57">
        <v>1</v>
      </c>
      <c r="AM3" s="19">
        <v>6.2</v>
      </c>
      <c r="AN3" s="19" t="s">
        <v>110</v>
      </c>
    </row>
    <row r="4" spans="1:40" ht="13" x14ac:dyDescent="0.25">
      <c r="A4" s="112" t="s">
        <v>0</v>
      </c>
      <c r="B4" s="112"/>
      <c r="C4" s="98" t="s">
        <v>155</v>
      </c>
      <c r="D4" s="99"/>
      <c r="E4" s="38" t="s">
        <v>1</v>
      </c>
      <c r="F4" s="94" t="s">
        <v>163</v>
      </c>
      <c r="G4" s="104"/>
      <c r="H4" s="104"/>
      <c r="I4" s="35"/>
      <c r="AB4" s="43" t="s">
        <v>52</v>
      </c>
      <c r="AC4" s="25"/>
      <c r="AD4" s="58" t="s">
        <v>72</v>
      </c>
      <c r="AE4" s="25"/>
      <c r="AF4" s="25"/>
      <c r="AG4" s="50" t="s">
        <v>78</v>
      </c>
      <c r="AH4" s="26"/>
      <c r="AI4" s="59" t="s">
        <v>122</v>
      </c>
      <c r="AJ4" s="60">
        <v>7</v>
      </c>
      <c r="AK4" s="61">
        <v>10.5</v>
      </c>
      <c r="AL4" s="19">
        <v>2</v>
      </c>
      <c r="AM4" s="19">
        <v>6.7</v>
      </c>
      <c r="AN4" s="19" t="s">
        <v>135</v>
      </c>
    </row>
    <row r="5" spans="1:40" ht="13" x14ac:dyDescent="0.25">
      <c r="A5" s="112" t="s">
        <v>47</v>
      </c>
      <c r="B5" s="112"/>
      <c r="C5" s="105" t="s">
        <v>156</v>
      </c>
      <c r="D5" s="105"/>
      <c r="E5" s="38"/>
      <c r="F5" s="94"/>
      <c r="G5" s="104"/>
      <c r="H5" s="104"/>
      <c r="I5" s="35"/>
      <c r="AB5" s="43" t="s">
        <v>53</v>
      </c>
      <c r="AC5" s="25"/>
      <c r="AD5" s="58" t="s">
        <v>73</v>
      </c>
      <c r="AE5" s="25"/>
      <c r="AF5" s="25"/>
      <c r="AG5" s="50" t="s">
        <v>101</v>
      </c>
      <c r="AH5" s="26"/>
      <c r="AI5" s="59" t="s">
        <v>121</v>
      </c>
      <c r="AJ5" s="60">
        <v>6.5</v>
      </c>
      <c r="AK5" s="61">
        <v>5.5</v>
      </c>
      <c r="AL5" s="19">
        <v>3</v>
      </c>
      <c r="AM5" s="19">
        <v>6.7</v>
      </c>
      <c r="AN5" s="19" t="s">
        <v>135</v>
      </c>
    </row>
    <row r="6" spans="1:40" s="27" customFormat="1" x14ac:dyDescent="0.25">
      <c r="A6" s="62"/>
      <c r="B6" s="62"/>
      <c r="C6" s="63"/>
      <c r="D6" s="63"/>
      <c r="E6" s="63"/>
      <c r="F6" s="64"/>
      <c r="G6" s="64"/>
      <c r="H6" s="65"/>
      <c r="I6" s="65"/>
      <c r="J6" s="65"/>
      <c r="AB6" s="43" t="s">
        <v>54</v>
      </c>
      <c r="AC6" s="25"/>
      <c r="AD6" s="58" t="s">
        <v>74</v>
      </c>
      <c r="AE6" s="25"/>
      <c r="AF6" s="25"/>
      <c r="AG6" s="26"/>
      <c r="AH6" s="26"/>
      <c r="AI6" s="59" t="s">
        <v>68</v>
      </c>
      <c r="AJ6" s="60">
        <v>8.5</v>
      </c>
      <c r="AK6" s="61">
        <v>12</v>
      </c>
      <c r="AL6" s="19">
        <v>4</v>
      </c>
      <c r="AM6" s="27">
        <v>6.7</v>
      </c>
      <c r="AN6" s="19" t="s">
        <v>135</v>
      </c>
    </row>
    <row r="7" spans="1:40" s="20" customFormat="1" ht="13" x14ac:dyDescent="0.25">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59" t="s">
        <v>93</v>
      </c>
      <c r="AJ7" s="60">
        <v>8.5</v>
      </c>
      <c r="AK7" s="61">
        <v>10.5</v>
      </c>
      <c r="AL7" s="19">
        <v>5</v>
      </c>
      <c r="AM7" s="20">
        <v>6.7</v>
      </c>
      <c r="AN7" s="19" t="s">
        <v>135</v>
      </c>
    </row>
    <row r="8" spans="1:40" ht="13" x14ac:dyDescent="0.25">
      <c r="A8" s="112" t="s">
        <v>2</v>
      </c>
      <c r="B8" s="112"/>
      <c r="C8" s="23" t="s">
        <v>157</v>
      </c>
      <c r="D8" s="23" t="s">
        <v>158</v>
      </c>
      <c r="E8" s="23" t="s">
        <v>159</v>
      </c>
      <c r="F8" s="23" t="s">
        <v>160</v>
      </c>
      <c r="G8" s="23" t="s">
        <v>161</v>
      </c>
      <c r="H8" s="23" t="s">
        <v>165</v>
      </c>
      <c r="I8" s="23"/>
      <c r="J8" s="23"/>
      <c r="K8" s="23"/>
      <c r="L8" s="23"/>
      <c r="M8" s="23"/>
      <c r="N8" s="23"/>
      <c r="O8" s="23"/>
      <c r="P8" s="23"/>
      <c r="Q8" s="23"/>
      <c r="R8" s="23"/>
      <c r="S8" s="23"/>
      <c r="T8" s="23"/>
      <c r="U8" s="23"/>
      <c r="V8" s="23"/>
      <c r="AB8" s="66"/>
      <c r="AC8" s="66"/>
      <c r="AD8" s="26"/>
      <c r="AE8" s="25" t="s">
        <v>139</v>
      </c>
      <c r="AF8" s="25"/>
      <c r="AG8" s="26"/>
      <c r="AH8" s="26"/>
      <c r="AI8" s="59" t="s">
        <v>102</v>
      </c>
      <c r="AJ8" s="67">
        <v>1.4</v>
      </c>
      <c r="AK8" s="61">
        <v>4.4000000000000004</v>
      </c>
      <c r="AL8" s="19">
        <v>6</v>
      </c>
      <c r="AM8" s="19">
        <v>6.7</v>
      </c>
      <c r="AN8" s="19" t="s">
        <v>135</v>
      </c>
    </row>
    <row r="9" spans="1:40" ht="13" x14ac:dyDescent="0.25">
      <c r="A9" s="112" t="s">
        <v>3</v>
      </c>
      <c r="B9" s="112"/>
      <c r="C9" s="23" t="s">
        <v>162</v>
      </c>
      <c r="D9" s="23" t="s">
        <v>162</v>
      </c>
      <c r="E9" s="23" t="s">
        <v>162</v>
      </c>
      <c r="F9" s="23" t="s">
        <v>162</v>
      </c>
      <c r="G9" s="23" t="s">
        <v>162</v>
      </c>
      <c r="H9" s="23" t="s">
        <v>162</v>
      </c>
      <c r="I9" s="23"/>
      <c r="J9" s="23"/>
      <c r="K9" s="23"/>
      <c r="L9" s="23"/>
      <c r="M9" s="23"/>
      <c r="N9" s="23"/>
      <c r="O9" s="23"/>
      <c r="P9" s="23"/>
      <c r="Q9" s="23"/>
      <c r="R9" s="23"/>
      <c r="S9" s="23"/>
      <c r="T9" s="23"/>
      <c r="U9" s="23"/>
      <c r="V9" s="23"/>
      <c r="AB9" s="25"/>
      <c r="AC9" s="25"/>
      <c r="AD9" s="43" t="s">
        <v>137</v>
      </c>
      <c r="AE9" s="43">
        <v>4.5</v>
      </c>
      <c r="AF9" s="25"/>
      <c r="AG9" s="26"/>
      <c r="AH9" s="26"/>
      <c r="AI9" s="68" t="s">
        <v>100</v>
      </c>
      <c r="AJ9" s="69">
        <v>0.7</v>
      </c>
      <c r="AK9" s="70">
        <v>4</v>
      </c>
      <c r="AL9" s="40">
        <v>7</v>
      </c>
      <c r="AM9" s="19">
        <v>6.7</v>
      </c>
      <c r="AN9" s="19" t="s">
        <v>135</v>
      </c>
    </row>
    <row r="10" spans="1:40" ht="13" x14ac:dyDescent="0.25">
      <c r="A10" s="112" t="s">
        <v>4</v>
      </c>
      <c r="B10" s="112"/>
      <c r="C10" s="23">
        <v>7.2</v>
      </c>
      <c r="D10" s="23">
        <v>7.4</v>
      </c>
      <c r="E10" s="23">
        <v>5.8</v>
      </c>
      <c r="F10" s="23">
        <v>5.6</v>
      </c>
      <c r="G10" s="23">
        <v>5.4</v>
      </c>
      <c r="H10" s="23">
        <v>5.3</v>
      </c>
      <c r="I10" s="23"/>
      <c r="J10" s="23"/>
      <c r="K10" s="23"/>
      <c r="L10" s="23"/>
      <c r="M10" s="23"/>
      <c r="N10" s="23"/>
      <c r="O10" s="23"/>
      <c r="P10" s="23"/>
      <c r="Q10" s="23"/>
      <c r="R10" s="23"/>
      <c r="S10" s="23"/>
      <c r="T10" s="23"/>
      <c r="U10" s="23"/>
      <c r="V10" s="23"/>
      <c r="AB10" s="25"/>
      <c r="AC10" s="25"/>
      <c r="AD10" s="43" t="s">
        <v>140</v>
      </c>
      <c r="AE10" s="43">
        <v>5</v>
      </c>
      <c r="AF10" s="25"/>
      <c r="AG10" s="26"/>
      <c r="AH10" s="26"/>
      <c r="AI10" s="59" t="s">
        <v>94</v>
      </c>
      <c r="AJ10" s="60">
        <v>9</v>
      </c>
      <c r="AK10" s="61">
        <v>16.5</v>
      </c>
      <c r="AL10" s="19">
        <v>8</v>
      </c>
      <c r="AM10" s="19">
        <v>6.7</v>
      </c>
      <c r="AN10" s="19" t="s">
        <v>135</v>
      </c>
    </row>
    <row r="11" spans="1:40" ht="13" x14ac:dyDescent="0.25">
      <c r="A11" s="112" t="s">
        <v>5</v>
      </c>
      <c r="B11" s="112"/>
      <c r="C11" s="23">
        <v>0</v>
      </c>
      <c r="D11" s="23">
        <v>1</v>
      </c>
      <c r="E11" s="23">
        <v>2</v>
      </c>
      <c r="F11" s="23">
        <v>2</v>
      </c>
      <c r="G11" s="23">
        <v>2</v>
      </c>
      <c r="H11" s="23">
        <v>2</v>
      </c>
      <c r="I11" s="23"/>
      <c r="J11" s="23"/>
      <c r="K11" s="23"/>
      <c r="L11" s="23"/>
      <c r="M11" s="23"/>
      <c r="N11" s="23"/>
      <c r="O11" s="23"/>
      <c r="P11" s="23"/>
      <c r="Q11" s="23"/>
      <c r="R11" s="23"/>
      <c r="S11" s="23"/>
      <c r="T11" s="23"/>
      <c r="U11" s="23"/>
      <c r="V11" s="23"/>
      <c r="AB11" s="25"/>
      <c r="AC11" s="25"/>
      <c r="AD11" s="58" t="s">
        <v>141</v>
      </c>
      <c r="AE11" s="43">
        <v>6</v>
      </c>
      <c r="AF11" s="25"/>
      <c r="AG11" s="26"/>
      <c r="AH11" s="26"/>
      <c r="AI11" s="59" t="s">
        <v>120</v>
      </c>
      <c r="AJ11" s="60">
        <v>15</v>
      </c>
      <c r="AK11" s="61">
        <v>17.5</v>
      </c>
      <c r="AL11" s="19">
        <v>9</v>
      </c>
      <c r="AM11" s="19">
        <v>7</v>
      </c>
      <c r="AN11" s="19" t="s">
        <v>135</v>
      </c>
    </row>
    <row r="12" spans="1:40" ht="13" x14ac:dyDescent="0.25">
      <c r="A12" s="112" t="s">
        <v>6</v>
      </c>
      <c r="B12" s="112"/>
      <c r="C12" s="23">
        <v>1</v>
      </c>
      <c r="D12" s="23">
        <v>1</v>
      </c>
      <c r="E12" s="23">
        <v>1</v>
      </c>
      <c r="F12" s="23">
        <v>2</v>
      </c>
      <c r="G12" s="23">
        <v>2</v>
      </c>
      <c r="H12" s="23">
        <v>2</v>
      </c>
      <c r="I12" s="23"/>
      <c r="J12" s="23"/>
      <c r="K12" s="23"/>
      <c r="L12" s="23"/>
      <c r="M12" s="23"/>
      <c r="N12" s="23"/>
      <c r="O12" s="23"/>
      <c r="P12" s="23"/>
      <c r="Q12" s="23"/>
      <c r="R12" s="23"/>
      <c r="S12" s="23"/>
      <c r="T12" s="23"/>
      <c r="U12" s="23"/>
      <c r="V12" s="23"/>
      <c r="AB12" s="25"/>
      <c r="AC12" s="25"/>
      <c r="AD12" s="58" t="s">
        <v>142</v>
      </c>
      <c r="AE12" s="43">
        <v>7.5</v>
      </c>
      <c r="AF12" s="25"/>
      <c r="AG12" s="26"/>
      <c r="AH12" s="26"/>
      <c r="AI12" s="59" t="s">
        <v>119</v>
      </c>
      <c r="AJ12" s="60">
        <v>14</v>
      </c>
      <c r="AK12" s="61">
        <v>11</v>
      </c>
      <c r="AL12" s="19">
        <v>10</v>
      </c>
      <c r="AM12" s="19">
        <v>7</v>
      </c>
      <c r="AN12" s="19" t="s">
        <v>135</v>
      </c>
    </row>
    <row r="13" spans="1:40" ht="13" x14ac:dyDescent="0.25">
      <c r="A13" s="112" t="s">
        <v>7</v>
      </c>
      <c r="B13" s="112"/>
      <c r="C13" s="23">
        <v>2</v>
      </c>
      <c r="D13" s="23">
        <v>1</v>
      </c>
      <c r="E13" s="23">
        <v>2</v>
      </c>
      <c r="F13" s="23">
        <v>3</v>
      </c>
      <c r="G13" s="23">
        <v>3</v>
      </c>
      <c r="H13" s="23">
        <v>3</v>
      </c>
      <c r="I13" s="23"/>
      <c r="J13" s="23"/>
      <c r="K13" s="23"/>
      <c r="L13" s="23"/>
      <c r="M13" s="23"/>
      <c r="N13" s="23"/>
      <c r="O13" s="23"/>
      <c r="P13" s="23"/>
      <c r="Q13" s="23"/>
      <c r="R13" s="23"/>
      <c r="S13" s="23"/>
      <c r="T13" s="23"/>
      <c r="U13" s="23"/>
      <c r="V13" s="23"/>
      <c r="AB13" s="25"/>
      <c r="AC13" s="25"/>
      <c r="AD13" s="58" t="s">
        <v>143</v>
      </c>
      <c r="AE13" s="43">
        <v>12</v>
      </c>
      <c r="AF13" s="25"/>
      <c r="AG13" s="26"/>
      <c r="AH13" s="26"/>
      <c r="AI13" s="59" t="s">
        <v>118</v>
      </c>
      <c r="AJ13" s="60">
        <v>1.9</v>
      </c>
      <c r="AK13" s="61">
        <v>7.5</v>
      </c>
      <c r="AL13" s="19">
        <v>11</v>
      </c>
      <c r="AM13" s="19">
        <v>6.7</v>
      </c>
      <c r="AN13" s="19" t="s">
        <v>135</v>
      </c>
    </row>
    <row r="14" spans="1:40" ht="13" x14ac:dyDescent="0.25">
      <c r="A14" s="114" t="s">
        <v>8</v>
      </c>
      <c r="B14" s="114"/>
      <c r="C14" s="36" t="s">
        <v>111</v>
      </c>
      <c r="D14" s="36" t="s">
        <v>111</v>
      </c>
      <c r="E14" s="36" t="s">
        <v>111</v>
      </c>
      <c r="F14" s="36" t="s">
        <v>111</v>
      </c>
      <c r="G14" s="36" t="s">
        <v>111</v>
      </c>
      <c r="H14" s="36" t="s">
        <v>111</v>
      </c>
      <c r="I14" s="36"/>
      <c r="J14" s="36"/>
      <c r="K14" s="36"/>
      <c r="L14" s="36"/>
      <c r="M14" s="36"/>
      <c r="N14" s="36"/>
      <c r="O14" s="36"/>
      <c r="P14" s="36"/>
      <c r="Q14" s="36"/>
      <c r="R14" s="36"/>
      <c r="S14" s="36"/>
      <c r="T14" s="36"/>
      <c r="U14" s="36"/>
      <c r="V14" s="36"/>
      <c r="AD14" s="43" t="s">
        <v>138</v>
      </c>
      <c r="AE14" s="43">
        <v>6</v>
      </c>
      <c r="AI14" s="59" t="s">
        <v>117</v>
      </c>
      <c r="AJ14" s="60">
        <v>0.8</v>
      </c>
      <c r="AK14" s="61">
        <v>1.7</v>
      </c>
      <c r="AL14" s="19">
        <v>12</v>
      </c>
      <c r="AM14" s="19">
        <v>6.7</v>
      </c>
      <c r="AN14" s="19" t="s">
        <v>135</v>
      </c>
    </row>
    <row r="15" spans="1:40" ht="13" x14ac:dyDescent="0.25">
      <c r="A15" s="113" t="s">
        <v>9</v>
      </c>
      <c r="B15" s="113"/>
      <c r="C15" s="23">
        <v>12</v>
      </c>
      <c r="D15" s="23">
        <v>12</v>
      </c>
      <c r="E15" s="23">
        <v>5</v>
      </c>
      <c r="F15" s="23">
        <v>5</v>
      </c>
      <c r="G15" s="23">
        <v>5</v>
      </c>
      <c r="H15" s="23">
        <v>5</v>
      </c>
      <c r="I15" s="23"/>
      <c r="J15" s="23"/>
      <c r="K15" s="23"/>
      <c r="L15" s="23"/>
      <c r="M15" s="23"/>
      <c r="N15" s="23"/>
      <c r="O15" s="23"/>
      <c r="P15" s="23"/>
      <c r="Q15" s="23"/>
      <c r="R15" s="23"/>
      <c r="S15" s="23"/>
      <c r="T15" s="23"/>
      <c r="U15" s="23"/>
      <c r="V15" s="23"/>
      <c r="AD15" s="43" t="s">
        <v>144</v>
      </c>
      <c r="AE15" s="43">
        <v>7</v>
      </c>
      <c r="AI15" s="59" t="s">
        <v>98</v>
      </c>
      <c r="AJ15" s="67">
        <v>1.8</v>
      </c>
      <c r="AK15" s="61">
        <v>5.4</v>
      </c>
      <c r="AL15" s="19">
        <v>13</v>
      </c>
      <c r="AM15" s="19">
        <v>6.7</v>
      </c>
      <c r="AN15" s="19" t="s">
        <v>135</v>
      </c>
    </row>
    <row r="16" spans="1:40" ht="13.5" thickBot="1" x14ac:dyDescent="0.3">
      <c r="A16" s="115" t="s">
        <v>44</v>
      </c>
      <c r="B16" s="115"/>
      <c r="C16" s="41" t="s">
        <v>72</v>
      </c>
      <c r="D16" s="41" t="s">
        <v>72</v>
      </c>
      <c r="E16" s="41" t="s">
        <v>72</v>
      </c>
      <c r="F16" s="41" t="s">
        <v>72</v>
      </c>
      <c r="G16" s="41" t="s">
        <v>72</v>
      </c>
      <c r="H16" s="41" t="s">
        <v>72</v>
      </c>
      <c r="I16" s="41"/>
      <c r="J16" s="41"/>
      <c r="K16" s="41"/>
      <c r="L16" s="41"/>
      <c r="M16" s="41"/>
      <c r="N16" s="41"/>
      <c r="O16" s="41"/>
      <c r="P16" s="41"/>
      <c r="Q16" s="41"/>
      <c r="R16" s="41"/>
      <c r="S16" s="41"/>
      <c r="T16" s="41"/>
      <c r="U16" s="41"/>
      <c r="V16" s="41"/>
      <c r="AD16" s="58" t="s">
        <v>145</v>
      </c>
      <c r="AE16" s="43">
        <v>8</v>
      </c>
      <c r="AI16" s="59" t="s">
        <v>116</v>
      </c>
      <c r="AJ16" s="60">
        <v>8</v>
      </c>
      <c r="AK16" s="61">
        <v>5.5</v>
      </c>
      <c r="AL16" s="20">
        <v>14</v>
      </c>
      <c r="AM16" s="19">
        <v>6.7</v>
      </c>
      <c r="AN16" s="19" t="s">
        <v>135</v>
      </c>
    </row>
    <row r="17" spans="1:40" ht="13" x14ac:dyDescent="0.25">
      <c r="A17" s="110" t="s">
        <v>69</v>
      </c>
      <c r="B17" s="111"/>
      <c r="C17" s="39">
        <f t="shared" ref="C17:V17" si="0">(VLOOKUP(C$14,$AI2:$AK24,2,FALSE))*C$15</f>
        <v>20.399999999999999</v>
      </c>
      <c r="D17" s="39">
        <f t="shared" si="0"/>
        <v>20.399999999999999</v>
      </c>
      <c r="E17" s="39">
        <f t="shared" si="0"/>
        <v>8.5</v>
      </c>
      <c r="F17" s="39">
        <f t="shared" si="0"/>
        <v>8.5</v>
      </c>
      <c r="G17" s="39">
        <f t="shared" si="0"/>
        <v>8.5</v>
      </c>
      <c r="H17" s="39">
        <f t="shared" si="0"/>
        <v>8.5</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8" t="s">
        <v>146</v>
      </c>
      <c r="AE17" s="43">
        <v>10</v>
      </c>
      <c r="AI17" s="54" t="s">
        <v>113</v>
      </c>
      <c r="AJ17" s="55">
        <v>1.4</v>
      </c>
      <c r="AK17" s="56">
        <v>4.8</v>
      </c>
      <c r="AL17" s="57">
        <v>15</v>
      </c>
      <c r="AM17" s="19">
        <v>6.2</v>
      </c>
      <c r="AN17" s="19" t="s">
        <v>110</v>
      </c>
    </row>
    <row r="18" spans="1:40" ht="15" customHeight="1" x14ac:dyDescent="0.25">
      <c r="A18" s="108" t="s">
        <v>23</v>
      </c>
      <c r="B18" s="109"/>
      <c r="C18" s="24">
        <f>$D31</f>
        <v>1.0062072</v>
      </c>
      <c r="D18" s="24">
        <f>$D32</f>
        <v>1.0062072</v>
      </c>
      <c r="E18" s="24">
        <f>$D33</f>
        <v>0.50310359999999998</v>
      </c>
      <c r="F18" s="24">
        <f>$D34</f>
        <v>0.50310359999999998</v>
      </c>
      <c r="G18" s="24">
        <f>$D35</f>
        <v>0.50310359999999998</v>
      </c>
      <c r="H18" s="24">
        <f>$D36</f>
        <v>0.50310359999999998</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8" t="s">
        <v>147</v>
      </c>
      <c r="AE18" s="43">
        <v>16</v>
      </c>
      <c r="AI18" s="54" t="s">
        <v>103</v>
      </c>
      <c r="AJ18" s="55">
        <v>5.9</v>
      </c>
      <c r="AK18" s="56">
        <v>18</v>
      </c>
      <c r="AL18" s="57">
        <v>16</v>
      </c>
      <c r="AM18" s="19">
        <v>6.2</v>
      </c>
      <c r="AN18" s="19" t="s">
        <v>110</v>
      </c>
    </row>
    <row r="19" spans="1:40" ht="15" customHeight="1" x14ac:dyDescent="0.25">
      <c r="A19" s="108" t="s">
        <v>87</v>
      </c>
      <c r="B19" s="109"/>
      <c r="C19" s="24">
        <f>C18-C17</f>
        <v>-19.3937928</v>
      </c>
      <c r="D19" s="24">
        <f t="shared" ref="D19:V19" si="1">D18-D17</f>
        <v>-19.3937928</v>
      </c>
      <c r="E19" s="24">
        <f t="shared" si="1"/>
        <v>-7.9968963999999998</v>
      </c>
      <c r="F19" s="24">
        <f t="shared" si="1"/>
        <v>-7.9968963999999998</v>
      </c>
      <c r="G19" s="24">
        <f t="shared" si="1"/>
        <v>-7.9968963999999998</v>
      </c>
      <c r="H19" s="24">
        <f t="shared" si="1"/>
        <v>-7.9968963999999998</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4" t="s">
        <v>104</v>
      </c>
      <c r="AJ19" s="55">
        <v>3.2</v>
      </c>
      <c r="AK19" s="56">
        <v>10.5</v>
      </c>
      <c r="AL19" s="57">
        <v>17</v>
      </c>
      <c r="AM19" s="19">
        <v>6.2</v>
      </c>
      <c r="AN19" s="19" t="s">
        <v>110</v>
      </c>
    </row>
    <row r="20" spans="1:40" ht="15" customHeight="1" thickBot="1" x14ac:dyDescent="0.3">
      <c r="A20" s="106" t="s">
        <v>88</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4" t="s">
        <v>112</v>
      </c>
      <c r="AJ20" s="55">
        <v>2.1</v>
      </c>
      <c r="AK20" s="56">
        <v>7.2</v>
      </c>
      <c r="AL20" s="57">
        <v>18</v>
      </c>
      <c r="AM20" s="19">
        <v>6.2</v>
      </c>
      <c r="AN20" s="19" t="s">
        <v>110</v>
      </c>
    </row>
    <row r="21" spans="1:40" ht="15" customHeight="1" x14ac:dyDescent="0.25">
      <c r="A21" s="110" t="s">
        <v>85</v>
      </c>
      <c r="B21" s="111"/>
      <c r="C21" s="39">
        <f t="shared" ref="C21:V21" si="2">(VLOOKUP(C$14,$AI2:$AK24,3,FALSE))*C$15</f>
        <v>72</v>
      </c>
      <c r="D21" s="39">
        <f t="shared" si="2"/>
        <v>72</v>
      </c>
      <c r="E21" s="39">
        <f t="shared" si="2"/>
        <v>30</v>
      </c>
      <c r="F21" s="39">
        <f t="shared" si="2"/>
        <v>30</v>
      </c>
      <c r="G21" s="39">
        <f t="shared" si="2"/>
        <v>30</v>
      </c>
      <c r="H21" s="39">
        <f t="shared" si="2"/>
        <v>30</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68" t="s">
        <v>97</v>
      </c>
      <c r="AJ21" s="71">
        <v>11</v>
      </c>
      <c r="AK21" s="70">
        <v>12</v>
      </c>
      <c r="AL21" s="40">
        <v>19</v>
      </c>
      <c r="AM21" s="19">
        <v>6.7</v>
      </c>
      <c r="AN21" s="19" t="s">
        <v>135</v>
      </c>
    </row>
    <row r="22" spans="1:40" ht="15" customHeight="1" x14ac:dyDescent="0.25">
      <c r="A22" s="108" t="s">
        <v>86</v>
      </c>
      <c r="B22" s="109"/>
      <c r="C22" s="24">
        <f>$E31</f>
        <v>47.718000000000004</v>
      </c>
      <c r="D22" s="24">
        <f>$E32</f>
        <v>47.718000000000004</v>
      </c>
      <c r="E22" s="24">
        <f>$E33</f>
        <v>23.859000000000002</v>
      </c>
      <c r="F22" s="24">
        <f>$E34</f>
        <v>23.859000000000002</v>
      </c>
      <c r="G22" s="24">
        <f>$E35</f>
        <v>23.859000000000002</v>
      </c>
      <c r="H22" s="24">
        <f>$E36</f>
        <v>23.859000000000002</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68" t="s">
        <v>99</v>
      </c>
      <c r="AJ22" s="69">
        <v>1.2</v>
      </c>
      <c r="AK22" s="70">
        <v>5</v>
      </c>
      <c r="AL22" s="40">
        <v>20</v>
      </c>
      <c r="AM22" s="19">
        <v>6.7</v>
      </c>
      <c r="AN22" s="19" t="s">
        <v>135</v>
      </c>
    </row>
    <row r="23" spans="1:40" ht="15" customHeight="1" x14ac:dyDescent="0.25">
      <c r="A23" s="108" t="s">
        <v>89</v>
      </c>
      <c r="B23" s="109"/>
      <c r="C23" s="24">
        <f>C22-C21</f>
        <v>-24.281999999999996</v>
      </c>
      <c r="D23" s="24">
        <f t="shared" ref="D23:V23" si="3">D22-D21</f>
        <v>-24.281999999999996</v>
      </c>
      <c r="E23" s="24">
        <f t="shared" si="3"/>
        <v>-6.1409999999999982</v>
      </c>
      <c r="F23" s="24">
        <f t="shared" si="3"/>
        <v>-6.1409999999999982</v>
      </c>
      <c r="G23" s="24">
        <f t="shared" si="3"/>
        <v>-6.1409999999999982</v>
      </c>
      <c r="H23" s="24">
        <f t="shared" si="3"/>
        <v>-6.1409999999999982</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68" t="s">
        <v>95</v>
      </c>
      <c r="AJ23" s="71">
        <v>9</v>
      </c>
      <c r="AK23" s="70">
        <v>10</v>
      </c>
      <c r="AL23" s="40">
        <v>21</v>
      </c>
      <c r="AM23" s="19">
        <v>6.7</v>
      </c>
      <c r="AN23" s="19" t="s">
        <v>135</v>
      </c>
    </row>
    <row r="24" spans="1:40" ht="15" customHeight="1" thickBot="1" x14ac:dyDescent="0.3">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68" t="s">
        <v>96</v>
      </c>
      <c r="AJ24" s="71">
        <v>1.5</v>
      </c>
      <c r="AK24" s="70">
        <v>3</v>
      </c>
      <c r="AL24" s="40">
        <v>22</v>
      </c>
      <c r="AM24" s="19">
        <v>6.7</v>
      </c>
      <c r="AN24" s="19" t="s">
        <v>135</v>
      </c>
    </row>
    <row r="25" spans="1:40" x14ac:dyDescent="0.25">
      <c r="C25" s="63"/>
      <c r="D25" s="72"/>
      <c r="E25" s="72"/>
      <c r="F25" s="72"/>
      <c r="AI25" s="68" t="s">
        <v>115</v>
      </c>
      <c r="AJ25" s="71">
        <v>1</v>
      </c>
      <c r="AK25" s="70">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3" t="s">
        <v>114</v>
      </c>
      <c r="AJ26" s="74">
        <v>0.7</v>
      </c>
      <c r="AK26" s="75">
        <v>2.4</v>
      </c>
      <c r="AL26" s="40">
        <v>24</v>
      </c>
      <c r="AM26" s="18">
        <v>6.7</v>
      </c>
      <c r="AN26" s="19" t="s">
        <v>135</v>
      </c>
    </row>
    <row r="27" spans="1:40" s="63" customFormat="1" x14ac:dyDescent="0.35">
      <c r="A27" s="76"/>
      <c r="B27" s="77" t="s">
        <v>46</v>
      </c>
      <c r="C27" s="95" t="s">
        <v>56</v>
      </c>
      <c r="D27" s="95" t="s">
        <v>54</v>
      </c>
      <c r="E27" s="95" t="s">
        <v>54</v>
      </c>
      <c r="F27" s="95" t="s">
        <v>54</v>
      </c>
      <c r="G27" s="95" t="s">
        <v>54</v>
      </c>
      <c r="H27" s="95" t="s">
        <v>54</v>
      </c>
      <c r="I27" s="95" t="s">
        <v>54</v>
      </c>
      <c r="J27" s="95" t="s">
        <v>54</v>
      </c>
      <c r="K27" s="95" t="s">
        <v>54</v>
      </c>
      <c r="L27" s="95" t="s">
        <v>54</v>
      </c>
      <c r="M27" s="95" t="s">
        <v>54</v>
      </c>
      <c r="N27" s="95"/>
      <c r="O27" s="95"/>
      <c r="P27" s="95" t="s">
        <v>54</v>
      </c>
      <c r="Q27" s="95" t="s">
        <v>54</v>
      </c>
      <c r="R27" s="95"/>
      <c r="S27" s="95"/>
      <c r="T27" s="95"/>
      <c r="U27" s="95"/>
    </row>
    <row r="28" spans="1:40" s="63" customFormat="1" x14ac:dyDescent="0.35">
      <c r="A28" s="78"/>
      <c r="B28" s="31">
        <v>0.32</v>
      </c>
      <c r="C28" s="23">
        <v>0.01</v>
      </c>
      <c r="D28" s="23">
        <v>7.32</v>
      </c>
      <c r="E28" s="23">
        <v>660</v>
      </c>
      <c r="F28" s="23">
        <v>27.1</v>
      </c>
      <c r="G28" s="23">
        <v>0.2</v>
      </c>
      <c r="H28" s="23">
        <v>0.5</v>
      </c>
      <c r="I28" s="23">
        <v>0.5</v>
      </c>
      <c r="J28" s="23">
        <v>0.01</v>
      </c>
      <c r="K28" s="30">
        <v>0.05</v>
      </c>
      <c r="L28" s="23">
        <v>0.2</v>
      </c>
      <c r="M28" s="23">
        <v>0.2</v>
      </c>
      <c r="N28" s="23"/>
      <c r="O28" s="23"/>
      <c r="P28" s="23">
        <v>109</v>
      </c>
      <c r="Q28" s="23">
        <v>23</v>
      </c>
      <c r="R28" s="23"/>
      <c r="S28" s="23"/>
      <c r="T28" s="23"/>
      <c r="U28" s="23"/>
    </row>
    <row r="29" spans="1:40" s="15" customFormat="1" ht="28" x14ac:dyDescent="0.35">
      <c r="A29" s="11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1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79" customFormat="1" ht="13" x14ac:dyDescent="0.35">
      <c r="A31" s="21" t="str">
        <f>C8</f>
        <v>Big Field 1</v>
      </c>
      <c r="B31" s="23">
        <v>60</v>
      </c>
      <c r="C31" s="2">
        <f>IF(C$27="%w/w SAR",((C$28*10)*$B31),IF(C$27="%w/w DM",(((C$28*10)*($B$28/100))*$B31),IF(C$27="kg/t SAR",(C$28*$B31),IF(C$27="kg/t DM",((C$28*($B$28/100))*$B31),IF(C$27="mg/kg SAR",((C$28*0.001)*$B31),IF(C$27="mg/kg DM",(((C$28*0.001)*($B$28/100))*$B31),0))))))</f>
        <v>6</v>
      </c>
      <c r="D31" s="2">
        <f>(IF(D$27="%w/w SAR",((D$28*10)*$B31),IF(D$27="%w/w DM",(((D$28*10)*($B$28/100))*$B31),IF(D$27="kg/t SAR",(D$28*$B31),IF(D$27="kg/t DM",((D$28*($B$28/100))*$B31),IF(D$27="mg/kg SAR",((D$28*0.001)*$B31),IF(D$27="mg/kg DM",(((D$28*0.001)*($B$28/100))*$B31),"0")))))))*2.291</f>
        <v>1.0062072</v>
      </c>
      <c r="E31" s="2">
        <f>(IF(E$27="%w/w SAR",((E$28*10)*$B31),IF(E$27="%w/w DM",(((E$28*10)*($B$28/100))*$B31),IF(E$27="kg/t SAR",(E$28*$B31),IF(E$27="kg/t DM",((E$28*($B$28/100))*$B31),IF(E$27="mg/kg SAR",((E$28*0.001)*$B31),IF(E$27="mg/kg DM",(((E$28*0.001)*($B$28/100))*$B31),"0")))))))*1.205</f>
        <v>47.718000000000004</v>
      </c>
      <c r="F31" s="2">
        <f>(IF(F$27="%w/w SAR",((F$28*10)*$B31),IF(F$27="%w/w DM",(((F$28*10)*($B$28/100))*$B31),IF(F$27="kg/t SAR",(F$28*$B31),IF(F$27="kg/t DM",((F$28*($B$28/100))*$B31),IF(F$27="mg/kg SAR",((F$28*0.001)*$B31),IF(F$27="mg/kg DM",(((F$28*0.001)*($B$28/100))*$B31),"0")))))))*1.658</f>
        <v>2.6959080000000002</v>
      </c>
      <c r="G31" s="2">
        <f t="shared" ref="G31:P31" si="5">IF(G$27="%w/w SAR",((G$28*10)*$B31),IF(G$27="%w/w DM",(((G$28*10)*($B$28/100))*$B31),IF(G$27="kg/t SAR",(G$28*$B31),IF(G$27="kg/t DM",((G$28*($B$28/100))*$B31),IF(G$27="mg/kg SAR",((G$28*0.001)*$B31),IF(G$27="mg/kg DM",(((G$28*0.001)*($B$28/100))*$B31),0))))))</f>
        <v>1.2E-2</v>
      </c>
      <c r="H31" s="2">
        <f t="shared" si="5"/>
        <v>0.03</v>
      </c>
      <c r="I31" s="2">
        <f t="shared" si="5"/>
        <v>0.03</v>
      </c>
      <c r="J31" s="2">
        <f t="shared" si="5"/>
        <v>6.0000000000000006E-4</v>
      </c>
      <c r="K31" s="2">
        <f t="shared" si="5"/>
        <v>3.0000000000000001E-3</v>
      </c>
      <c r="L31" s="2">
        <f t="shared" si="5"/>
        <v>1.2E-2</v>
      </c>
      <c r="M31" s="2">
        <f t="shared" si="5"/>
        <v>1.2E-2</v>
      </c>
      <c r="N31" s="2">
        <f t="shared" si="5"/>
        <v>0</v>
      </c>
      <c r="O31" s="2">
        <f t="shared" si="5"/>
        <v>0</v>
      </c>
      <c r="P31" s="2">
        <f t="shared" si="5"/>
        <v>6.54</v>
      </c>
      <c r="Q31" s="2">
        <f>(IF(Q$27="%w/w SAR",((Q$28*10)*$B31),IF(Q$27="%w/w DM",(((Q$28*10)*($B$28/100))*$B31),IF(Q$27="kg/t SAR",(Q$28*$B31),IF(Q$27="kg/t DM",((Q$28*($B$28/100))*$B31),IF(Q$27="mg/kg SAR",((Q$28*0.001)*$B31),IF(Q$27="mg/kg DM",(((Q$28*0.001)*($B$28/100))*$B31),0)))))))*2.5</f>
        <v>3.4499999999999997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79" customFormat="1" ht="13" x14ac:dyDescent="0.35">
      <c r="A32" s="21" t="str">
        <f>D8</f>
        <v>Big Field 2</v>
      </c>
      <c r="B32" s="23">
        <v>60</v>
      </c>
      <c r="C32" s="2">
        <f t="shared" ref="C32:C50" si="6">IF(C$27="%w/w SAR",((C$28*10)*$B32),IF(C$27="%w/w DM",(((C$28*10)*($B$28/100))*$B32),IF(C$27="kg/t SAR",(C$28*$B32),IF(C$27="kg/t DM",((C$28*($B$28/100))*$B32),IF(C$27="mg/kg SAR",((C$28*0.001)*$B32),IF(C$27="mg/kg DM",(((C$28*0.001)*($B$28/100))*$B32),0))))))</f>
        <v>6</v>
      </c>
      <c r="D32" s="2">
        <f t="shared" ref="D32:D50" si="7">(IF(D$27="%w/w SAR",((D$28*10)*$B32),IF(D$27="%w/w DM",(((D$28*10)*($B$28/100))*$B32),IF(D$27="kg/t SAR",(D$28*$B32),IF(D$27="kg/t DM",((D$28*($B$28/100))*$B32),IF(D$27="mg/kg SAR",((D$28*0.001)*$B32),IF(D$27="mg/kg DM",(((D$28*0.001)*($B$28/100))*$B32),"0")))))))*2.291</f>
        <v>1.0062072</v>
      </c>
      <c r="E32" s="2">
        <f t="shared" ref="E32:E50" si="8">(IF(E$27="%w/w SAR",((E$28*10)*$B32),IF(E$27="%w/w DM",(((E$28*10)*($B$28/100))*$B32),IF(E$27="kg/t SAR",(E$28*$B32),IF(E$27="kg/t DM",((E$28*($B$28/100))*$B32),IF(E$27="mg/kg SAR",((E$28*0.001)*$B32),IF(E$27="mg/kg DM",(((E$28*0.001)*($B$28/100))*$B32),"0")))))))*1.205</f>
        <v>47.718000000000004</v>
      </c>
      <c r="F32" s="2">
        <f t="shared" ref="F32:F50" si="9">(IF(F$27="%w/w SAR",((F$28*10)*$B32),IF(F$27="%w/w DM",(((F$28*10)*($B$28/100))*$B32),IF(F$27="kg/t SAR",(F$28*$B32),IF(F$27="kg/t DM",((F$28*($B$28/100))*$B32),IF(F$27="mg/kg SAR",((F$28*0.001)*$B32),IF(F$27="mg/kg DM",(((F$28*0.001)*($B$28/100))*$B32),"0")))))))*1.658</f>
        <v>2.6959080000000002</v>
      </c>
      <c r="G32" s="2">
        <f t="shared" ref="G32:P50" si="10">IF(G$27="%w/w SAR",((G$28*10)*$B32),IF(G$27="%w/w DM",(((G$28*10)*($B$28/100))*$B32),IF(G$27="kg/t SAR",(G$28*$B32),IF(G$27="kg/t DM",((G$28*($B$28/100))*$B32),IF(G$27="mg/kg SAR",((G$28*0.001)*$B32),IF(G$27="mg/kg DM",(((G$28*0.001)*($B$28/100))*$B32),0))))))</f>
        <v>1.2E-2</v>
      </c>
      <c r="H32" s="2">
        <f t="shared" si="10"/>
        <v>0.03</v>
      </c>
      <c r="I32" s="2">
        <f t="shared" si="10"/>
        <v>0.03</v>
      </c>
      <c r="J32" s="2">
        <f t="shared" si="10"/>
        <v>6.0000000000000006E-4</v>
      </c>
      <c r="K32" s="2">
        <f t="shared" si="10"/>
        <v>3.0000000000000001E-3</v>
      </c>
      <c r="L32" s="2">
        <f t="shared" si="10"/>
        <v>1.2E-2</v>
      </c>
      <c r="M32" s="2">
        <f t="shared" si="10"/>
        <v>1.2E-2</v>
      </c>
      <c r="N32" s="2">
        <f t="shared" si="10"/>
        <v>0</v>
      </c>
      <c r="O32" s="2">
        <f t="shared" si="10"/>
        <v>0</v>
      </c>
      <c r="P32" s="2">
        <f t="shared" si="10"/>
        <v>6.54</v>
      </c>
      <c r="Q32" s="2">
        <f t="shared" ref="Q32:Q50" si="11">(IF(Q$27="%w/w SAR",((Q$28*10)*$B32),IF(Q$27="%w/w DM",(((Q$28*10)*($B$28/100))*$B32),IF(Q$27="kg/t SAR",(Q$28*$B32),IF(Q$27="kg/t DM",((Q$28*($B$28/100))*$B32),IF(Q$27="mg/kg SAR",((Q$28*0.001)*$B32),IF(Q$27="mg/kg DM",(((Q$28*0.001)*($B$28/100))*$B32),0)))))))*2.5</f>
        <v>3.4499999999999997</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5"/>
      <c r="AC32" s="65"/>
      <c r="AD32" s="65"/>
      <c r="AE32" s="65"/>
      <c r="AF32" s="65"/>
      <c r="AG32" s="65"/>
      <c r="AH32" s="65"/>
      <c r="AI32" s="65"/>
    </row>
    <row r="33" spans="1:35" s="79" customFormat="1" ht="13" x14ac:dyDescent="0.35">
      <c r="A33" s="21" t="str">
        <f>E8</f>
        <v>Pony Field S</v>
      </c>
      <c r="B33" s="23">
        <v>30</v>
      </c>
      <c r="C33" s="2">
        <f t="shared" si="6"/>
        <v>3</v>
      </c>
      <c r="D33" s="2">
        <f t="shared" si="7"/>
        <v>0.50310359999999998</v>
      </c>
      <c r="E33" s="2">
        <f t="shared" si="8"/>
        <v>23.859000000000002</v>
      </c>
      <c r="F33" s="2">
        <f t="shared" si="9"/>
        <v>1.3479540000000001</v>
      </c>
      <c r="G33" s="2">
        <f t="shared" si="10"/>
        <v>6.0000000000000001E-3</v>
      </c>
      <c r="H33" s="2">
        <f t="shared" si="10"/>
        <v>1.4999999999999999E-2</v>
      </c>
      <c r="I33" s="2">
        <f t="shared" si="10"/>
        <v>1.4999999999999999E-2</v>
      </c>
      <c r="J33" s="2">
        <f t="shared" si="10"/>
        <v>3.0000000000000003E-4</v>
      </c>
      <c r="K33" s="2">
        <f t="shared" si="10"/>
        <v>1.5E-3</v>
      </c>
      <c r="L33" s="2">
        <f t="shared" si="10"/>
        <v>6.0000000000000001E-3</v>
      </c>
      <c r="M33" s="2">
        <f t="shared" si="10"/>
        <v>6.0000000000000001E-3</v>
      </c>
      <c r="N33" s="2">
        <f t="shared" si="10"/>
        <v>0</v>
      </c>
      <c r="O33" s="2">
        <f t="shared" si="10"/>
        <v>0</v>
      </c>
      <c r="P33" s="2">
        <f t="shared" si="10"/>
        <v>3.27</v>
      </c>
      <c r="Q33" s="2">
        <f t="shared" si="11"/>
        <v>1.7249999999999999</v>
      </c>
      <c r="R33" s="2">
        <f t="shared" si="12"/>
        <v>0</v>
      </c>
      <c r="S33" s="2">
        <f t="shared" si="12"/>
        <v>0</v>
      </c>
      <c r="T33" s="2">
        <f t="shared" si="12"/>
        <v>0</v>
      </c>
      <c r="U33" s="2">
        <f t="shared" si="12"/>
        <v>0</v>
      </c>
      <c r="AB33" s="65"/>
      <c r="AC33" s="65"/>
      <c r="AD33" s="65"/>
      <c r="AE33" s="65"/>
      <c r="AF33" s="65"/>
      <c r="AG33" s="65"/>
      <c r="AH33" s="65"/>
      <c r="AI33" s="65"/>
    </row>
    <row r="34" spans="1:35" s="79" customFormat="1" ht="13" x14ac:dyDescent="0.35">
      <c r="A34" s="21" t="str">
        <f>F8</f>
        <v>Pony Field N</v>
      </c>
      <c r="B34" s="23">
        <v>30</v>
      </c>
      <c r="C34" s="2">
        <f t="shared" si="6"/>
        <v>3</v>
      </c>
      <c r="D34" s="2">
        <f t="shared" si="7"/>
        <v>0.50310359999999998</v>
      </c>
      <c r="E34" s="2">
        <f t="shared" si="8"/>
        <v>23.859000000000002</v>
      </c>
      <c r="F34" s="2">
        <f t="shared" si="9"/>
        <v>1.3479540000000001</v>
      </c>
      <c r="G34" s="2">
        <f t="shared" si="10"/>
        <v>6.0000000000000001E-3</v>
      </c>
      <c r="H34" s="2">
        <f t="shared" si="10"/>
        <v>1.4999999999999999E-2</v>
      </c>
      <c r="I34" s="2">
        <f t="shared" si="10"/>
        <v>1.4999999999999999E-2</v>
      </c>
      <c r="J34" s="2">
        <f t="shared" si="10"/>
        <v>3.0000000000000003E-4</v>
      </c>
      <c r="K34" s="2">
        <f t="shared" si="10"/>
        <v>1.5E-3</v>
      </c>
      <c r="L34" s="2">
        <f t="shared" si="10"/>
        <v>6.0000000000000001E-3</v>
      </c>
      <c r="M34" s="2">
        <f t="shared" si="10"/>
        <v>6.0000000000000001E-3</v>
      </c>
      <c r="N34" s="2">
        <f t="shared" si="10"/>
        <v>0</v>
      </c>
      <c r="O34" s="2">
        <f t="shared" si="10"/>
        <v>0</v>
      </c>
      <c r="P34" s="2">
        <f t="shared" si="10"/>
        <v>3.27</v>
      </c>
      <c r="Q34" s="2">
        <f t="shared" si="11"/>
        <v>1.7249999999999999</v>
      </c>
      <c r="R34" s="2">
        <f t="shared" si="12"/>
        <v>0</v>
      </c>
      <c r="S34" s="2">
        <f t="shared" si="12"/>
        <v>0</v>
      </c>
      <c r="T34" s="2">
        <f t="shared" si="12"/>
        <v>0</v>
      </c>
      <c r="U34" s="2">
        <f t="shared" si="12"/>
        <v>0</v>
      </c>
      <c r="AB34" s="65"/>
      <c r="AC34" s="65"/>
      <c r="AD34" s="65"/>
      <c r="AE34" s="65"/>
      <c r="AF34" s="65"/>
      <c r="AG34" s="65"/>
      <c r="AH34" s="65"/>
      <c r="AI34" s="65"/>
    </row>
    <row r="35" spans="1:35" s="79" customFormat="1" ht="13" x14ac:dyDescent="0.35">
      <c r="A35" s="21" t="str">
        <f>G8</f>
        <v>Ty Hen Track</v>
      </c>
      <c r="B35" s="23">
        <v>30</v>
      </c>
      <c r="C35" s="2">
        <f t="shared" si="6"/>
        <v>3</v>
      </c>
      <c r="D35" s="2">
        <f t="shared" si="7"/>
        <v>0.50310359999999998</v>
      </c>
      <c r="E35" s="2">
        <f t="shared" si="8"/>
        <v>23.859000000000002</v>
      </c>
      <c r="F35" s="2">
        <f t="shared" si="9"/>
        <v>1.3479540000000001</v>
      </c>
      <c r="G35" s="2">
        <f t="shared" si="10"/>
        <v>6.0000000000000001E-3</v>
      </c>
      <c r="H35" s="2">
        <f t="shared" si="10"/>
        <v>1.4999999999999999E-2</v>
      </c>
      <c r="I35" s="2">
        <f t="shared" si="10"/>
        <v>1.4999999999999999E-2</v>
      </c>
      <c r="J35" s="2">
        <f t="shared" si="10"/>
        <v>3.0000000000000003E-4</v>
      </c>
      <c r="K35" s="2">
        <f t="shared" si="10"/>
        <v>1.5E-3</v>
      </c>
      <c r="L35" s="2">
        <f t="shared" si="10"/>
        <v>6.0000000000000001E-3</v>
      </c>
      <c r="M35" s="2">
        <f t="shared" si="10"/>
        <v>6.0000000000000001E-3</v>
      </c>
      <c r="N35" s="2">
        <f t="shared" si="10"/>
        <v>0</v>
      </c>
      <c r="O35" s="2">
        <f t="shared" si="10"/>
        <v>0</v>
      </c>
      <c r="P35" s="2">
        <f t="shared" si="10"/>
        <v>3.27</v>
      </c>
      <c r="Q35" s="2">
        <f t="shared" si="11"/>
        <v>1.7249999999999999</v>
      </c>
      <c r="R35" s="2">
        <f t="shared" si="12"/>
        <v>0</v>
      </c>
      <c r="S35" s="2">
        <f t="shared" si="12"/>
        <v>0</v>
      </c>
      <c r="T35" s="2">
        <f t="shared" si="12"/>
        <v>0</v>
      </c>
      <c r="U35" s="2">
        <f t="shared" si="12"/>
        <v>0</v>
      </c>
      <c r="AB35" s="65"/>
      <c r="AC35" s="65"/>
      <c r="AD35" s="65"/>
      <c r="AE35" s="65"/>
      <c r="AF35" s="65"/>
      <c r="AG35" s="65"/>
      <c r="AH35" s="65"/>
      <c r="AI35" s="65"/>
    </row>
    <row r="36" spans="1:35" s="79" customFormat="1" ht="13" x14ac:dyDescent="0.35">
      <c r="A36" s="21" t="str">
        <f>H8</f>
        <v>Ty Hen West</v>
      </c>
      <c r="B36" s="23">
        <v>30</v>
      </c>
      <c r="C36" s="2">
        <f t="shared" si="6"/>
        <v>3</v>
      </c>
      <c r="D36" s="2">
        <f t="shared" si="7"/>
        <v>0.50310359999999998</v>
      </c>
      <c r="E36" s="2">
        <f t="shared" si="8"/>
        <v>23.859000000000002</v>
      </c>
      <c r="F36" s="2">
        <f t="shared" si="9"/>
        <v>1.3479540000000001</v>
      </c>
      <c r="G36" s="2">
        <f t="shared" si="10"/>
        <v>6.0000000000000001E-3</v>
      </c>
      <c r="H36" s="2">
        <f t="shared" si="10"/>
        <v>1.4999999999999999E-2</v>
      </c>
      <c r="I36" s="2">
        <f t="shared" si="10"/>
        <v>1.4999999999999999E-2</v>
      </c>
      <c r="J36" s="2">
        <f t="shared" si="10"/>
        <v>3.0000000000000003E-4</v>
      </c>
      <c r="K36" s="2">
        <f t="shared" si="10"/>
        <v>1.5E-3</v>
      </c>
      <c r="L36" s="2">
        <f t="shared" si="10"/>
        <v>6.0000000000000001E-3</v>
      </c>
      <c r="M36" s="2">
        <f t="shared" si="10"/>
        <v>6.0000000000000001E-3</v>
      </c>
      <c r="N36" s="2">
        <f t="shared" si="10"/>
        <v>0</v>
      </c>
      <c r="O36" s="2">
        <f t="shared" si="10"/>
        <v>0</v>
      </c>
      <c r="P36" s="2">
        <f t="shared" si="10"/>
        <v>3.27</v>
      </c>
      <c r="Q36" s="2">
        <f t="shared" si="11"/>
        <v>1.7249999999999999</v>
      </c>
      <c r="R36" s="2">
        <f t="shared" si="12"/>
        <v>0</v>
      </c>
      <c r="S36" s="2">
        <f t="shared" si="12"/>
        <v>0</v>
      </c>
      <c r="T36" s="2">
        <f t="shared" si="12"/>
        <v>0</v>
      </c>
      <c r="U36" s="2">
        <f t="shared" si="12"/>
        <v>0</v>
      </c>
      <c r="AB36" s="65"/>
      <c r="AC36" s="65"/>
      <c r="AD36" s="65"/>
      <c r="AE36" s="65"/>
      <c r="AF36" s="65"/>
      <c r="AG36" s="65"/>
      <c r="AH36" s="65"/>
      <c r="AI36" s="65"/>
    </row>
    <row r="37" spans="1:35" s="79" customFormat="1" ht="13" x14ac:dyDescent="0.35">
      <c r="A37" s="21">
        <f>I8</f>
        <v>0</v>
      </c>
      <c r="B37" s="23"/>
      <c r="C37" s="2">
        <f t="shared" si="6"/>
        <v>0</v>
      </c>
      <c r="D37" s="2">
        <f t="shared" si="7"/>
        <v>0</v>
      </c>
      <c r="E37" s="2">
        <f t="shared" si="8"/>
        <v>0</v>
      </c>
      <c r="F37" s="2">
        <f t="shared" si="9"/>
        <v>0</v>
      </c>
      <c r="G37" s="2">
        <f t="shared" si="10"/>
        <v>0</v>
      </c>
      <c r="H37" s="2">
        <f t="shared" si="10"/>
        <v>0</v>
      </c>
      <c r="I37" s="2">
        <f t="shared" si="10"/>
        <v>0</v>
      </c>
      <c r="J37" s="2">
        <f t="shared" si="10"/>
        <v>0</v>
      </c>
      <c r="K37" s="2">
        <f t="shared" si="10"/>
        <v>0</v>
      </c>
      <c r="L37" s="2">
        <f t="shared" si="10"/>
        <v>0</v>
      </c>
      <c r="M37" s="2">
        <f t="shared" si="10"/>
        <v>0</v>
      </c>
      <c r="N37" s="2">
        <f t="shared" si="10"/>
        <v>0</v>
      </c>
      <c r="O37" s="2">
        <f t="shared" si="10"/>
        <v>0</v>
      </c>
      <c r="P37" s="2">
        <f t="shared" si="10"/>
        <v>0</v>
      </c>
      <c r="Q37" s="2">
        <f t="shared" si="11"/>
        <v>0</v>
      </c>
      <c r="R37" s="2">
        <f t="shared" si="12"/>
        <v>0</v>
      </c>
      <c r="S37" s="2">
        <f t="shared" si="12"/>
        <v>0</v>
      </c>
      <c r="T37" s="2">
        <f t="shared" si="12"/>
        <v>0</v>
      </c>
      <c r="U37" s="2">
        <f t="shared" si="12"/>
        <v>0</v>
      </c>
      <c r="AB37" s="65"/>
      <c r="AC37" s="65"/>
      <c r="AD37" s="65"/>
      <c r="AE37" s="65"/>
      <c r="AF37" s="65"/>
      <c r="AG37" s="65"/>
      <c r="AH37" s="65"/>
      <c r="AI37" s="65"/>
    </row>
    <row r="38" spans="1:35" s="79" customFormat="1" ht="13" x14ac:dyDescent="0.35">
      <c r="A38" s="21">
        <f>J8</f>
        <v>0</v>
      </c>
      <c r="B38" s="23"/>
      <c r="C38" s="2">
        <f t="shared" si="6"/>
        <v>0</v>
      </c>
      <c r="D38" s="2">
        <f t="shared" si="7"/>
        <v>0</v>
      </c>
      <c r="E38" s="2">
        <f t="shared" si="8"/>
        <v>0</v>
      </c>
      <c r="F38" s="2">
        <f t="shared" si="9"/>
        <v>0</v>
      </c>
      <c r="G38" s="2">
        <f t="shared" si="10"/>
        <v>0</v>
      </c>
      <c r="H38" s="2">
        <f t="shared" si="10"/>
        <v>0</v>
      </c>
      <c r="I38" s="2">
        <f t="shared" si="10"/>
        <v>0</v>
      </c>
      <c r="J38" s="2">
        <f t="shared" si="10"/>
        <v>0</v>
      </c>
      <c r="K38" s="2">
        <f t="shared" si="10"/>
        <v>0</v>
      </c>
      <c r="L38" s="2">
        <f t="shared" si="10"/>
        <v>0</v>
      </c>
      <c r="M38" s="2">
        <f t="shared" si="10"/>
        <v>0</v>
      </c>
      <c r="N38" s="2">
        <f t="shared" si="10"/>
        <v>0</v>
      </c>
      <c r="O38" s="2">
        <f t="shared" si="10"/>
        <v>0</v>
      </c>
      <c r="P38" s="2">
        <f t="shared" si="10"/>
        <v>0</v>
      </c>
      <c r="Q38" s="2">
        <f t="shared" si="11"/>
        <v>0</v>
      </c>
      <c r="R38" s="2">
        <f t="shared" si="12"/>
        <v>0</v>
      </c>
      <c r="S38" s="2">
        <f t="shared" si="12"/>
        <v>0</v>
      </c>
      <c r="T38" s="2">
        <f t="shared" si="12"/>
        <v>0</v>
      </c>
      <c r="U38" s="2">
        <f t="shared" si="12"/>
        <v>0</v>
      </c>
      <c r="AB38" s="65"/>
      <c r="AC38" s="65"/>
      <c r="AD38" s="65"/>
      <c r="AE38" s="65"/>
      <c r="AF38" s="65"/>
      <c r="AG38" s="65"/>
      <c r="AH38" s="65"/>
      <c r="AI38" s="65"/>
    </row>
    <row r="39" spans="1:35" s="79" customFormat="1" ht="13" x14ac:dyDescent="0.35">
      <c r="A39" s="21">
        <f>K8</f>
        <v>0</v>
      </c>
      <c r="B39" s="23"/>
      <c r="C39" s="2">
        <f t="shared" si="6"/>
        <v>0</v>
      </c>
      <c r="D39" s="2">
        <f t="shared" si="7"/>
        <v>0</v>
      </c>
      <c r="E39" s="2">
        <f t="shared" si="8"/>
        <v>0</v>
      </c>
      <c r="F39" s="2">
        <f t="shared" si="9"/>
        <v>0</v>
      </c>
      <c r="G39" s="2">
        <f t="shared" si="10"/>
        <v>0</v>
      </c>
      <c r="H39" s="2">
        <f t="shared" si="10"/>
        <v>0</v>
      </c>
      <c r="I39" s="2">
        <f t="shared" si="10"/>
        <v>0</v>
      </c>
      <c r="J39" s="2">
        <f t="shared" si="10"/>
        <v>0</v>
      </c>
      <c r="K39" s="2">
        <f t="shared" si="10"/>
        <v>0</v>
      </c>
      <c r="L39" s="2">
        <f t="shared" si="10"/>
        <v>0</v>
      </c>
      <c r="M39" s="2">
        <f t="shared" si="10"/>
        <v>0</v>
      </c>
      <c r="N39" s="2">
        <f t="shared" si="10"/>
        <v>0</v>
      </c>
      <c r="O39" s="2">
        <f t="shared" si="10"/>
        <v>0</v>
      </c>
      <c r="P39" s="2">
        <f t="shared" si="10"/>
        <v>0</v>
      </c>
      <c r="Q39" s="2">
        <f t="shared" si="11"/>
        <v>0</v>
      </c>
      <c r="R39" s="2">
        <f t="shared" si="12"/>
        <v>0</v>
      </c>
      <c r="S39" s="2">
        <f t="shared" si="12"/>
        <v>0</v>
      </c>
      <c r="T39" s="2">
        <f t="shared" si="12"/>
        <v>0</v>
      </c>
      <c r="U39" s="2">
        <f t="shared" si="12"/>
        <v>0</v>
      </c>
      <c r="AB39" s="65"/>
      <c r="AC39" s="65"/>
      <c r="AD39" s="65"/>
      <c r="AE39" s="65"/>
      <c r="AF39" s="65"/>
      <c r="AG39" s="65"/>
      <c r="AH39" s="65"/>
      <c r="AI39" s="65"/>
    </row>
    <row r="40" spans="1:35" s="79" customFormat="1" ht="13" x14ac:dyDescent="0.35">
      <c r="A40" s="21">
        <f>L8</f>
        <v>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65"/>
      <c r="AC40" s="65"/>
      <c r="AD40" s="65"/>
      <c r="AE40" s="65"/>
      <c r="AF40" s="65"/>
      <c r="AG40" s="65"/>
      <c r="AH40" s="65"/>
      <c r="AI40" s="65"/>
    </row>
    <row r="41" spans="1:35" s="79" customFormat="1" ht="13" x14ac:dyDescent="0.3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5"/>
      <c r="AC41" s="65"/>
      <c r="AD41" s="65"/>
      <c r="AE41" s="65"/>
      <c r="AF41" s="65"/>
      <c r="AG41" s="65"/>
      <c r="AH41" s="65"/>
      <c r="AI41" s="65"/>
    </row>
    <row r="42" spans="1:35" s="79" customFormat="1" ht="13" x14ac:dyDescent="0.3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5"/>
      <c r="AC42" s="65"/>
      <c r="AD42" s="65"/>
      <c r="AE42" s="65"/>
      <c r="AF42" s="65"/>
      <c r="AG42" s="65"/>
      <c r="AH42" s="65"/>
      <c r="AI42" s="65"/>
    </row>
    <row r="43" spans="1:35" s="79" customFormat="1" ht="13" x14ac:dyDescent="0.3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5"/>
      <c r="AC43" s="65"/>
      <c r="AD43" s="65"/>
      <c r="AE43" s="65"/>
      <c r="AF43" s="65"/>
      <c r="AG43" s="65"/>
      <c r="AH43" s="65"/>
      <c r="AI43" s="65"/>
    </row>
    <row r="44" spans="1:35" s="79" customFormat="1" ht="13" x14ac:dyDescent="0.3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5"/>
      <c r="AC44" s="65"/>
      <c r="AD44" s="65"/>
      <c r="AE44" s="65"/>
      <c r="AF44" s="65"/>
      <c r="AG44" s="65"/>
      <c r="AH44" s="65"/>
      <c r="AI44" s="65"/>
    </row>
    <row r="45" spans="1:35" s="79" customFormat="1" ht="13" x14ac:dyDescent="0.3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5"/>
      <c r="AC45" s="65"/>
      <c r="AD45" s="65"/>
      <c r="AE45" s="65"/>
      <c r="AF45" s="65"/>
      <c r="AG45" s="65"/>
      <c r="AH45" s="65"/>
      <c r="AI45" s="65"/>
    </row>
    <row r="46" spans="1:35" s="79" customFormat="1" ht="13" x14ac:dyDescent="0.3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5"/>
      <c r="AC46" s="65"/>
      <c r="AD46" s="65"/>
      <c r="AE46" s="65"/>
      <c r="AF46" s="65"/>
      <c r="AG46" s="65"/>
      <c r="AH46" s="65"/>
      <c r="AI46" s="65"/>
    </row>
    <row r="47" spans="1:35" s="79" customFormat="1" ht="13" x14ac:dyDescent="0.3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5"/>
      <c r="AC47" s="65"/>
      <c r="AD47" s="65"/>
      <c r="AE47" s="65"/>
      <c r="AF47" s="65"/>
      <c r="AG47" s="65"/>
      <c r="AH47" s="65"/>
      <c r="AI47" s="65"/>
    </row>
    <row r="48" spans="1:35" s="79" customFormat="1" ht="13" x14ac:dyDescent="0.3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5"/>
      <c r="AC48" s="65"/>
      <c r="AD48" s="65"/>
      <c r="AE48" s="65"/>
      <c r="AF48" s="65"/>
      <c r="AG48" s="65"/>
      <c r="AH48" s="65"/>
      <c r="AI48" s="65"/>
    </row>
    <row r="49" spans="1:35" s="79" customFormat="1" ht="13" x14ac:dyDescent="0.3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5"/>
      <c r="AC49" s="65"/>
      <c r="AD49" s="65"/>
      <c r="AE49" s="65"/>
      <c r="AF49" s="65"/>
      <c r="AG49" s="65"/>
      <c r="AH49" s="65"/>
      <c r="AI49" s="65"/>
    </row>
    <row r="50" spans="1:35" s="79" customFormat="1" ht="13.5" thickBot="1" x14ac:dyDescent="0.4">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5"/>
      <c r="AC50" s="65"/>
      <c r="AD50" s="65"/>
      <c r="AE50" s="65"/>
      <c r="AF50" s="65"/>
      <c r="AG50" s="65"/>
      <c r="AH50" s="65"/>
      <c r="AI50" s="65"/>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0" t="s">
        <v>128</v>
      </c>
    </row>
    <row r="54" spans="1:35" ht="26" x14ac:dyDescent="0.3">
      <c r="A54" s="81"/>
      <c r="B54" s="82" t="s">
        <v>149</v>
      </c>
      <c r="C54" s="82" t="s">
        <v>150</v>
      </c>
      <c r="D54" s="82" t="s">
        <v>125</v>
      </c>
      <c r="E54" s="82" t="s">
        <v>126</v>
      </c>
      <c r="F54" s="82" t="s">
        <v>151</v>
      </c>
      <c r="G54" s="82" t="s">
        <v>127</v>
      </c>
    </row>
    <row r="55" spans="1:35" x14ac:dyDescent="0.25">
      <c r="A55" s="83"/>
      <c r="B55" s="92"/>
      <c r="C55" s="93"/>
      <c r="D55" s="84">
        <f>(B55/100)*C55</f>
        <v>0</v>
      </c>
      <c r="E55" s="84">
        <f>G55</f>
        <v>0</v>
      </c>
      <c r="F55" s="93"/>
      <c r="G55" s="84">
        <f>(B55/100)*F55</f>
        <v>0</v>
      </c>
    </row>
    <row r="56" spans="1:35" s="27" customFormat="1" ht="13" x14ac:dyDescent="0.3">
      <c r="A56" s="42" t="s">
        <v>63</v>
      </c>
      <c r="B56" s="16">
        <v>1</v>
      </c>
      <c r="C56" s="85">
        <v>2</v>
      </c>
      <c r="D56" s="86">
        <v>3</v>
      </c>
      <c r="E56" s="86">
        <v>4</v>
      </c>
      <c r="F56" s="85">
        <v>5</v>
      </c>
      <c r="G56" s="86">
        <v>6</v>
      </c>
      <c r="H56" s="87">
        <v>7</v>
      </c>
      <c r="I56" s="87">
        <v>8</v>
      </c>
      <c r="J56" s="87">
        <v>9</v>
      </c>
      <c r="K56" s="85">
        <v>10</v>
      </c>
      <c r="L56" s="85">
        <v>11</v>
      </c>
      <c r="M56" s="86">
        <v>12</v>
      </c>
      <c r="N56" s="86">
        <v>13</v>
      </c>
      <c r="O56" s="85">
        <v>14</v>
      </c>
      <c r="P56" s="86">
        <v>15</v>
      </c>
      <c r="Q56" s="87">
        <v>16</v>
      </c>
      <c r="R56" s="87">
        <v>17</v>
      </c>
      <c r="S56" s="87">
        <v>18</v>
      </c>
      <c r="T56" s="85">
        <v>19</v>
      </c>
      <c r="U56" s="85">
        <v>20</v>
      </c>
    </row>
    <row r="57" spans="1:35" s="27" customFormat="1" ht="13" x14ac:dyDescent="0.35">
      <c r="A57" s="42" t="s">
        <v>2</v>
      </c>
      <c r="B57" s="16" t="str">
        <f>C8</f>
        <v>Big Field 1</v>
      </c>
      <c r="C57" s="16" t="str">
        <f t="shared" ref="C57:U57" si="13">D8</f>
        <v>Big Field 2</v>
      </c>
      <c r="D57" s="16" t="str">
        <f t="shared" si="13"/>
        <v>Pony Field S</v>
      </c>
      <c r="E57" s="16" t="str">
        <f t="shared" si="13"/>
        <v>Pony Field N</v>
      </c>
      <c r="F57" s="16" t="str">
        <f t="shared" si="13"/>
        <v>Ty Hen Track</v>
      </c>
      <c r="G57" s="16" t="str">
        <f t="shared" si="13"/>
        <v>Ty Hen West</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e">
        <f>I16&amp;" I "&amp;(VLOOKUP(I14,Table24[],6,FALSE))</f>
        <v>#N/A</v>
      </c>
      <c r="I58" s="21" t="e">
        <f>J16&amp;" I "&amp;(VLOOKUP(J14,Table24[],6,FALSE))</f>
        <v>#N/A</v>
      </c>
      <c r="J58" s="21" t="e">
        <f>K16&amp;" I "&amp;(VLOOKUP(K14,Table24[],6,FALSE))</f>
        <v>#N/A</v>
      </c>
      <c r="K58" s="21" t="e">
        <f>L16&amp;" I "&amp;(VLOOKUP(L14,Table24[],6,FALSE))</f>
        <v>#N/A</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t="13" hidden="1" x14ac:dyDescent="0.3">
      <c r="A59" s="88" t="s">
        <v>130</v>
      </c>
      <c r="B59" s="89">
        <f>VLOOKUP(C$14,Table24[],5,FALSE)</f>
        <v>6.2</v>
      </c>
      <c r="C59" s="89">
        <f>VLOOKUP(D$14,Table24[],5,FALSE)</f>
        <v>6.2</v>
      </c>
      <c r="D59" s="89">
        <f>VLOOKUP(E$14,Table24[],5,FALSE)</f>
        <v>6.2</v>
      </c>
      <c r="E59" s="89">
        <f>VLOOKUP(F$14,Table24[],5,FALSE)</f>
        <v>6.2</v>
      </c>
      <c r="F59" s="89">
        <f>VLOOKUP(G$14,Table24[],5,FALSE)</f>
        <v>6.2</v>
      </c>
      <c r="G59" s="89">
        <f>VLOOKUP(H$14,Table24[],5,FALSE)</f>
        <v>6.2</v>
      </c>
      <c r="H59" s="89" t="e">
        <f>VLOOKUP(I$14,Table24[],5,FALSE)</f>
        <v>#N/A</v>
      </c>
      <c r="I59" s="89" t="e">
        <f>VLOOKUP(J$14,Table24[],5,FALSE)</f>
        <v>#N/A</v>
      </c>
      <c r="J59" s="89" t="e">
        <f>VLOOKUP(K$14,Table24[],5,FALSE)</f>
        <v>#N/A</v>
      </c>
      <c r="K59" s="89" t="e">
        <f>VLOOKUP(L$14,Table24[],5,FALSE)</f>
        <v>#N/A</v>
      </c>
      <c r="L59" s="89" t="e">
        <f>VLOOKUP(M$14,Table24[],5,FALSE)</f>
        <v>#N/A</v>
      </c>
      <c r="M59" s="89" t="e">
        <f>VLOOKUP(N$14,Table24[],5,FALSE)</f>
        <v>#N/A</v>
      </c>
      <c r="N59" s="89" t="e">
        <f>VLOOKUP(O$14,Table24[],5,FALSE)</f>
        <v>#N/A</v>
      </c>
      <c r="O59" s="89" t="e">
        <f>VLOOKUP(P$14,Table24[],5,FALSE)</f>
        <v>#N/A</v>
      </c>
      <c r="P59" s="89" t="e">
        <f>VLOOKUP(Q$14,Table24[],5,FALSE)</f>
        <v>#N/A</v>
      </c>
      <c r="Q59" s="89" t="e">
        <f>VLOOKUP(R$14,Table24[],5,FALSE)</f>
        <v>#N/A</v>
      </c>
      <c r="R59" s="89" t="e">
        <f>VLOOKUP(S$14,Table24[],5,FALSE)</f>
        <v>#N/A</v>
      </c>
      <c r="S59" s="89" t="e">
        <f>VLOOKUP(T$14,Table24[],5,FALSE)</f>
        <v>#N/A</v>
      </c>
      <c r="T59" s="89" t="e">
        <f>VLOOKUP(U$14,Table24[],5,FALSE)</f>
        <v>#N/A</v>
      </c>
      <c r="U59" s="89" t="e">
        <f>VLOOKUP(V$14,Table24[],5,FALSE)</f>
        <v>#N/A</v>
      </c>
    </row>
    <row r="60" spans="1:35" s="27" customFormat="1" ht="13" hidden="1" x14ac:dyDescent="0.3">
      <c r="A60" s="88" t="s">
        <v>4</v>
      </c>
      <c r="B60" s="89">
        <f>C10</f>
        <v>7.2</v>
      </c>
      <c r="C60" s="89">
        <f t="shared" ref="C60:U60" si="14">D10</f>
        <v>7.4</v>
      </c>
      <c r="D60" s="89">
        <f>E11</f>
        <v>2</v>
      </c>
      <c r="E60" s="89">
        <f t="shared" si="14"/>
        <v>5.6</v>
      </c>
      <c r="F60" s="89">
        <f t="shared" si="14"/>
        <v>5.4</v>
      </c>
      <c r="G60" s="89">
        <f t="shared" si="14"/>
        <v>5.3</v>
      </c>
      <c r="H60" s="89">
        <f t="shared" si="14"/>
        <v>0</v>
      </c>
      <c r="I60" s="89">
        <f t="shared" si="14"/>
        <v>0</v>
      </c>
      <c r="J60" s="89">
        <f t="shared" si="14"/>
        <v>0</v>
      </c>
      <c r="K60" s="89">
        <f t="shared" si="14"/>
        <v>0</v>
      </c>
      <c r="L60" s="89">
        <f t="shared" si="14"/>
        <v>0</v>
      </c>
      <c r="M60" s="89">
        <f t="shared" si="14"/>
        <v>0</v>
      </c>
      <c r="N60" s="89">
        <f t="shared" si="14"/>
        <v>0</v>
      </c>
      <c r="O60" s="89">
        <f t="shared" si="14"/>
        <v>0</v>
      </c>
      <c r="P60" s="89">
        <f t="shared" si="14"/>
        <v>0</v>
      </c>
      <c r="Q60" s="89">
        <f t="shared" si="14"/>
        <v>0</v>
      </c>
      <c r="R60" s="89">
        <f t="shared" si="14"/>
        <v>0</v>
      </c>
      <c r="S60" s="89">
        <f t="shared" si="14"/>
        <v>0</v>
      </c>
      <c r="T60" s="89">
        <f t="shared" si="14"/>
        <v>0</v>
      </c>
      <c r="U60" s="89">
        <f t="shared" si="14"/>
        <v>0</v>
      </c>
    </row>
    <row r="61" spans="1:35" s="27" customFormat="1" ht="13" hidden="1" x14ac:dyDescent="0.3">
      <c r="A61" s="88" t="s">
        <v>131</v>
      </c>
      <c r="B61" s="89">
        <f t="shared" ref="B61:U61" si="15">VLOOKUP(B58,$AD9:$AE18,2,FALSE)</f>
        <v>6</v>
      </c>
      <c r="C61" s="89">
        <f t="shared" si="15"/>
        <v>6</v>
      </c>
      <c r="D61" s="89">
        <f t="shared" si="15"/>
        <v>6</v>
      </c>
      <c r="E61" s="89">
        <f t="shared" si="15"/>
        <v>6</v>
      </c>
      <c r="F61" s="89">
        <f t="shared" si="15"/>
        <v>6</v>
      </c>
      <c r="G61" s="89">
        <f t="shared" si="15"/>
        <v>6</v>
      </c>
      <c r="H61" s="89" t="e">
        <f t="shared" si="15"/>
        <v>#N/A</v>
      </c>
      <c r="I61" s="89" t="e">
        <f t="shared" si="15"/>
        <v>#N/A</v>
      </c>
      <c r="J61" s="89" t="e">
        <f t="shared" si="15"/>
        <v>#N/A</v>
      </c>
      <c r="K61" s="89" t="e">
        <f t="shared" si="15"/>
        <v>#N/A</v>
      </c>
      <c r="L61" s="89" t="e">
        <f t="shared" si="15"/>
        <v>#N/A</v>
      </c>
      <c r="M61" s="89" t="e">
        <f t="shared" si="15"/>
        <v>#N/A</v>
      </c>
      <c r="N61" s="89" t="e">
        <f t="shared" si="15"/>
        <v>#N/A</v>
      </c>
      <c r="O61" s="89" t="e">
        <f t="shared" si="15"/>
        <v>#N/A</v>
      </c>
      <c r="P61" s="89" t="e">
        <f t="shared" si="15"/>
        <v>#N/A</v>
      </c>
      <c r="Q61" s="89" t="e">
        <f t="shared" si="15"/>
        <v>#N/A</v>
      </c>
      <c r="R61" s="89" t="e">
        <f t="shared" si="15"/>
        <v>#N/A</v>
      </c>
      <c r="S61" s="89" t="e">
        <f t="shared" si="15"/>
        <v>#N/A</v>
      </c>
      <c r="T61" s="89" t="e">
        <f t="shared" si="15"/>
        <v>#N/A</v>
      </c>
      <c r="U61" s="89" t="e">
        <f t="shared" si="15"/>
        <v>#N/A</v>
      </c>
    </row>
    <row r="62" spans="1:35" s="27" customFormat="1" ht="13" hidden="1" x14ac:dyDescent="0.3">
      <c r="A62" s="88" t="s">
        <v>132</v>
      </c>
      <c r="B62" s="90">
        <f>B31</f>
        <v>60</v>
      </c>
      <c r="C62" s="90">
        <f>B32</f>
        <v>60</v>
      </c>
      <c r="D62" s="90">
        <f>B33</f>
        <v>30</v>
      </c>
      <c r="E62" s="90">
        <f>B34</f>
        <v>30</v>
      </c>
      <c r="F62" s="90">
        <f>B35</f>
        <v>30</v>
      </c>
      <c r="G62" s="90">
        <f>B36</f>
        <v>30</v>
      </c>
      <c r="H62" s="90">
        <f>B37</f>
        <v>0</v>
      </c>
      <c r="I62" s="90">
        <f>B38</f>
        <v>0</v>
      </c>
      <c r="J62" s="90">
        <f>B39</f>
        <v>0</v>
      </c>
      <c r="K62" s="90">
        <f>B40</f>
        <v>0</v>
      </c>
      <c r="L62" s="90">
        <f>B41</f>
        <v>0</v>
      </c>
      <c r="M62" s="90">
        <f>B42</f>
        <v>0</v>
      </c>
      <c r="N62" s="90">
        <f>B43</f>
        <v>0</v>
      </c>
      <c r="O62" s="90">
        <f>B44</f>
        <v>0</v>
      </c>
      <c r="P62" s="90">
        <f>B45</f>
        <v>0</v>
      </c>
      <c r="Q62" s="90">
        <f>B46</f>
        <v>0</v>
      </c>
      <c r="R62" s="90">
        <f>B47</f>
        <v>0</v>
      </c>
      <c r="S62" s="90">
        <f>B48</f>
        <v>0</v>
      </c>
      <c r="T62" s="90">
        <f>B49</f>
        <v>0</v>
      </c>
      <c r="U62" s="90">
        <f>B50</f>
        <v>0</v>
      </c>
    </row>
    <row r="63" spans="1:35" s="27" customFormat="1" ht="26" x14ac:dyDescent="0.3">
      <c r="A63" s="82" t="s">
        <v>134</v>
      </c>
      <c r="B63" s="90">
        <f>$E55*(B62/100)</f>
        <v>0</v>
      </c>
      <c r="C63" s="90">
        <f t="shared" ref="C63:U63" si="16">$E55*(C62/100)</f>
        <v>0</v>
      </c>
      <c r="D63" s="90">
        <f t="shared" si="16"/>
        <v>0</v>
      </c>
      <c r="E63" s="90">
        <f t="shared" si="16"/>
        <v>0</v>
      </c>
      <c r="F63" s="90">
        <f>$E55*(F62/100)</f>
        <v>0</v>
      </c>
      <c r="G63" s="90">
        <f t="shared" si="16"/>
        <v>0</v>
      </c>
      <c r="H63" s="90">
        <f t="shared" si="16"/>
        <v>0</v>
      </c>
      <c r="I63" s="90">
        <f t="shared" si="16"/>
        <v>0</v>
      </c>
      <c r="J63" s="90">
        <f t="shared" si="16"/>
        <v>0</v>
      </c>
      <c r="K63" s="90">
        <f t="shared" si="16"/>
        <v>0</v>
      </c>
      <c r="L63" s="90">
        <f t="shared" si="16"/>
        <v>0</v>
      </c>
      <c r="M63" s="90">
        <f t="shared" si="16"/>
        <v>0</v>
      </c>
      <c r="N63" s="90">
        <f t="shared" si="16"/>
        <v>0</v>
      </c>
      <c r="O63" s="90">
        <f t="shared" si="16"/>
        <v>0</v>
      </c>
      <c r="P63" s="90">
        <f t="shared" si="16"/>
        <v>0</v>
      </c>
      <c r="Q63" s="90">
        <f t="shared" si="16"/>
        <v>0</v>
      </c>
      <c r="R63" s="90">
        <f t="shared" si="16"/>
        <v>0</v>
      </c>
      <c r="S63" s="90">
        <f t="shared" si="16"/>
        <v>0</v>
      </c>
      <c r="T63" s="90">
        <f t="shared" si="16"/>
        <v>0</v>
      </c>
      <c r="U63" s="90">
        <f t="shared" si="16"/>
        <v>0</v>
      </c>
    </row>
    <row r="64" spans="1:35" s="27" customFormat="1" ht="26" x14ac:dyDescent="0.3">
      <c r="A64" s="82" t="s">
        <v>133</v>
      </c>
      <c r="B64" s="90">
        <f>(B59-B60)*B61</f>
        <v>-6</v>
      </c>
      <c r="C64" s="90">
        <f t="shared" ref="C64:U64" si="17">(C59-C60)*C61</f>
        <v>-7.2000000000000011</v>
      </c>
      <c r="D64" s="90">
        <f t="shared" si="17"/>
        <v>25.200000000000003</v>
      </c>
      <c r="E64" s="90">
        <f t="shared" si="17"/>
        <v>3.6000000000000032</v>
      </c>
      <c r="F64" s="90">
        <f t="shared" si="17"/>
        <v>4.7999999999999989</v>
      </c>
      <c r="G64" s="90">
        <f t="shared" si="17"/>
        <v>5.4000000000000021</v>
      </c>
      <c r="H64" s="90" t="e">
        <f t="shared" si="17"/>
        <v>#N/A</v>
      </c>
      <c r="I64" s="90" t="e">
        <f t="shared" si="17"/>
        <v>#N/A</v>
      </c>
      <c r="J64" s="90" t="e">
        <f t="shared" si="17"/>
        <v>#N/A</v>
      </c>
      <c r="K64" s="90" t="e">
        <f t="shared" si="17"/>
        <v>#N/A</v>
      </c>
      <c r="L64" s="90" t="e">
        <f t="shared" si="17"/>
        <v>#N/A</v>
      </c>
      <c r="M64" s="90" t="e">
        <f t="shared" si="17"/>
        <v>#N/A</v>
      </c>
      <c r="N64" s="90" t="e">
        <f t="shared" si="17"/>
        <v>#N/A</v>
      </c>
      <c r="O64" s="90" t="e">
        <f t="shared" si="17"/>
        <v>#N/A</v>
      </c>
      <c r="P64" s="90" t="e">
        <f t="shared" si="17"/>
        <v>#N/A</v>
      </c>
      <c r="Q64" s="90" t="e">
        <f t="shared" si="17"/>
        <v>#N/A</v>
      </c>
      <c r="R64" s="90" t="e">
        <f t="shared" si="17"/>
        <v>#N/A</v>
      </c>
      <c r="S64" s="90" t="e">
        <f t="shared" si="17"/>
        <v>#N/A</v>
      </c>
      <c r="T64" s="90" t="e">
        <f t="shared" si="17"/>
        <v>#N/A</v>
      </c>
      <c r="U64" s="90" t="e">
        <f t="shared" si="17"/>
        <v>#N/A</v>
      </c>
    </row>
    <row r="65" spans="1:21" s="27" customFormat="1" ht="26" x14ac:dyDescent="0.3">
      <c r="A65" s="82" t="s">
        <v>148</v>
      </c>
      <c r="B65" s="91" t="str">
        <f>IF(B64&lt;=B63,"OVER","UNDER")</f>
        <v>OVER</v>
      </c>
      <c r="C65" s="91" t="str">
        <f t="shared" ref="C65:U65" si="18">IF(C64&lt;=C63,"OVER","UNDER")</f>
        <v>OVER</v>
      </c>
      <c r="D65" s="91" t="str">
        <f t="shared" si="18"/>
        <v>UNDER</v>
      </c>
      <c r="E65" s="91" t="str">
        <f t="shared" si="18"/>
        <v>UNDER</v>
      </c>
      <c r="F65" s="91" t="str">
        <f t="shared" si="18"/>
        <v>UNDER</v>
      </c>
      <c r="G65" s="91" t="str">
        <f t="shared" si="18"/>
        <v>UNDER</v>
      </c>
      <c r="H65" s="91" t="e">
        <f t="shared" si="18"/>
        <v>#N/A</v>
      </c>
      <c r="I65" s="91" t="e">
        <f t="shared" si="18"/>
        <v>#N/A</v>
      </c>
      <c r="J65" s="91" t="e">
        <f t="shared" si="18"/>
        <v>#N/A</v>
      </c>
      <c r="K65" s="91" t="e">
        <f t="shared" si="18"/>
        <v>#N/A</v>
      </c>
      <c r="L65" s="91" t="e">
        <f t="shared" si="18"/>
        <v>#N/A</v>
      </c>
      <c r="M65" s="91" t="e">
        <f t="shared" si="18"/>
        <v>#N/A</v>
      </c>
      <c r="N65" s="91" t="e">
        <f t="shared" si="18"/>
        <v>#N/A</v>
      </c>
      <c r="O65" s="91" t="e">
        <f t="shared" si="18"/>
        <v>#N/A</v>
      </c>
      <c r="P65" s="91" t="e">
        <f t="shared" si="18"/>
        <v>#N/A</v>
      </c>
      <c r="Q65" s="91" t="e">
        <f t="shared" si="18"/>
        <v>#N/A</v>
      </c>
      <c r="R65" s="91" t="e">
        <f t="shared" si="18"/>
        <v>#N/A</v>
      </c>
      <c r="S65" s="91" t="e">
        <f t="shared" si="18"/>
        <v>#N/A</v>
      </c>
      <c r="T65" s="91" t="e">
        <f t="shared" si="18"/>
        <v>#N/A</v>
      </c>
      <c r="U65" s="91"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1" type="noConversion"/>
  <conditionalFormatting sqref="C20:V21">
    <cfRule type="cellIs" dxfId="39" priority="41" operator="equal">
      <formula>"DECREASE"</formula>
    </cfRule>
    <cfRule type="cellIs" dxfId="38" priority="42" operator="equal">
      <formula>"INCREASE"</formula>
    </cfRule>
  </conditionalFormatting>
  <conditionalFormatting sqref="B31:B50 B62:U65">
    <cfRule type="cellIs" dxfId="37" priority="40" operator="greaterThan">
      <formula>$B$51</formula>
    </cfRule>
  </conditionalFormatting>
  <conditionalFormatting sqref="C31:C50">
    <cfRule type="cellIs" dxfId="36" priority="39" operator="greaterThan">
      <formula>$C$51</formula>
    </cfRule>
  </conditionalFormatting>
  <conditionalFormatting sqref="C18:V18">
    <cfRule type="cellIs" dxfId="35" priority="35" operator="equal">
      <formula>0</formula>
    </cfRule>
  </conditionalFormatting>
  <conditionalFormatting sqref="C17:V17">
    <cfRule type="cellIs" dxfId="34" priority="33" operator="equal">
      <formula>0</formula>
    </cfRule>
  </conditionalFormatting>
  <conditionalFormatting sqref="C19:V19">
    <cfRule type="cellIs" dxfId="33" priority="32" operator="equal">
      <formula>0</formula>
    </cfRule>
  </conditionalFormatting>
  <conditionalFormatting sqref="G31:G50">
    <cfRule type="cellIs" dxfId="32" priority="29" operator="greaterThan">
      <formula>$G$51</formula>
    </cfRule>
  </conditionalFormatting>
  <conditionalFormatting sqref="H31:H50">
    <cfRule type="cellIs" dxfId="31" priority="28" operator="greaterThan">
      <formula>$H$51</formula>
    </cfRule>
  </conditionalFormatting>
  <conditionalFormatting sqref="I31:I50">
    <cfRule type="cellIs" dxfId="30" priority="27" operator="greaterThan">
      <formula>$I$51</formula>
    </cfRule>
  </conditionalFormatting>
  <conditionalFormatting sqref="K31:K50">
    <cfRule type="cellIs" dxfId="29" priority="25" operator="greaterThan">
      <formula>$K$51</formula>
    </cfRule>
  </conditionalFormatting>
  <conditionalFormatting sqref="L31:L50">
    <cfRule type="cellIs" dxfId="28" priority="24" operator="greaterThan">
      <formula>$L$51</formula>
    </cfRule>
  </conditionalFormatting>
  <conditionalFormatting sqref="M31:M50">
    <cfRule type="cellIs" dxfId="27" priority="23" operator="greaterThan">
      <formula>$M$51</formula>
    </cfRule>
  </conditionalFormatting>
  <conditionalFormatting sqref="P31:P50">
    <cfRule type="cellIs" dxfId="26" priority="22" operator="greaterThan">
      <formula>$P$51</formula>
    </cfRule>
  </conditionalFormatting>
  <conditionalFormatting sqref="R31:R50">
    <cfRule type="cellIs" dxfId="25" priority="21" operator="greaterThan">
      <formula>$R$51</formula>
    </cfRule>
  </conditionalFormatting>
  <conditionalFormatting sqref="S31:S50">
    <cfRule type="cellIs" dxfId="24" priority="20" operator="greaterThan">
      <formula>$S$51</formula>
    </cfRule>
  </conditionalFormatting>
  <conditionalFormatting sqref="T31:T50">
    <cfRule type="cellIs" dxfId="23" priority="19" operator="greaterThan">
      <formula>$T$51</formula>
    </cfRule>
  </conditionalFormatting>
  <conditionalFormatting sqref="U31:U50">
    <cfRule type="cellIs" dxfId="22" priority="18" operator="greaterThan">
      <formula>$U$51</formula>
    </cfRule>
  </conditionalFormatting>
  <conditionalFormatting sqref="C22:V22">
    <cfRule type="cellIs" dxfId="21" priority="16" operator="equal">
      <formula>0</formula>
    </cfRule>
  </conditionalFormatting>
  <conditionalFormatting sqref="C24:V24">
    <cfRule type="cellIs" dxfId="20" priority="14" operator="equal">
      <formula>"DECREASE"</formula>
    </cfRule>
    <cfRule type="cellIs" dxfId="19" priority="15" operator="equal">
      <formula>"INCREASE"</formula>
    </cfRule>
  </conditionalFormatting>
  <conditionalFormatting sqref="C23:V23">
    <cfRule type="cellIs" dxfId="18" priority="13" operator="equal">
      <formula>0</formula>
    </cfRule>
  </conditionalFormatting>
  <conditionalFormatting sqref="I1">
    <cfRule type="cellIs" dxfId="17" priority="9" operator="lessThan">
      <formula>5</formula>
    </cfRule>
  </conditionalFormatting>
  <conditionalFormatting sqref="I2">
    <cfRule type="cellIs" dxfId="16" priority="8" operator="greaterThan">
      <formula>5000.1</formula>
    </cfRule>
  </conditionalFormatting>
  <conditionalFormatting sqref="I3">
    <cfRule type="cellIs" dxfId="15" priority="7" operator="greaterThan">
      <formula>4.1</formula>
    </cfRule>
  </conditionalFormatting>
  <conditionalFormatting sqref="C21:V21">
    <cfRule type="cellIs" dxfId="14" priority="6" operator="equal">
      <formula>0</formula>
    </cfRule>
  </conditionalFormatting>
  <conditionalFormatting sqref="B65:U65">
    <cfRule type="cellIs" dxfId="13" priority="2" operator="equal">
      <formula>"UNDER"</formula>
    </cfRule>
    <cfRule type="cellIs" dxfId="12" priority="3" operator="equal">
      <formula>"OVER"</formula>
    </cfRule>
  </conditionalFormatting>
  <conditionalFormatting sqref="J31:J50">
    <cfRule type="cellIs" dxfId="1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2020-10-20T23:00:00+00:00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Cwm Environmental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BB9FBB93-D39D-47D0-83A9-F9AB527E731E}"/>
</file>

<file path=customXml/itemProps4.xml><?xml version="1.0" encoding="utf-8"?>
<ds:datastoreItem xmlns:ds="http://schemas.openxmlformats.org/officeDocument/2006/customXml" ds:itemID="{0B5688D8-05DF-4609-9989-207504D88023}"/>
</file>

<file path=customXml/itemProps5.xml><?xml version="1.0" encoding="utf-8"?>
<ds:datastoreItem xmlns:ds="http://schemas.openxmlformats.org/officeDocument/2006/customXml" ds:itemID="{3EB88BFD-E29A-4849-A8E6-116EB74B98EA}">
  <ds:schemaRefs>
    <ds:schemaRef ds:uri="http://www.w3.org/XML/1998/namespace"/>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purl.org/dc/elements/1.1/"/>
    <ds:schemaRef ds:uri="9be56660-2c31-41ef-bc00-23e72f632f2a"/>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Field data and Waste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2020-10-21T10:25:23Z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0x01010067EB80C5FE939D4A9B3D8BA62129B7F5020200571DEF910438ED4AB21B7D2BA95A7D67</vt:lpwstr>
  </property>
  <property fmtid="{D5CDD505-2E9C-101B-9397-08002B2CF9AE}" pid="3" name="_dlc_DocIdItemGuid">
    <vt:lpwstr>df50af56-2d42-4580-a2a2-e9599a2e5853</vt:lpwstr>
  </property>
  <property fmtid="{D5CDD505-2E9C-101B-9397-08002B2CF9AE}" pid="4" name="_dlc_DocId">
    <vt:lpwstr>REGU-219-2699648</vt:lpwstr>
  </property>
  <property fmtid="{D5CDD505-2E9C-101B-9397-08002B2CF9AE}" pid="5" name="_dlc_DocIdUrl">
    <vt:lpwstr>https://cyfoethnaturiolcymru.sharepoint.com/teams/Regulatory/Permitting/_layouts/15/DocIdRedir.aspx?ID=REGU-219-2699648, REGU-219-2699648</vt:lpwstr>
  </property>
</Properties>
</file>