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10713/"/>
    </mc:Choice>
  </mc:AlternateContent>
  <xr:revisionPtr revIDLastSave="0" documentId="13_ncr:1_{13692574-BE43-4938-9617-7B4ADECE6004}" xr6:coauthVersionLast="41" xr6:coauthVersionMax="41" xr10:uidLastSave="{00000000-0000-0000-0000-000000000000}"/>
  <bookViews>
    <workbookView xWindow="0" yWindow="1250" windowWidth="14400" windowHeight="7360" tabRatio="870" firstSheet="3" activeTab="5" xr2:uid="{00000000-000D-0000-FFFF-FFFF00000000}"/>
  </bookViews>
  <sheets>
    <sheet name="Dairy Partners" sheetId="1" r:id="rId1"/>
    <sheet name="Volac" sheetId="21" r:id="rId2"/>
    <sheet name="Welsh Whisky" sheetId="27" r:id="rId3"/>
    <sheet name="Bryngwyn WTW" sheetId="28" r:id="rId4"/>
    <sheet name="Capel Dewi WTW" sheetId="30" r:id="rId5"/>
    <sheet name="Strata Florida WTW" sheetId="26" r:id="rId6"/>
    <sheet name="Additions" sheetId="20" r:id="rId7"/>
    <sheet name="Ratios" sheetId="1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3" i="19" l="1"/>
  <c r="G23" i="19"/>
  <c r="N23" i="19"/>
  <c r="O23" i="19"/>
  <c r="V23" i="19"/>
  <c r="E24" i="19"/>
  <c r="H24" i="19"/>
  <c r="L24" i="19"/>
  <c r="M24" i="19"/>
  <c r="P24" i="19"/>
  <c r="T24" i="19"/>
  <c r="U24" i="19"/>
  <c r="E25" i="19"/>
  <c r="F25" i="19"/>
  <c r="J25" i="19"/>
  <c r="K25" i="19"/>
  <c r="M25" i="19"/>
  <c r="N25" i="19"/>
  <c r="R25" i="19"/>
  <c r="S25" i="19"/>
  <c r="U25" i="19"/>
  <c r="V25" i="19"/>
  <c r="B18" i="19"/>
  <c r="B19" i="19"/>
  <c r="B20" i="19"/>
  <c r="C20" i="19"/>
  <c r="B21" i="19"/>
  <c r="C21" i="19"/>
  <c r="B22" i="19"/>
  <c r="B23" i="19"/>
  <c r="B24" i="19"/>
  <c r="B25" i="19"/>
  <c r="B26" i="19"/>
  <c r="C26" i="19"/>
  <c r="B17" i="19"/>
  <c r="C16" i="19"/>
  <c r="C15" i="19"/>
  <c r="S5" i="19"/>
  <c r="S19" i="19" s="1"/>
  <c r="V5" i="19"/>
  <c r="V19" i="19" s="1"/>
  <c r="D9" i="19"/>
  <c r="D23" i="19" s="1"/>
  <c r="E9" i="19"/>
  <c r="E23" i="19" s="1"/>
  <c r="F9" i="19"/>
  <c r="G9" i="19"/>
  <c r="H9" i="19"/>
  <c r="H23" i="19" s="1"/>
  <c r="I9" i="19"/>
  <c r="I23" i="19" s="1"/>
  <c r="J9" i="19"/>
  <c r="J23" i="19" s="1"/>
  <c r="K9" i="19"/>
  <c r="K23" i="19" s="1"/>
  <c r="L9" i="19"/>
  <c r="L23" i="19" s="1"/>
  <c r="M9" i="19"/>
  <c r="M23" i="19" s="1"/>
  <c r="N9" i="19"/>
  <c r="O9" i="19"/>
  <c r="P9" i="19"/>
  <c r="P23" i="19" s="1"/>
  <c r="Q9" i="19"/>
  <c r="Q23" i="19" s="1"/>
  <c r="R9" i="19"/>
  <c r="R23" i="19" s="1"/>
  <c r="S9" i="19"/>
  <c r="S23" i="19" s="1"/>
  <c r="T9" i="19"/>
  <c r="T23" i="19" s="1"/>
  <c r="U9" i="19"/>
  <c r="U23" i="19" s="1"/>
  <c r="V9" i="19"/>
  <c r="D10" i="19"/>
  <c r="D24" i="19" s="1"/>
  <c r="E10" i="19"/>
  <c r="F10" i="19"/>
  <c r="F24" i="19" s="1"/>
  <c r="G10" i="19"/>
  <c r="G24" i="19" s="1"/>
  <c r="H10" i="19"/>
  <c r="I10" i="19"/>
  <c r="I24" i="19" s="1"/>
  <c r="J10" i="19"/>
  <c r="J24" i="19" s="1"/>
  <c r="K10" i="19"/>
  <c r="K24" i="19" s="1"/>
  <c r="L10" i="19"/>
  <c r="M10" i="19"/>
  <c r="N10" i="19"/>
  <c r="N24" i="19" s="1"/>
  <c r="O10" i="19"/>
  <c r="O24" i="19" s="1"/>
  <c r="P10" i="19"/>
  <c r="Q10" i="19"/>
  <c r="Q24" i="19" s="1"/>
  <c r="R10" i="19"/>
  <c r="R24" i="19" s="1"/>
  <c r="S10" i="19"/>
  <c r="S24" i="19" s="1"/>
  <c r="T10" i="19"/>
  <c r="U10" i="19"/>
  <c r="V10" i="19"/>
  <c r="V24" i="19" s="1"/>
  <c r="D11" i="19"/>
  <c r="D25" i="19" s="1"/>
  <c r="E11" i="19"/>
  <c r="F11" i="19"/>
  <c r="G11" i="19"/>
  <c r="G25" i="19" s="1"/>
  <c r="H11" i="19"/>
  <c r="H25" i="19" s="1"/>
  <c r="I11" i="19"/>
  <c r="I25" i="19" s="1"/>
  <c r="J11" i="19"/>
  <c r="K11" i="19"/>
  <c r="L11" i="19"/>
  <c r="L25" i="19" s="1"/>
  <c r="M11" i="19"/>
  <c r="N11" i="19"/>
  <c r="O11" i="19"/>
  <c r="O25" i="19" s="1"/>
  <c r="P11" i="19"/>
  <c r="P25" i="19" s="1"/>
  <c r="Q11" i="19"/>
  <c r="Q25" i="19" s="1"/>
  <c r="R11" i="19"/>
  <c r="S11" i="19"/>
  <c r="T11" i="19"/>
  <c r="T25" i="19" s="1"/>
  <c r="U11" i="19"/>
  <c r="V11" i="19"/>
  <c r="D12" i="19"/>
  <c r="D26" i="19" s="1"/>
  <c r="E12" i="19"/>
  <c r="E26" i="19" s="1"/>
  <c r="F12" i="19"/>
  <c r="F26" i="19" s="1"/>
  <c r="G12" i="19"/>
  <c r="G26" i="19" s="1"/>
  <c r="H12" i="19"/>
  <c r="H26" i="19" s="1"/>
  <c r="I12" i="19"/>
  <c r="I26" i="19" s="1"/>
  <c r="J12" i="19"/>
  <c r="J26" i="19" s="1"/>
  <c r="K12" i="19"/>
  <c r="K26" i="19" s="1"/>
  <c r="L12" i="19"/>
  <c r="L26" i="19" s="1"/>
  <c r="M12" i="19"/>
  <c r="M26" i="19" s="1"/>
  <c r="N12" i="19"/>
  <c r="N26" i="19" s="1"/>
  <c r="O12" i="19"/>
  <c r="O26" i="19" s="1"/>
  <c r="P12" i="19"/>
  <c r="P26" i="19" s="1"/>
  <c r="Q12" i="19"/>
  <c r="Q26" i="19" s="1"/>
  <c r="R12" i="19"/>
  <c r="R26" i="19" s="1"/>
  <c r="S12" i="19"/>
  <c r="S26" i="19" s="1"/>
  <c r="T12" i="19"/>
  <c r="T26" i="19" s="1"/>
  <c r="U12" i="19"/>
  <c r="U26" i="19" s="1"/>
  <c r="V12" i="19"/>
  <c r="V26" i="19" s="1"/>
  <c r="C12" i="19"/>
  <c r="C11" i="19"/>
  <c r="C25" i="19" s="1"/>
  <c r="C10" i="19"/>
  <c r="C24" i="19" s="1"/>
  <c r="C9" i="19"/>
  <c r="C23" i="19" s="1"/>
  <c r="C8" i="19"/>
  <c r="C22" i="19" s="1"/>
  <c r="C7" i="19"/>
  <c r="C6" i="19"/>
  <c r="C5" i="19"/>
  <c r="C19" i="19" s="1"/>
  <c r="C4" i="19"/>
  <c r="C18" i="19" s="1"/>
  <c r="C3" i="19"/>
  <c r="C17" i="19" s="1"/>
  <c r="S10" i="20"/>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I7" i="20" s="1"/>
  <c r="H31" i="30"/>
  <c r="H7" i="20" s="1"/>
  <c r="G31" i="30"/>
  <c r="G7" i="20" s="1"/>
  <c r="F31" i="30"/>
  <c r="F7" i="20" s="1"/>
  <c r="E31" i="30"/>
  <c r="C22" i="30" s="1"/>
  <c r="D31" i="30"/>
  <c r="C18" i="30" s="1"/>
  <c r="C31" i="30"/>
  <c r="C7" i="20" s="1"/>
  <c r="S22" i="30"/>
  <c r="V20" i="30"/>
  <c r="U20" i="30"/>
  <c r="T20" i="30"/>
  <c r="S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20"/>
  <c r="R10" i="20"/>
  <c r="Q10" i="20"/>
  <c r="P10" i="20"/>
  <c r="O10" i="20"/>
  <c r="N10" i="20"/>
  <c r="M10" i="20"/>
  <c r="L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S22" i="28" s="1"/>
  <c r="D47" i="28"/>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O6" i="20" s="1"/>
  <c r="N31" i="28"/>
  <c r="N6" i="20" s="1"/>
  <c r="M31" i="28"/>
  <c r="M6" i="20" s="1"/>
  <c r="L31" i="28"/>
  <c r="L6" i="20" s="1"/>
  <c r="K31" i="28"/>
  <c r="K6" i="20" s="1"/>
  <c r="J31" i="28"/>
  <c r="J6" i="20" s="1"/>
  <c r="I31" i="28"/>
  <c r="I6" i="20" s="1"/>
  <c r="H31" i="28"/>
  <c r="H6" i="20" s="1"/>
  <c r="G31" i="28"/>
  <c r="G6" i="20" s="1"/>
  <c r="F31" i="28"/>
  <c r="F6" i="20" s="1"/>
  <c r="E31" i="28"/>
  <c r="C22" i="28" s="1"/>
  <c r="D31" i="28"/>
  <c r="C18" i="28" s="1"/>
  <c r="C31" i="28"/>
  <c r="C6" i="20" s="1"/>
  <c r="U22" i="28"/>
  <c r="V20" i="28"/>
  <c r="U20" i="28"/>
  <c r="T20" i="28"/>
  <c r="S20" i="28"/>
  <c r="V18" i="28"/>
  <c r="U18" i="28"/>
  <c r="T18" i="28"/>
  <c r="S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N5" i="20" s="1"/>
  <c r="M31" i="27"/>
  <c r="M5" i="20" s="1"/>
  <c r="L31" i="27"/>
  <c r="M5" i="19" s="1"/>
  <c r="M19" i="19" s="1"/>
  <c r="K31" i="27"/>
  <c r="K5" i="20" s="1"/>
  <c r="J31" i="27"/>
  <c r="J5" i="20" s="1"/>
  <c r="I31" i="27"/>
  <c r="I5" i="20" s="1"/>
  <c r="H31" i="27"/>
  <c r="H5" i="20" s="1"/>
  <c r="G31" i="27"/>
  <c r="G5" i="20" s="1"/>
  <c r="F31" i="27"/>
  <c r="F5" i="20" s="1"/>
  <c r="E31" i="27"/>
  <c r="C22" i="27" s="1"/>
  <c r="D31" i="27"/>
  <c r="C18" i="27" s="1"/>
  <c r="C31" i="27"/>
  <c r="C5" i="20" s="1"/>
  <c r="M22" i="27"/>
  <c r="E22" i="27"/>
  <c r="V20" i="27"/>
  <c r="U20" i="27"/>
  <c r="T20" i="27"/>
  <c r="S20" i="27"/>
  <c r="V18" i="27"/>
  <c r="S18" i="27"/>
  <c r="Q18" i="27"/>
  <c r="N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Q21" i="27" s="1"/>
  <c r="P14" i="27"/>
  <c r="O14" i="27"/>
  <c r="N14" i="27"/>
  <c r="M59" i="27" s="1"/>
  <c r="M14" i="27"/>
  <c r="L59" i="27" s="1"/>
  <c r="L14" i="27"/>
  <c r="K59" i="27" s="1"/>
  <c r="K14" i="27"/>
  <c r="J59" i="27" s="1"/>
  <c r="J14" i="27"/>
  <c r="I59" i="27" s="1"/>
  <c r="I14" i="27"/>
  <c r="I21" i="27" s="1"/>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N63" i="26"/>
  <c r="M63" i="26"/>
  <c r="F63" i="26"/>
  <c r="E63" i="26"/>
  <c r="U62" i="26"/>
  <c r="T62" i="26"/>
  <c r="S62" i="26"/>
  <c r="R62" i="26"/>
  <c r="Q62" i="26"/>
  <c r="P62" i="26"/>
  <c r="O62" i="26"/>
  <c r="N62" i="26"/>
  <c r="M62" i="26"/>
  <c r="L62" i="26"/>
  <c r="K62" i="26"/>
  <c r="J62" i="26"/>
  <c r="I62" i="26"/>
  <c r="H62" i="26"/>
  <c r="G62" i="26"/>
  <c r="F62" i="26"/>
  <c r="E62" i="26"/>
  <c r="D62" i="26"/>
  <c r="C62" i="26"/>
  <c r="B62" i="26"/>
  <c r="G55" i="26"/>
  <c r="E55" i="26"/>
  <c r="T63"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S8" i="20" s="1"/>
  <c r="R31" i="26"/>
  <c r="R8" i="20" s="1"/>
  <c r="Q31" i="26"/>
  <c r="Q8" i="20" s="1"/>
  <c r="P31" i="26"/>
  <c r="P8" i="20" s="1"/>
  <c r="O31" i="26"/>
  <c r="O8" i="20" s="1"/>
  <c r="N31" i="26"/>
  <c r="N8" i="20" s="1"/>
  <c r="M31" i="26"/>
  <c r="M8" i="20" s="1"/>
  <c r="L31" i="26"/>
  <c r="L8" i="20" s="1"/>
  <c r="K31" i="26"/>
  <c r="K8" i="20" s="1"/>
  <c r="J31" i="26"/>
  <c r="J8" i="20" s="1"/>
  <c r="I31" i="26"/>
  <c r="I8" i="20" s="1"/>
  <c r="H31" i="26"/>
  <c r="H8" i="20" s="1"/>
  <c r="G31" i="26"/>
  <c r="G8" i="20" s="1"/>
  <c r="F31" i="26"/>
  <c r="F8" i="20" s="1"/>
  <c r="E31" i="26"/>
  <c r="C22" i="26" s="1"/>
  <c r="D31" i="26"/>
  <c r="C18" i="26" s="1"/>
  <c r="C31" i="26"/>
  <c r="C8" i="20" s="1"/>
  <c r="Q22" i="26"/>
  <c r="I22" i="26"/>
  <c r="V20" i="26"/>
  <c r="U20" i="26"/>
  <c r="T20" i="26"/>
  <c r="S20" i="26"/>
  <c r="R20" i="26"/>
  <c r="Q20" i="26"/>
  <c r="N20" i="26"/>
  <c r="M20" i="26"/>
  <c r="L20" i="26"/>
  <c r="K20" i="26"/>
  <c r="I20" i="26"/>
  <c r="H20" i="26"/>
  <c r="G20" i="26"/>
  <c r="F20" i="26"/>
  <c r="E20" i="26"/>
  <c r="D20" i="26"/>
  <c r="Q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9" i="20"/>
  <c r="T9" i="20"/>
  <c r="S9" i="20"/>
  <c r="R9" i="20"/>
  <c r="Q9" i="20"/>
  <c r="P9" i="20"/>
  <c r="O9" i="20"/>
  <c r="N9" i="20"/>
  <c r="M9" i="20"/>
  <c r="L9" i="20"/>
  <c r="K9" i="20"/>
  <c r="J9" i="20"/>
  <c r="I9" i="20"/>
  <c r="H9" i="20"/>
  <c r="G9" i="20"/>
  <c r="F9" i="20"/>
  <c r="C9" i="20"/>
  <c r="U11" i="20"/>
  <c r="T11" i="20"/>
  <c r="S11" i="20"/>
  <c r="R11" i="20"/>
  <c r="Q11" i="20"/>
  <c r="P11" i="20"/>
  <c r="O11" i="20"/>
  <c r="N11" i="20"/>
  <c r="M11" i="20"/>
  <c r="L11" i="20"/>
  <c r="K11" i="20"/>
  <c r="J11" i="20"/>
  <c r="I11" i="20"/>
  <c r="H11" i="20"/>
  <c r="G11" i="20"/>
  <c r="F11" i="20"/>
  <c r="C11" i="20"/>
  <c r="U12" i="20"/>
  <c r="T12" i="20"/>
  <c r="S12" i="20"/>
  <c r="R12" i="20"/>
  <c r="Q12" i="20"/>
  <c r="P12" i="20"/>
  <c r="O12" i="20"/>
  <c r="N12" i="20"/>
  <c r="M12" i="20"/>
  <c r="L12" i="20"/>
  <c r="K12" i="20"/>
  <c r="J12" i="20"/>
  <c r="I12" i="20"/>
  <c r="H12" i="20"/>
  <c r="G12" i="20"/>
  <c r="F12" i="20"/>
  <c r="E12" i="20"/>
  <c r="D12" i="20"/>
  <c r="C12" i="20"/>
  <c r="D8" i="21"/>
  <c r="A32" i="21" s="1"/>
  <c r="E8" i="21"/>
  <c r="D57" i="21" s="1"/>
  <c r="F8" i="21"/>
  <c r="A34" i="21" s="1"/>
  <c r="G8" i="21"/>
  <c r="F57" i="21" s="1"/>
  <c r="H8" i="21"/>
  <c r="A36" i="21" s="1"/>
  <c r="I8" i="21"/>
  <c r="H57" i="21" s="1"/>
  <c r="J8" i="21"/>
  <c r="I57" i="21" s="1"/>
  <c r="K8" i="21"/>
  <c r="A39" i="21" s="1"/>
  <c r="L8" i="21"/>
  <c r="A40" i="21" s="1"/>
  <c r="M8" i="21"/>
  <c r="L57" i="21" s="1"/>
  <c r="N8" i="21"/>
  <c r="O8" i="21"/>
  <c r="A43"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D21" i="21" s="1"/>
  <c r="E14" i="21"/>
  <c r="F14" i="21"/>
  <c r="E59" i="21" s="1"/>
  <c r="G14" i="21"/>
  <c r="F59" i="21" s="1"/>
  <c r="H14" i="21"/>
  <c r="I14" i="21"/>
  <c r="I17" i="21" s="1"/>
  <c r="J14" i="21"/>
  <c r="I59" i="21" s="1"/>
  <c r="K14" i="21"/>
  <c r="J59" i="21" s="1"/>
  <c r="L14" i="21"/>
  <c r="K59" i="21" s="1"/>
  <c r="M14" i="21"/>
  <c r="L59" i="21" s="1"/>
  <c r="N14" i="21"/>
  <c r="M59" i="21" s="1"/>
  <c r="O14" i="21"/>
  <c r="N59" i="21" s="1"/>
  <c r="P14" i="21"/>
  <c r="O59" i="21" s="1"/>
  <c r="Q14" i="21"/>
  <c r="P59" i="21" s="1"/>
  <c r="R14" i="21"/>
  <c r="Q59" i="21" s="1"/>
  <c r="S14" i="21"/>
  <c r="R59" i="21" s="1"/>
  <c r="T14" i="21"/>
  <c r="U14" i="21"/>
  <c r="V14" i="21"/>
  <c r="U59" i="21" s="1"/>
  <c r="D15" i="21"/>
  <c r="E15" i="21"/>
  <c r="F15" i="21"/>
  <c r="G15" i="21"/>
  <c r="G21" i="21" s="1"/>
  <c r="H15" i="21"/>
  <c r="I15" i="21"/>
  <c r="J15" i="21"/>
  <c r="K15" i="21"/>
  <c r="L15" i="21"/>
  <c r="M15" i="21"/>
  <c r="N15" i="21"/>
  <c r="O15" i="21"/>
  <c r="P15" i="21"/>
  <c r="Q15" i="21"/>
  <c r="R15" i="21"/>
  <c r="S15" i="21"/>
  <c r="S17" i="21" s="1"/>
  <c r="T15" i="21"/>
  <c r="U15" i="21"/>
  <c r="U21" i="21" s="1"/>
  <c r="V15" i="21"/>
  <c r="D16" i="21"/>
  <c r="C58" i="21" s="1"/>
  <c r="C61" i="21" s="1"/>
  <c r="E16" i="21"/>
  <c r="D58" i="21" s="1"/>
  <c r="D61" i="21" s="1"/>
  <c r="F16" i="21"/>
  <c r="G16" i="21"/>
  <c r="H16" i="21"/>
  <c r="G58" i="21" s="1"/>
  <c r="G61" i="21" s="1"/>
  <c r="I16" i="21"/>
  <c r="J16" i="21"/>
  <c r="K16" i="21"/>
  <c r="L16" i="21"/>
  <c r="M16" i="21"/>
  <c r="L58" i="21" s="1"/>
  <c r="L61" i="21" s="1"/>
  <c r="N16" i="21"/>
  <c r="O16" i="21"/>
  <c r="P16" i="21"/>
  <c r="Q16" i="21"/>
  <c r="R16" i="21"/>
  <c r="S16" i="21"/>
  <c r="R58" i="21" s="1"/>
  <c r="R61" i="21" s="1"/>
  <c r="T16" i="21"/>
  <c r="S58" i="21" s="1"/>
  <c r="S61" i="21" s="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O60" i="21"/>
  <c r="H60" i="21"/>
  <c r="T59" i="21"/>
  <c r="S59" i="21"/>
  <c r="D59" i="21"/>
  <c r="U57" i="21"/>
  <c r="N57" i="21"/>
  <c r="M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U4" i="20" s="1"/>
  <c r="T31" i="21"/>
  <c r="T4" i="20" s="1"/>
  <c r="S31" i="21"/>
  <c r="S4" i="20" s="1"/>
  <c r="R31" i="21"/>
  <c r="R4" i="20" s="1"/>
  <c r="Q31" i="21"/>
  <c r="Q4" i="20" s="1"/>
  <c r="P31" i="21"/>
  <c r="P4" i="20" s="1"/>
  <c r="O31" i="21"/>
  <c r="O4" i="20" s="1"/>
  <c r="N31" i="21"/>
  <c r="N4" i="20" s="1"/>
  <c r="M31" i="21"/>
  <c r="M4" i="20" s="1"/>
  <c r="L31" i="21"/>
  <c r="L4" i="20" s="1"/>
  <c r="K31" i="21"/>
  <c r="K4" i="20" s="1"/>
  <c r="J31" i="21"/>
  <c r="J4" i="20" s="1"/>
  <c r="I31" i="21"/>
  <c r="I4" i="20" s="1"/>
  <c r="H31" i="21"/>
  <c r="H4" i="20" s="1"/>
  <c r="G31" i="21"/>
  <c r="G4" i="20" s="1"/>
  <c r="F31" i="21"/>
  <c r="F4" i="20" s="1"/>
  <c r="E31" i="21"/>
  <c r="C22" i="21" s="1"/>
  <c r="D31" i="21"/>
  <c r="C18" i="21" s="1"/>
  <c r="C31" i="21"/>
  <c r="C4" i="20" s="1"/>
  <c r="T21" i="21"/>
  <c r="S21" i="21"/>
  <c r="V20" i="21"/>
  <c r="U20" i="21"/>
  <c r="T20" i="21"/>
  <c r="S20" i="21"/>
  <c r="T17" i="21"/>
  <c r="F17" i="21"/>
  <c r="L8" i="19" l="1"/>
  <c r="L22" i="19" s="1"/>
  <c r="T8" i="19"/>
  <c r="T22" i="19" s="1"/>
  <c r="D8" i="19"/>
  <c r="D22" i="19" s="1"/>
  <c r="M7" i="19"/>
  <c r="M21" i="19" s="1"/>
  <c r="L7" i="19"/>
  <c r="L21" i="19" s="1"/>
  <c r="E7" i="19"/>
  <c r="E21" i="19" s="1"/>
  <c r="D7" i="19"/>
  <c r="D21" i="19" s="1"/>
  <c r="U7" i="19"/>
  <c r="U21" i="19" s="1"/>
  <c r="T7" i="19"/>
  <c r="T21" i="19" s="1"/>
  <c r="L6" i="19"/>
  <c r="L20" i="19" s="1"/>
  <c r="I6" i="19"/>
  <c r="I20" i="19" s="1"/>
  <c r="E6" i="19"/>
  <c r="E20" i="19" s="1"/>
  <c r="D6" i="19"/>
  <c r="D20" i="19" s="1"/>
  <c r="U6" i="19"/>
  <c r="U20" i="19" s="1"/>
  <c r="T6" i="19"/>
  <c r="T20" i="19" s="1"/>
  <c r="Q6" i="19"/>
  <c r="Q20" i="19" s="1"/>
  <c r="M6" i="19"/>
  <c r="M20" i="19" s="1"/>
  <c r="N5" i="19"/>
  <c r="N19" i="19" s="1"/>
  <c r="L5" i="20"/>
  <c r="F5" i="19"/>
  <c r="F19" i="19" s="1"/>
  <c r="S8" i="19"/>
  <c r="S22" i="19" s="1"/>
  <c r="K8" i="19"/>
  <c r="K22" i="19" s="1"/>
  <c r="R8" i="19"/>
  <c r="R22" i="19" s="1"/>
  <c r="J8" i="19"/>
  <c r="J22" i="19" s="1"/>
  <c r="Q8" i="19"/>
  <c r="Q22" i="19" s="1"/>
  <c r="I8" i="19"/>
  <c r="I22" i="19" s="1"/>
  <c r="P8" i="19"/>
  <c r="P22" i="19" s="1"/>
  <c r="H8" i="19"/>
  <c r="H22" i="19" s="1"/>
  <c r="O8" i="19"/>
  <c r="O22" i="19" s="1"/>
  <c r="G8" i="19"/>
  <c r="G22" i="19" s="1"/>
  <c r="V8" i="19"/>
  <c r="V22" i="19" s="1"/>
  <c r="N8" i="19"/>
  <c r="N22" i="19" s="1"/>
  <c r="F8" i="19"/>
  <c r="F22" i="19" s="1"/>
  <c r="U8" i="19"/>
  <c r="U22" i="19" s="1"/>
  <c r="M8" i="19"/>
  <c r="M22" i="19" s="1"/>
  <c r="E8" i="19"/>
  <c r="E22" i="19" s="1"/>
  <c r="S7" i="19"/>
  <c r="S21" i="19" s="1"/>
  <c r="K7" i="19"/>
  <c r="K21" i="19" s="1"/>
  <c r="Q7" i="20"/>
  <c r="J7" i="19"/>
  <c r="J21" i="19" s="1"/>
  <c r="Q7" i="19"/>
  <c r="Q21" i="19" s="1"/>
  <c r="I7" i="19"/>
  <c r="I21" i="19" s="1"/>
  <c r="P7" i="19"/>
  <c r="P21" i="19" s="1"/>
  <c r="H7" i="19"/>
  <c r="H21" i="19" s="1"/>
  <c r="O7" i="19"/>
  <c r="O21" i="19" s="1"/>
  <c r="G7" i="19"/>
  <c r="G21" i="19" s="1"/>
  <c r="V7" i="19"/>
  <c r="V21" i="19" s="1"/>
  <c r="N7" i="19"/>
  <c r="N21" i="19" s="1"/>
  <c r="F7" i="19"/>
  <c r="F21" i="19" s="1"/>
  <c r="R6" i="19"/>
  <c r="R20" i="19" s="1"/>
  <c r="J6" i="19"/>
  <c r="J20" i="19" s="1"/>
  <c r="P6" i="19"/>
  <c r="P20" i="19" s="1"/>
  <c r="H6" i="19"/>
  <c r="H20" i="19" s="1"/>
  <c r="O6" i="19"/>
  <c r="O20" i="19" s="1"/>
  <c r="G6" i="19"/>
  <c r="G20" i="19" s="1"/>
  <c r="V6" i="19"/>
  <c r="V20" i="19" s="1"/>
  <c r="N6" i="19"/>
  <c r="N20" i="19" s="1"/>
  <c r="F6" i="19"/>
  <c r="F20" i="19" s="1"/>
  <c r="S6" i="19"/>
  <c r="S20" i="19" s="1"/>
  <c r="K6" i="19"/>
  <c r="K20" i="19" s="1"/>
  <c r="T5" i="19"/>
  <c r="T19" i="19" s="1"/>
  <c r="L5" i="19"/>
  <c r="L19" i="19" s="1"/>
  <c r="D5" i="19"/>
  <c r="D19" i="19" s="1"/>
  <c r="K5" i="19"/>
  <c r="K19" i="19" s="1"/>
  <c r="R5" i="19"/>
  <c r="R19" i="19" s="1"/>
  <c r="J5" i="19"/>
  <c r="J19" i="19" s="1"/>
  <c r="Q5" i="19"/>
  <c r="Q19" i="19" s="1"/>
  <c r="I5" i="19"/>
  <c r="I19" i="19" s="1"/>
  <c r="P5" i="19"/>
  <c r="P19" i="19" s="1"/>
  <c r="H5" i="19"/>
  <c r="H19" i="19" s="1"/>
  <c r="O5" i="19"/>
  <c r="O19" i="19" s="1"/>
  <c r="G5" i="19"/>
  <c r="G19" i="19" s="1"/>
  <c r="U5" i="19"/>
  <c r="U19" i="19" s="1"/>
  <c r="E5" i="19"/>
  <c r="E19" i="19" s="1"/>
  <c r="Q4" i="19"/>
  <c r="Q18" i="19" s="1"/>
  <c r="I4" i="19"/>
  <c r="I18" i="19" s="1"/>
  <c r="P4" i="19"/>
  <c r="P18" i="19" s="1"/>
  <c r="H4" i="19"/>
  <c r="H18" i="19" s="1"/>
  <c r="O4" i="19"/>
  <c r="O18" i="19" s="1"/>
  <c r="G4" i="19"/>
  <c r="G18" i="19" s="1"/>
  <c r="V4" i="19"/>
  <c r="V18" i="19" s="1"/>
  <c r="N4" i="19"/>
  <c r="N18" i="19" s="1"/>
  <c r="F4" i="19"/>
  <c r="F18" i="19" s="1"/>
  <c r="U4" i="19"/>
  <c r="U18" i="19" s="1"/>
  <c r="M4" i="19"/>
  <c r="M18" i="19" s="1"/>
  <c r="E4" i="19"/>
  <c r="E18" i="19" s="1"/>
  <c r="T4" i="19"/>
  <c r="T18" i="19" s="1"/>
  <c r="L4" i="19"/>
  <c r="L18" i="19" s="1"/>
  <c r="D4" i="19"/>
  <c r="D18" i="19" s="1"/>
  <c r="S4" i="19"/>
  <c r="S18" i="19" s="1"/>
  <c r="K4" i="19"/>
  <c r="K18" i="19" s="1"/>
  <c r="R4" i="19"/>
  <c r="R18" i="19" s="1"/>
  <c r="J4" i="19"/>
  <c r="J18" i="19" s="1"/>
  <c r="G21" i="30"/>
  <c r="O58" i="21"/>
  <c r="O61" i="21" s="1"/>
  <c r="O64" i="21" s="1"/>
  <c r="O21" i="21"/>
  <c r="O23" i="21" s="1"/>
  <c r="O24" i="21" s="1"/>
  <c r="N58" i="21"/>
  <c r="N61" i="21" s="1"/>
  <c r="M21" i="21"/>
  <c r="L21" i="21"/>
  <c r="L23" i="21" s="1"/>
  <c r="L24" i="21" s="1"/>
  <c r="L17" i="21"/>
  <c r="K58" i="21"/>
  <c r="K61" i="21" s="1"/>
  <c r="J58" i="21"/>
  <c r="J61" i="21" s="1"/>
  <c r="K21" i="21"/>
  <c r="F58" i="21"/>
  <c r="F61" i="21" s="1"/>
  <c r="E17" i="21"/>
  <c r="E19" i="21" s="1"/>
  <c r="E20" i="21" s="1"/>
  <c r="C59" i="21"/>
  <c r="D17" i="21"/>
  <c r="D19" i="21" s="1"/>
  <c r="D20" i="21" s="1"/>
  <c r="O57" i="21"/>
  <c r="E57" i="21"/>
  <c r="G17" i="21"/>
  <c r="G19" i="21" s="1"/>
  <c r="G20" i="21" s="1"/>
  <c r="G21" i="26"/>
  <c r="G23" i="26" s="1"/>
  <c r="G24" i="26" s="1"/>
  <c r="O21" i="26"/>
  <c r="O23" i="26" s="1"/>
  <c r="O24" i="26" s="1"/>
  <c r="J17" i="21"/>
  <c r="J19" i="21" s="1"/>
  <c r="J20" i="21" s="1"/>
  <c r="H21" i="26"/>
  <c r="H23" i="26" s="1"/>
  <c r="H24" i="26" s="1"/>
  <c r="P21" i="26"/>
  <c r="P23" i="26" s="1"/>
  <c r="P24" i="26" s="1"/>
  <c r="G21" i="27"/>
  <c r="G23" i="27" s="1"/>
  <c r="G24" i="27" s="1"/>
  <c r="O21" i="27"/>
  <c r="O23" i="27" s="1"/>
  <c r="O24" i="27" s="1"/>
  <c r="D58" i="30"/>
  <c r="D61" i="30" s="1"/>
  <c r="D64" i="30" s="1"/>
  <c r="L58" i="30"/>
  <c r="L61" i="30" s="1"/>
  <c r="L64" i="30" s="1"/>
  <c r="H21" i="27"/>
  <c r="H23" i="27" s="1"/>
  <c r="H24" i="27" s="1"/>
  <c r="P21" i="27"/>
  <c r="P23" i="27" s="1"/>
  <c r="P24" i="27" s="1"/>
  <c r="H21" i="28"/>
  <c r="H23" i="28" s="1"/>
  <c r="H24" i="28" s="1"/>
  <c r="P21" i="28"/>
  <c r="P23" i="28" s="1"/>
  <c r="P24" i="28" s="1"/>
  <c r="O17" i="21"/>
  <c r="O19" i="21" s="1"/>
  <c r="O20" i="21" s="1"/>
  <c r="R17" i="21"/>
  <c r="J58" i="26"/>
  <c r="J61" i="26" s="1"/>
  <c r="J64" i="26" s="1"/>
  <c r="J58" i="27"/>
  <c r="J61" i="27" s="1"/>
  <c r="J64" i="27" s="1"/>
  <c r="R58" i="27"/>
  <c r="R61" i="27" s="1"/>
  <c r="R64" i="27" s="1"/>
  <c r="R58" i="28"/>
  <c r="R61" i="28" s="1"/>
  <c r="R64" i="28" s="1"/>
  <c r="H21" i="21"/>
  <c r="H23" i="21" s="1"/>
  <c r="H24" i="21" s="1"/>
  <c r="D17" i="27"/>
  <c r="D19" i="27" s="1"/>
  <c r="D20" i="27" s="1"/>
  <c r="L21" i="27"/>
  <c r="L23" i="27" s="1"/>
  <c r="L24" i="27" s="1"/>
  <c r="T21" i="27"/>
  <c r="J21" i="30"/>
  <c r="J23" i="30" s="1"/>
  <c r="J24" i="30" s="1"/>
  <c r="R21" i="30"/>
  <c r="R23" i="30" s="1"/>
  <c r="R24" i="30" s="1"/>
  <c r="P58" i="21"/>
  <c r="P61" i="21" s="1"/>
  <c r="P64" i="21" s="1"/>
  <c r="H58" i="21"/>
  <c r="H61" i="21" s="1"/>
  <c r="R58" i="26"/>
  <c r="R61" i="26" s="1"/>
  <c r="R64" i="26" s="1"/>
  <c r="R57" i="21"/>
  <c r="H21" i="30"/>
  <c r="H23" i="30" s="1"/>
  <c r="H24" i="30" s="1"/>
  <c r="P21" i="30"/>
  <c r="P23" i="30" s="1"/>
  <c r="P24" i="30" s="1"/>
  <c r="I21" i="30"/>
  <c r="Q21" i="30"/>
  <c r="E21" i="30"/>
  <c r="E23" i="30" s="1"/>
  <c r="E24" i="30" s="1"/>
  <c r="M21" i="30"/>
  <c r="M23" i="30" s="1"/>
  <c r="M24" i="30" s="1"/>
  <c r="U21" i="30"/>
  <c r="U23" i="30" s="1"/>
  <c r="U24" i="30" s="1"/>
  <c r="J58" i="28"/>
  <c r="J61" i="28" s="1"/>
  <c r="J64" i="28" s="1"/>
  <c r="R21" i="26"/>
  <c r="R23" i="26" s="1"/>
  <c r="R24" i="26" s="1"/>
  <c r="T58" i="30"/>
  <c r="T61" i="30" s="1"/>
  <c r="T64" i="30" s="1"/>
  <c r="F58" i="26"/>
  <c r="F61" i="26" s="1"/>
  <c r="D58" i="27"/>
  <c r="D61" i="27" s="1"/>
  <c r="D64" i="27" s="1"/>
  <c r="L58" i="27"/>
  <c r="L61" i="27" s="1"/>
  <c r="L64" i="27" s="1"/>
  <c r="T58" i="27"/>
  <c r="T61" i="27" s="1"/>
  <c r="T64" i="27" s="1"/>
  <c r="J58" i="30"/>
  <c r="J61" i="30" s="1"/>
  <c r="J64" i="30" s="1"/>
  <c r="R58" i="30"/>
  <c r="R61" i="30" s="1"/>
  <c r="R64" i="30" s="1"/>
  <c r="P57" i="30"/>
  <c r="J57" i="21"/>
  <c r="H59" i="21"/>
  <c r="J17" i="27"/>
  <c r="J19" i="27" s="1"/>
  <c r="J20" i="27" s="1"/>
  <c r="R21" i="27"/>
  <c r="R23" i="27" s="1"/>
  <c r="R24" i="27" s="1"/>
  <c r="E58" i="27"/>
  <c r="E61" i="27" s="1"/>
  <c r="E64" i="27" s="1"/>
  <c r="M58" i="27"/>
  <c r="M61" i="27" s="1"/>
  <c r="M64" i="27" s="1"/>
  <c r="U58" i="27"/>
  <c r="U61" i="27" s="1"/>
  <c r="U64" i="27" s="1"/>
  <c r="U65" i="27" s="1"/>
  <c r="F58" i="30"/>
  <c r="F61" i="30" s="1"/>
  <c r="N58" i="30"/>
  <c r="N61" i="30" s="1"/>
  <c r="P21" i="21"/>
  <c r="P23" i="21" s="1"/>
  <c r="P24" i="21" s="1"/>
  <c r="G59" i="21"/>
  <c r="G64" i="21" s="1"/>
  <c r="G58" i="26"/>
  <c r="G61" i="26" s="1"/>
  <c r="O58" i="26"/>
  <c r="O61" i="26" s="1"/>
  <c r="F58" i="27"/>
  <c r="F61" i="27" s="1"/>
  <c r="N58" i="27"/>
  <c r="N61" i="27" s="1"/>
  <c r="C58" i="28"/>
  <c r="C61" i="28" s="1"/>
  <c r="C64" i="28" s="1"/>
  <c r="K58" i="28"/>
  <c r="K61" i="28" s="1"/>
  <c r="K64" i="28" s="1"/>
  <c r="S58" i="28"/>
  <c r="S61" i="28" s="1"/>
  <c r="S64" i="28" s="1"/>
  <c r="D21" i="30"/>
  <c r="D23" i="30" s="1"/>
  <c r="D24" i="30" s="1"/>
  <c r="L21" i="30"/>
  <c r="L23" i="30" s="1"/>
  <c r="L24" i="30" s="1"/>
  <c r="T21" i="30"/>
  <c r="G58" i="30"/>
  <c r="G61" i="30" s="1"/>
  <c r="O58" i="30"/>
  <c r="O61" i="30" s="1"/>
  <c r="Q57" i="30"/>
  <c r="E21" i="21"/>
  <c r="E23" i="21" s="1"/>
  <c r="E24" i="21" s="1"/>
  <c r="G58" i="27"/>
  <c r="G61" i="27" s="1"/>
  <c r="T58" i="28"/>
  <c r="T61" i="28" s="1"/>
  <c r="H58" i="30"/>
  <c r="H61" i="30" s="1"/>
  <c r="H64" i="30" s="1"/>
  <c r="N59" i="30"/>
  <c r="K17" i="21"/>
  <c r="K19" i="21" s="1"/>
  <c r="K20" i="21" s="1"/>
  <c r="Q57" i="21"/>
  <c r="B58" i="21"/>
  <c r="B61" i="21" s="1"/>
  <c r="B64" i="21" s="1"/>
  <c r="N59" i="26"/>
  <c r="H58" i="27"/>
  <c r="H61" i="27" s="1"/>
  <c r="P58" i="27"/>
  <c r="P61" i="27" s="1"/>
  <c r="P64" i="27" s="1"/>
  <c r="F57" i="27"/>
  <c r="J21" i="28"/>
  <c r="J23" i="28" s="1"/>
  <c r="J24" i="28" s="1"/>
  <c r="R21" i="28"/>
  <c r="E58" i="28"/>
  <c r="E61" i="28" s="1"/>
  <c r="E64" i="28" s="1"/>
  <c r="M58" i="28"/>
  <c r="M61" i="28" s="1"/>
  <c r="M64" i="28" s="1"/>
  <c r="U58" i="28"/>
  <c r="U61" i="28" s="1"/>
  <c r="U64" i="28" s="1"/>
  <c r="U65" i="28" s="1"/>
  <c r="I58" i="30"/>
  <c r="I61" i="30" s="1"/>
  <c r="I64" i="30" s="1"/>
  <c r="Q58" i="30"/>
  <c r="Q61" i="30" s="1"/>
  <c r="Q64" i="30" s="1"/>
  <c r="P59" i="30"/>
  <c r="P58" i="26"/>
  <c r="P61" i="26" s="1"/>
  <c r="P64" i="26" s="1"/>
  <c r="F59" i="26"/>
  <c r="O58" i="27"/>
  <c r="O61" i="27" s="1"/>
  <c r="U17" i="21"/>
  <c r="U19" i="21" s="1"/>
  <c r="V17" i="21"/>
  <c r="V19" i="21" s="1"/>
  <c r="A38" i="21"/>
  <c r="I58" i="27"/>
  <c r="I61" i="27" s="1"/>
  <c r="Q58" i="27"/>
  <c r="Q61" i="27" s="1"/>
  <c r="Q64" i="27" s="1"/>
  <c r="H57" i="27"/>
  <c r="F59" i="27"/>
  <c r="G21" i="28"/>
  <c r="G23" i="28" s="1"/>
  <c r="G24" i="28" s="1"/>
  <c r="O21" i="28"/>
  <c r="O23" i="28" s="1"/>
  <c r="O24" i="28" s="1"/>
  <c r="F58" i="28"/>
  <c r="F61" i="28" s="1"/>
  <c r="F64" i="28" s="1"/>
  <c r="F65" i="28" s="1"/>
  <c r="N58" i="28"/>
  <c r="N61" i="28" s="1"/>
  <c r="N64" i="28" s="1"/>
  <c r="N65" i="28" s="1"/>
  <c r="F57" i="30"/>
  <c r="N58" i="26"/>
  <c r="N61" i="26" s="1"/>
  <c r="H58" i="26"/>
  <c r="H61" i="26" s="1"/>
  <c r="H64" i="26" s="1"/>
  <c r="L58" i="28"/>
  <c r="L61" i="28" s="1"/>
  <c r="L64" i="28" s="1"/>
  <c r="P17" i="21"/>
  <c r="P19" i="21" s="1"/>
  <c r="P20" i="21" s="1"/>
  <c r="H17" i="21"/>
  <c r="H19" i="21" s="1"/>
  <c r="H20" i="21" s="1"/>
  <c r="C58" i="26"/>
  <c r="C61" i="26" s="1"/>
  <c r="C64" i="26" s="1"/>
  <c r="K58" i="26"/>
  <c r="K61" i="26" s="1"/>
  <c r="K64" i="26" s="1"/>
  <c r="S58" i="26"/>
  <c r="S61" i="26" s="1"/>
  <c r="N57" i="27"/>
  <c r="H59" i="27"/>
  <c r="G58" i="28"/>
  <c r="G61" i="28" s="1"/>
  <c r="O58" i="28"/>
  <c r="O61" i="28" s="1"/>
  <c r="R23" i="28"/>
  <c r="R24" i="28" s="1"/>
  <c r="F57" i="28"/>
  <c r="C58" i="30"/>
  <c r="C61" i="30" s="1"/>
  <c r="C64" i="30" s="1"/>
  <c r="K58" i="30"/>
  <c r="K61" i="30" s="1"/>
  <c r="K64" i="30" s="1"/>
  <c r="S58" i="30"/>
  <c r="S61" i="30" s="1"/>
  <c r="S64" i="30" s="1"/>
  <c r="H57" i="30"/>
  <c r="F19" i="21"/>
  <c r="F20" i="21" s="1"/>
  <c r="D58" i="28"/>
  <c r="D61" i="28" s="1"/>
  <c r="D64" i="28" s="1"/>
  <c r="P58" i="30"/>
  <c r="P61" i="30" s="1"/>
  <c r="N17" i="21"/>
  <c r="Q58" i="21"/>
  <c r="Q61" i="21" s="1"/>
  <c r="Q64" i="21" s="1"/>
  <c r="I58" i="21"/>
  <c r="I61" i="21" s="1"/>
  <c r="I64" i="21" s="1"/>
  <c r="I21" i="26"/>
  <c r="I23" i="26" s="1"/>
  <c r="I24" i="26" s="1"/>
  <c r="Q21" i="26"/>
  <c r="Q23" i="26" s="1"/>
  <c r="Q24" i="26" s="1"/>
  <c r="D58" i="26"/>
  <c r="D61" i="26" s="1"/>
  <c r="D64" i="26" s="1"/>
  <c r="L58" i="26"/>
  <c r="L61" i="26" s="1"/>
  <c r="L64" i="26" s="1"/>
  <c r="T58" i="26"/>
  <c r="T61" i="26" s="1"/>
  <c r="T64" i="26" s="1"/>
  <c r="T65" i="26" s="1"/>
  <c r="F57" i="26"/>
  <c r="C58" i="27"/>
  <c r="C61" i="27" s="1"/>
  <c r="C64" i="27" s="1"/>
  <c r="K58" i="27"/>
  <c r="K61" i="27" s="1"/>
  <c r="K64" i="27" s="1"/>
  <c r="S58" i="27"/>
  <c r="S61" i="27" s="1"/>
  <c r="S64" i="27" s="1"/>
  <c r="S65" i="27" s="1"/>
  <c r="P57" i="27"/>
  <c r="N59" i="27"/>
  <c r="I21" i="28"/>
  <c r="I23" i="28" s="1"/>
  <c r="I24" i="28" s="1"/>
  <c r="Q21" i="28"/>
  <c r="Q23" i="28" s="1"/>
  <c r="Q24" i="28" s="1"/>
  <c r="H58" i="28"/>
  <c r="H61" i="28" s="1"/>
  <c r="P58" i="28"/>
  <c r="P61" i="28" s="1"/>
  <c r="N57" i="28"/>
  <c r="I57" i="30"/>
  <c r="M17" i="21"/>
  <c r="M19" i="21" s="1"/>
  <c r="M20" i="21" s="1"/>
  <c r="G57" i="21"/>
  <c r="J21" i="26"/>
  <c r="E58" i="26"/>
  <c r="E61" i="26" s="1"/>
  <c r="E64" i="26" s="1"/>
  <c r="E65" i="26" s="1"/>
  <c r="M58" i="26"/>
  <c r="M61" i="26" s="1"/>
  <c r="M64" i="26" s="1"/>
  <c r="M65" i="26" s="1"/>
  <c r="U58" i="26"/>
  <c r="U61" i="26" s="1"/>
  <c r="N57" i="26"/>
  <c r="P59" i="27"/>
  <c r="I58" i="28"/>
  <c r="I61" i="28" s="1"/>
  <c r="I64" i="28" s="1"/>
  <c r="Q58" i="28"/>
  <c r="Q61" i="28" s="1"/>
  <c r="Q64" i="28" s="1"/>
  <c r="E58" i="30"/>
  <c r="E61" i="30" s="1"/>
  <c r="E64" i="30" s="1"/>
  <c r="M58" i="30"/>
  <c r="M61" i="30" s="1"/>
  <c r="M64" i="30" s="1"/>
  <c r="U58" i="30"/>
  <c r="U61" i="30" s="1"/>
  <c r="U64" i="30" s="1"/>
  <c r="U65" i="30" s="1"/>
  <c r="N57" i="30"/>
  <c r="F59" i="30"/>
  <c r="B58" i="30"/>
  <c r="B61" i="30" s="1"/>
  <c r="B64" i="30" s="1"/>
  <c r="B58" i="26"/>
  <c r="B61" i="26" s="1"/>
  <c r="B64" i="26" s="1"/>
  <c r="B58" i="27"/>
  <c r="B61" i="27" s="1"/>
  <c r="B64" i="27" s="1"/>
  <c r="B58" i="28"/>
  <c r="B61" i="28" s="1"/>
  <c r="B64" i="28" s="1"/>
  <c r="C21" i="21"/>
  <c r="C23" i="21" s="1"/>
  <c r="C24" i="21" s="1"/>
  <c r="C17" i="21"/>
  <c r="C19" i="21" s="1"/>
  <c r="C20" i="21" s="1"/>
  <c r="D5" i="20"/>
  <c r="D6" i="20"/>
  <c r="D4" i="20"/>
  <c r="E9" i="20"/>
  <c r="D9" i="20"/>
  <c r="E11" i="20"/>
  <c r="D11" i="20"/>
  <c r="E8" i="20"/>
  <c r="D8" i="20"/>
  <c r="E10" i="20"/>
  <c r="D10" i="20"/>
  <c r="E7" i="20"/>
  <c r="D7" i="20"/>
  <c r="E6" i="20"/>
  <c r="E5" i="20"/>
  <c r="E4" i="20"/>
  <c r="I23" i="30"/>
  <c r="I24" i="30" s="1"/>
  <c r="T23" i="30"/>
  <c r="T24" i="30" s="1"/>
  <c r="O23" i="30"/>
  <c r="O24" i="30" s="1"/>
  <c r="Q23" i="30"/>
  <c r="Q24" i="30" s="1"/>
  <c r="G23" i="30"/>
  <c r="G24" i="30" s="1"/>
  <c r="J17" i="30"/>
  <c r="J19" i="30" s="1"/>
  <c r="J20" i="30" s="1"/>
  <c r="R17" i="30"/>
  <c r="R19" i="30" s="1"/>
  <c r="R20" i="30" s="1"/>
  <c r="F63" i="30"/>
  <c r="N63" i="30"/>
  <c r="C17" i="30"/>
  <c r="C19" i="30" s="1"/>
  <c r="C20" i="30" s="1"/>
  <c r="K17" i="30"/>
  <c r="K19" i="30" s="1"/>
  <c r="K20" i="30" s="1"/>
  <c r="S17" i="30"/>
  <c r="S19" i="30" s="1"/>
  <c r="C21" i="30"/>
  <c r="C23" i="30" s="1"/>
  <c r="C24" i="30" s="1"/>
  <c r="K21" i="30"/>
  <c r="K23" i="30" s="1"/>
  <c r="K24" i="30" s="1"/>
  <c r="S21" i="30"/>
  <c r="S23" i="30" s="1"/>
  <c r="S24" i="30" s="1"/>
  <c r="A31" i="30"/>
  <c r="A33" i="30"/>
  <c r="A39" i="30"/>
  <c r="A41" i="30"/>
  <c r="A47" i="30"/>
  <c r="A49" i="30"/>
  <c r="G57" i="30"/>
  <c r="O57" i="30"/>
  <c r="G59" i="30"/>
  <c r="O59" i="30"/>
  <c r="G63" i="30"/>
  <c r="O63" i="30"/>
  <c r="D17" i="30"/>
  <c r="D19" i="30" s="1"/>
  <c r="D20" i="30" s="1"/>
  <c r="P63" i="30"/>
  <c r="I63" i="30"/>
  <c r="Q63" i="30"/>
  <c r="T17" i="30"/>
  <c r="T19" i="30" s="1"/>
  <c r="E17" i="30"/>
  <c r="E19" i="30" s="1"/>
  <c r="E20" i="30" s="1"/>
  <c r="F17" i="30"/>
  <c r="F19" i="30" s="1"/>
  <c r="F20" i="30" s="1"/>
  <c r="N17" i="30"/>
  <c r="N19" i="30" s="1"/>
  <c r="N20" i="30" s="1"/>
  <c r="V17" i="30"/>
  <c r="V19" i="30" s="1"/>
  <c r="F21" i="30"/>
  <c r="F23" i="30" s="1"/>
  <c r="F24" i="30" s="1"/>
  <c r="N21" i="30"/>
  <c r="N23" i="30" s="1"/>
  <c r="N24" i="30" s="1"/>
  <c r="V21" i="30"/>
  <c r="V23" i="30" s="1"/>
  <c r="V24" i="30" s="1"/>
  <c r="B63" i="30"/>
  <c r="J63" i="30"/>
  <c r="R63" i="30"/>
  <c r="M17" i="30"/>
  <c r="M19" i="30" s="1"/>
  <c r="M20" i="30" s="1"/>
  <c r="G17" i="30"/>
  <c r="G19" i="30" s="1"/>
  <c r="G20" i="30" s="1"/>
  <c r="O17" i="30"/>
  <c r="O19" i="30" s="1"/>
  <c r="O20" i="30" s="1"/>
  <c r="A32" i="30"/>
  <c r="A34" i="30"/>
  <c r="A40" i="30"/>
  <c r="A42" i="30"/>
  <c r="A48" i="30"/>
  <c r="A50" i="30"/>
  <c r="C63" i="30"/>
  <c r="K63" i="30"/>
  <c r="S63" i="30"/>
  <c r="L17" i="30"/>
  <c r="L19" i="30" s="1"/>
  <c r="L20" i="30" s="1"/>
  <c r="H17" i="30"/>
  <c r="H19" i="30" s="1"/>
  <c r="H20" i="30" s="1"/>
  <c r="P17" i="30"/>
  <c r="P19" i="30" s="1"/>
  <c r="P20" i="30" s="1"/>
  <c r="D63" i="30"/>
  <c r="L63" i="30"/>
  <c r="T63" i="30"/>
  <c r="H63" i="30"/>
  <c r="U17" i="30"/>
  <c r="U19" i="30" s="1"/>
  <c r="I17" i="30"/>
  <c r="I19" i="30" s="1"/>
  <c r="I20" i="30" s="1"/>
  <c r="Q17" i="30"/>
  <c r="Q19" i="30" s="1"/>
  <c r="Q20" i="30" s="1"/>
  <c r="E63" i="30"/>
  <c r="M63" i="30"/>
  <c r="T64" i="28"/>
  <c r="J17" i="28"/>
  <c r="J19" i="28" s="1"/>
  <c r="J20" i="28" s="1"/>
  <c r="C17" i="28"/>
  <c r="C19" i="28" s="1"/>
  <c r="C20" i="28" s="1"/>
  <c r="K17" i="28"/>
  <c r="K19" i="28" s="1"/>
  <c r="K20" i="28" s="1"/>
  <c r="S17" i="28"/>
  <c r="S19" i="28" s="1"/>
  <c r="C21" i="28"/>
  <c r="C23" i="28" s="1"/>
  <c r="C24" i="28" s="1"/>
  <c r="K21" i="28"/>
  <c r="K23" i="28" s="1"/>
  <c r="K24" i="28" s="1"/>
  <c r="S21" i="28"/>
  <c r="S23" i="28" s="1"/>
  <c r="S24" i="28" s="1"/>
  <c r="A31" i="28"/>
  <c r="A33" i="28"/>
  <c r="A37" i="28"/>
  <c r="A39" i="28"/>
  <c r="A41" i="28"/>
  <c r="A45" i="28"/>
  <c r="A47" i="28"/>
  <c r="A49" i="28"/>
  <c r="G57" i="28"/>
  <c r="O57" i="28"/>
  <c r="G59" i="28"/>
  <c r="O59" i="28"/>
  <c r="G63" i="28"/>
  <c r="O63" i="28"/>
  <c r="D17" i="28"/>
  <c r="D19" i="28" s="1"/>
  <c r="D20" i="28" s="1"/>
  <c r="L17" i="28"/>
  <c r="L19" i="28" s="1"/>
  <c r="L20" i="28" s="1"/>
  <c r="T17" i="28"/>
  <c r="T19" i="28" s="1"/>
  <c r="D21" i="28"/>
  <c r="D23" i="28" s="1"/>
  <c r="D24" i="28" s="1"/>
  <c r="L21" i="28"/>
  <c r="L23" i="28" s="1"/>
  <c r="L24" i="28" s="1"/>
  <c r="T21" i="28"/>
  <c r="T23" i="28" s="1"/>
  <c r="T24" i="28" s="1"/>
  <c r="H59" i="28"/>
  <c r="P59" i="28"/>
  <c r="H63" i="28"/>
  <c r="P63" i="28"/>
  <c r="E17" i="28"/>
  <c r="E19" i="28" s="1"/>
  <c r="E20" i="28" s="1"/>
  <c r="M17" i="28"/>
  <c r="M19" i="28" s="1"/>
  <c r="M20" i="28" s="1"/>
  <c r="U17" i="28"/>
  <c r="U19" i="28" s="1"/>
  <c r="E21" i="28"/>
  <c r="E23" i="28" s="1"/>
  <c r="E24" i="28" s="1"/>
  <c r="M21" i="28"/>
  <c r="M23" i="28" s="1"/>
  <c r="M24" i="28" s="1"/>
  <c r="U21" i="28"/>
  <c r="U23" i="28" s="1"/>
  <c r="U24" i="28" s="1"/>
  <c r="I57" i="28"/>
  <c r="Q57" i="28"/>
  <c r="I63" i="28"/>
  <c r="Q63" i="28"/>
  <c r="R17" i="28"/>
  <c r="R19" i="28" s="1"/>
  <c r="R20" i="28" s="1"/>
  <c r="F17" i="28"/>
  <c r="F19" i="28" s="1"/>
  <c r="F20" i="28" s="1"/>
  <c r="N17" i="28"/>
  <c r="N19" i="28" s="1"/>
  <c r="N20" i="28" s="1"/>
  <c r="V17" i="28"/>
  <c r="V19" i="28" s="1"/>
  <c r="F21" i="28"/>
  <c r="F23" i="28" s="1"/>
  <c r="F24" i="28" s="1"/>
  <c r="N21" i="28"/>
  <c r="N23" i="28" s="1"/>
  <c r="N24" i="28" s="1"/>
  <c r="V21" i="28"/>
  <c r="V23" i="28" s="1"/>
  <c r="V24" i="28" s="1"/>
  <c r="B63" i="28"/>
  <c r="J63" i="28"/>
  <c r="R63" i="28"/>
  <c r="G17" i="28"/>
  <c r="G19" i="28" s="1"/>
  <c r="G20" i="28" s="1"/>
  <c r="O17" i="28"/>
  <c r="O19" i="28" s="1"/>
  <c r="O20" i="28" s="1"/>
  <c r="A32" i="28"/>
  <c r="A34" i="28"/>
  <c r="A40" i="28"/>
  <c r="A42" i="28"/>
  <c r="A48" i="28"/>
  <c r="A50" i="28"/>
  <c r="C63" i="28"/>
  <c r="K63" i="28"/>
  <c r="S63" i="28"/>
  <c r="H17" i="28"/>
  <c r="H19" i="28" s="1"/>
  <c r="H20" i="28" s="1"/>
  <c r="P17" i="28"/>
  <c r="P19" i="28" s="1"/>
  <c r="P20" i="28" s="1"/>
  <c r="D63" i="28"/>
  <c r="L63" i="28"/>
  <c r="T63" i="28"/>
  <c r="I17" i="28"/>
  <c r="I19" i="28" s="1"/>
  <c r="I20" i="28" s="1"/>
  <c r="Q17" i="28"/>
  <c r="Q19" i="28" s="1"/>
  <c r="Q20" i="28" s="1"/>
  <c r="E63" i="28"/>
  <c r="M63" i="28"/>
  <c r="Q23" i="27"/>
  <c r="Q24" i="27" s="1"/>
  <c r="I23" i="27"/>
  <c r="I24" i="27" s="1"/>
  <c r="T23" i="27"/>
  <c r="T24" i="27" s="1"/>
  <c r="I64" i="27"/>
  <c r="R17" i="27"/>
  <c r="R19" i="27" s="1"/>
  <c r="R20" i="27" s="1"/>
  <c r="J21" i="27"/>
  <c r="J23" i="27" s="1"/>
  <c r="J24" i="27" s="1"/>
  <c r="F63" i="27"/>
  <c r="N63" i="27"/>
  <c r="C17" i="27"/>
  <c r="C19" i="27" s="1"/>
  <c r="C20" i="27" s="1"/>
  <c r="K17" i="27"/>
  <c r="K19" i="27" s="1"/>
  <c r="K20" i="27" s="1"/>
  <c r="S17" i="27"/>
  <c r="S19" i="27" s="1"/>
  <c r="C21" i="27"/>
  <c r="C23" i="27" s="1"/>
  <c r="C24" i="27" s="1"/>
  <c r="K21" i="27"/>
  <c r="K23" i="27" s="1"/>
  <c r="K24" i="27" s="1"/>
  <c r="S21" i="27"/>
  <c r="S23" i="27" s="1"/>
  <c r="S24"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U24" i="27" s="1"/>
  <c r="I57" i="27"/>
  <c r="Q57" i="27"/>
  <c r="I63" i="27"/>
  <c r="Q63" i="27"/>
  <c r="F17" i="27"/>
  <c r="F19" i="27" s="1"/>
  <c r="F20" i="27" s="1"/>
  <c r="N17" i="27"/>
  <c r="N19" i="27" s="1"/>
  <c r="N20" i="27" s="1"/>
  <c r="V17" i="27"/>
  <c r="V19" i="27" s="1"/>
  <c r="F21" i="27"/>
  <c r="F23" i="27" s="1"/>
  <c r="F24" i="27" s="1"/>
  <c r="N21" i="27"/>
  <c r="N23" i="27" s="1"/>
  <c r="N24" i="27" s="1"/>
  <c r="V21" i="27"/>
  <c r="V23" i="27" s="1"/>
  <c r="V24"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Q20" i="27" s="1"/>
  <c r="E63" i="27"/>
  <c r="M63" i="27"/>
  <c r="S64" i="26"/>
  <c r="U64" i="26"/>
  <c r="U65" i="26" s="1"/>
  <c r="J23" i="26"/>
  <c r="J24" i="26" s="1"/>
  <c r="R17" i="26"/>
  <c r="R19" i="26" s="1"/>
  <c r="C17" i="26"/>
  <c r="C19" i="26" s="1"/>
  <c r="C20" i="26" s="1"/>
  <c r="K17" i="26"/>
  <c r="K19" i="26" s="1"/>
  <c r="S17" i="26"/>
  <c r="S19" i="26" s="1"/>
  <c r="C21" i="26"/>
  <c r="C23" i="26" s="1"/>
  <c r="C24" i="26" s="1"/>
  <c r="K21" i="26"/>
  <c r="K23" i="26" s="1"/>
  <c r="K24" i="26" s="1"/>
  <c r="S21" i="26"/>
  <c r="S23" i="26" s="1"/>
  <c r="S24" i="26" s="1"/>
  <c r="A31" i="26"/>
  <c r="A33" i="26"/>
  <c r="A37" i="26"/>
  <c r="A39" i="26"/>
  <c r="A41" i="26"/>
  <c r="A45" i="26"/>
  <c r="A47" i="26"/>
  <c r="A49" i="26"/>
  <c r="G57" i="26"/>
  <c r="O57" i="26"/>
  <c r="G59" i="26"/>
  <c r="O59" i="26"/>
  <c r="G63" i="26"/>
  <c r="O63" i="26"/>
  <c r="D17" i="26"/>
  <c r="D19" i="26" s="1"/>
  <c r="L17" i="26"/>
  <c r="L19" i="26" s="1"/>
  <c r="T17" i="26"/>
  <c r="T19" i="26" s="1"/>
  <c r="D21" i="26"/>
  <c r="D23" i="26" s="1"/>
  <c r="D24" i="26" s="1"/>
  <c r="L21" i="26"/>
  <c r="L23" i="26" s="1"/>
  <c r="L24" i="26" s="1"/>
  <c r="T21" i="26"/>
  <c r="T23" i="26" s="1"/>
  <c r="T24" i="26" s="1"/>
  <c r="H63" i="26"/>
  <c r="P63" i="26"/>
  <c r="E17" i="26"/>
  <c r="E19" i="26" s="1"/>
  <c r="M17" i="26"/>
  <c r="M19" i="26" s="1"/>
  <c r="U17" i="26"/>
  <c r="U19" i="26" s="1"/>
  <c r="E21" i="26"/>
  <c r="E23" i="26" s="1"/>
  <c r="E24" i="26" s="1"/>
  <c r="M21" i="26"/>
  <c r="M23" i="26" s="1"/>
  <c r="M24" i="26" s="1"/>
  <c r="U21" i="26"/>
  <c r="U23" i="26" s="1"/>
  <c r="U24" i="26" s="1"/>
  <c r="I57" i="26"/>
  <c r="Q57" i="26"/>
  <c r="I59" i="26"/>
  <c r="I64" i="26" s="1"/>
  <c r="Q59" i="26"/>
  <c r="Q64" i="26" s="1"/>
  <c r="I63" i="26"/>
  <c r="Q63" i="26"/>
  <c r="J17" i="26"/>
  <c r="J19" i="26" s="1"/>
  <c r="J20" i="26" s="1"/>
  <c r="F17" i="26"/>
  <c r="F19" i="26" s="1"/>
  <c r="N17" i="26"/>
  <c r="N19" i="26" s="1"/>
  <c r="V17" i="26"/>
  <c r="V19" i="26" s="1"/>
  <c r="F21" i="26"/>
  <c r="F23" i="26" s="1"/>
  <c r="F24" i="26" s="1"/>
  <c r="N21" i="26"/>
  <c r="N23" i="26" s="1"/>
  <c r="N24" i="26" s="1"/>
  <c r="V21" i="26"/>
  <c r="V23" i="26" s="1"/>
  <c r="V24" i="26" s="1"/>
  <c r="B63" i="26"/>
  <c r="J63" i="26"/>
  <c r="R63" i="26"/>
  <c r="G17" i="26"/>
  <c r="G19" i="26" s="1"/>
  <c r="O17" i="26"/>
  <c r="O19" i="26" s="1"/>
  <c r="O20" i="26" s="1"/>
  <c r="A32" i="26"/>
  <c r="A34" i="26"/>
  <c r="A40" i="26"/>
  <c r="A42" i="26"/>
  <c r="A48" i="26"/>
  <c r="A50" i="26"/>
  <c r="C63" i="26"/>
  <c r="K63" i="26"/>
  <c r="S63" i="26"/>
  <c r="H17" i="26"/>
  <c r="H19" i="26" s="1"/>
  <c r="P17" i="26"/>
  <c r="P19" i="26" s="1"/>
  <c r="P20" i="26" s="1"/>
  <c r="D63" i="26"/>
  <c r="L63" i="26"/>
  <c r="I17" i="26"/>
  <c r="I19" i="26" s="1"/>
  <c r="Q17" i="26"/>
  <c r="Q19" i="26" s="1"/>
  <c r="N64" i="21"/>
  <c r="N65" i="21" s="1"/>
  <c r="F64" i="21"/>
  <c r="F65" i="21" s="1"/>
  <c r="N19" i="21"/>
  <c r="N20" i="21" s="1"/>
  <c r="D23" i="21"/>
  <c r="D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S19" i="21"/>
  <c r="I21" i="21"/>
  <c r="I23" i="21" s="1"/>
  <c r="I24" i="21" s="1"/>
  <c r="Q21" i="21"/>
  <c r="Q23" i="21" s="1"/>
  <c r="Q24" i="21" s="1"/>
  <c r="G23" i="21"/>
  <c r="G24" i="21" s="1"/>
  <c r="K23" i="21"/>
  <c r="K24" i="21" s="1"/>
  <c r="M23" i="21"/>
  <c r="M24" i="21" s="1"/>
  <c r="S23" i="21"/>
  <c r="S24" i="21" s="1"/>
  <c r="U23" i="21"/>
  <c r="U24" i="21" s="1"/>
  <c r="C57" i="21"/>
  <c r="K57" i="21"/>
  <c r="S57" i="21"/>
  <c r="Q17" i="21"/>
  <c r="Q19" i="21" s="1"/>
  <c r="Q20" i="21" s="1"/>
  <c r="J21" i="21"/>
  <c r="J23" i="21" s="1"/>
  <c r="J24" i="21" s="1"/>
  <c r="R21" i="21"/>
  <c r="R23" i="21" s="1"/>
  <c r="R24" i="21" s="1"/>
  <c r="I19" i="21"/>
  <c r="I20" i="21" s="1"/>
  <c r="L19" i="21"/>
  <c r="L20" i="21" s="1"/>
  <c r="T19" i="21"/>
  <c r="R19" i="21"/>
  <c r="R20" i="21" s="1"/>
  <c r="A31" i="21"/>
  <c r="J64" i="21"/>
  <c r="D64" i="21"/>
  <c r="L64" i="21"/>
  <c r="T64" i="21"/>
  <c r="R64" i="21"/>
  <c r="C64" i="21"/>
  <c r="K64" i="21"/>
  <c r="S64" i="21"/>
  <c r="S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30" l="1"/>
  <c r="D65" i="30"/>
  <c r="L65" i="27"/>
  <c r="O65" i="21"/>
  <c r="N64" i="27"/>
  <c r="H64" i="21"/>
  <c r="H65" i="21" s="1"/>
  <c r="G64" i="30"/>
  <c r="G65" i="30" s="1"/>
  <c r="G64" i="26"/>
  <c r="G65" i="26" s="1"/>
  <c r="F64" i="26"/>
  <c r="F65" i="26" s="1"/>
  <c r="P64" i="28"/>
  <c r="P65" i="28" s="1"/>
  <c r="O64" i="28"/>
  <c r="O65" i="28" s="1"/>
  <c r="O64" i="27"/>
  <c r="O65" i="27" s="1"/>
  <c r="N64" i="30"/>
  <c r="N65" i="30" s="1"/>
  <c r="L65" i="30"/>
  <c r="J65" i="28"/>
  <c r="H64" i="27"/>
  <c r="H65" i="27" s="1"/>
  <c r="H64" i="28"/>
  <c r="H65" i="28" s="1"/>
  <c r="G64" i="28"/>
  <c r="G65" i="28" s="1"/>
  <c r="F64" i="30"/>
  <c r="F65" i="30" s="1"/>
  <c r="O64" i="26"/>
  <c r="O65" i="26" s="1"/>
  <c r="N65" i="27"/>
  <c r="I65" i="21"/>
  <c r="P64" i="30"/>
  <c r="P65" i="30" s="1"/>
  <c r="Q65" i="21"/>
  <c r="P65" i="21"/>
  <c r="K65" i="27"/>
  <c r="K65" i="26"/>
  <c r="R65" i="27"/>
  <c r="C65" i="27"/>
  <c r="J65" i="27"/>
  <c r="G64" i="27"/>
  <c r="G65" i="27" s="1"/>
  <c r="J65" i="30"/>
  <c r="F64" i="27"/>
  <c r="F65" i="27" s="1"/>
  <c r="G65" i="21"/>
  <c r="J65" i="21"/>
  <c r="T65" i="27"/>
  <c r="J65" i="26"/>
  <c r="E65" i="21"/>
  <c r="T65" i="21"/>
  <c r="H65" i="30"/>
  <c r="E65" i="30"/>
  <c r="L65" i="21"/>
  <c r="S65" i="26"/>
  <c r="L65" i="28"/>
  <c r="L65" i="26"/>
  <c r="T65" i="30"/>
  <c r="R65" i="28"/>
  <c r="N64" i="26"/>
  <c r="N65" i="26" s="1"/>
  <c r="S64" i="1"/>
  <c r="R65" i="26"/>
  <c r="D65" i="27"/>
  <c r="R65" i="30"/>
  <c r="R64" i="1"/>
  <c r="Q64" i="1"/>
  <c r="U64" i="1"/>
  <c r="P64" i="1"/>
  <c r="E65" i="27"/>
  <c r="C65" i="28"/>
  <c r="O64" i="30"/>
  <c r="O65" i="30" s="1"/>
  <c r="B65" i="27"/>
  <c r="B65" i="28"/>
  <c r="B65" i="30"/>
  <c r="B65" i="26"/>
  <c r="S65" i="30"/>
  <c r="M65" i="30"/>
  <c r="K65" i="30"/>
  <c r="C65" i="30"/>
  <c r="I65" i="30"/>
  <c r="T65" i="28"/>
  <c r="E65" i="28"/>
  <c r="D65" i="28"/>
  <c r="M65" i="28"/>
  <c r="Q65" i="28"/>
  <c r="I65" i="28"/>
  <c r="S65" i="28"/>
  <c r="K65" i="28"/>
  <c r="Q65" i="27"/>
  <c r="I65" i="27"/>
  <c r="M65" i="27"/>
  <c r="P65" i="27"/>
  <c r="Q65" i="26"/>
  <c r="P65" i="26"/>
  <c r="C65" i="26"/>
  <c r="I65" i="26"/>
  <c r="H65" i="26"/>
  <c r="D65" i="26"/>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U65" i="1" s="1"/>
  <c r="M63" i="1"/>
  <c r="Q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<sst xmlns="http://schemas.openxmlformats.org/spreadsheetml/2006/main" count="1372" uniqueCount="185">
  <si>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</si>
  <si>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</si>
  <si>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</si>
  <si>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</si>
  <si>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</si>
  <si>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</si>
  <si>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</si>
  <si>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</si>
  <si>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</si>
  <si>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</si>
  <si>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</si>
  <si>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</si>
  <si>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</si>
  <si>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</si>
  <si>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</si>
  <si>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</si>
  <si>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</si>
  <si>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</si>
  <si>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</si>
  <si>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</si>
  <si>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</si>
  <si>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</si>
  <si>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</si>
  <si>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</si>
  <si>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</si>
  <si>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</si>
  <si>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</si>
  <si>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</si>
  <si>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</si>
  <si>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</si>
  <si>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</si>
  <si>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</si>
  <si>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</si>
  <si>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</si>
  <si>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</si>
  <si>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</si>
  <si>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</si>
  <si>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</si>
  <si>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</si>
  <si>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</si>
  <si>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</si>
  <si>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</si>
  <si>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</si>
  <si>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</si>
  <si>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</si>
  <si>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</si>
  <si>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</si>
  <si>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</si>
  <si>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</si>
  <si>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</si>
  <si>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</si>
  <si>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</si>
  <si>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</si>
  <si>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</si>
  <si>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</si>
  <si>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</si>
  <si>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</si>
  <si>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</si>
  <si>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</si>
  <si>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</si>
  <si>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</si>
  <si>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</si>
  <si>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</si>
  <si>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</si>
  <si>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</si>
  <si>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</si>
  <si>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</si>
  <si>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</si>
  <si>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</si>
  <si>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</si>
  <si>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</si>
  <si>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</si>
  <si>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</si>
  <si>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</si>
  <si>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</si>
  <si>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</si>
  <si>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</si>
  <si>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</si>
  <si>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</si>
  <si>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</si>
  <si>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</si>
  <si>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</si>
  <si>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</si>
  <si>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</si>
  <si>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</si>
  <si>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</si>
  <si>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</si>
  <si>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</si>
  <si>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</si>
  <si>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</si>
  <si>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</si>
  <si>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</si>
  <si>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</si>
  <si>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</si>
  <si>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</si>
  <si>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</si>
  <si>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</si>
  <si>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</si>
  <si>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</si>
  <si>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</si>
  <si>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</si>
  <si>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</si>
  <si>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</si>
  <si>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</si>
  <si>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</si>
  <si>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</si>
  <si>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</si>
  <si>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</si>
  <si>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</si>
  <si>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</si>
  <si>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</si>
  <si>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</si>
  <si>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</si>
  <si>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</si>
  <si>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</si>
  <si>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</si>
  <si>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</si>
  <si>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</si>
  <si>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</si>
  <si>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</si>
  <si>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</si>
  <si>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</si>
  <si>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</si>
  <si>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</si>
  <si>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</si>
  <si>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</si>
  <si>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</si>
  <si>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</si>
  <si>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</si>
  <si>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</si>
  <si>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</si>
  <si>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</si>
  <si>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</si>
  <si>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</si>
  <si>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</si>
  <si>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</si>
  <si>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</si>
  <si>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</si>
  <si>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</si>
  <si>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</si>
  <si>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</si>
  <si>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</si>
  <si>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</si>
  <si>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</si>
  <si>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</si>
  <si>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</si>
  <si>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</si>
  <si>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</si>
  <si>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</si>
  <si>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</si>
  <si>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</si>
  <si>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</si>
  <si>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</si>
  <si>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</si>
  <si>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</si>
  <si>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</si>
  <si>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PAN-010713</t>
  </si>
  <si>
    <t>EPR/AB3891CX</t>
  </si>
  <si>
    <t>Stepside Agri</t>
  </si>
  <si>
    <t>Hafod Farm, Nant Y Croi Farm, Trefwtial Farm and Castell Malgwyn Farm</t>
  </si>
  <si>
    <t>Rhiannon Smith</t>
  </si>
  <si>
    <t>50 ha</t>
  </si>
  <si>
    <t>02 05 02</t>
  </si>
  <si>
    <t>Dairy Partners - Newcastle Emlyn</t>
  </si>
  <si>
    <t>Tyriet 1</t>
  </si>
  <si>
    <t>Tyriet 2</t>
  </si>
  <si>
    <t>Tyriet 3</t>
  </si>
  <si>
    <t>Tyriet 4</t>
  </si>
  <si>
    <t>Tyriet 5</t>
  </si>
  <si>
    <t>Tyriet 6</t>
  </si>
  <si>
    <t>Tyriet 7</t>
  </si>
  <si>
    <t>Hafod 2675</t>
  </si>
  <si>
    <t>Land at Rhosygadair 3</t>
  </si>
  <si>
    <t>Land at Rhosygadair 4</t>
  </si>
  <si>
    <t>Land at Rhosygadair 5</t>
  </si>
  <si>
    <t>Land at Rhosygadair 6</t>
  </si>
  <si>
    <t>Land at Rhosygadair 7</t>
  </si>
  <si>
    <t>M</t>
  </si>
  <si>
    <t>Volac - Felinfach</t>
  </si>
  <si>
    <t>02 07 02</t>
  </si>
  <si>
    <t>The Welsh Whisky Co. - Penderyn Distillery</t>
  </si>
  <si>
    <t>19 09 02</t>
  </si>
  <si>
    <t>DCWW Bryngwyn WTW</t>
  </si>
  <si>
    <t>DCWW Capel Dewi WTW</t>
  </si>
  <si>
    <t>DCWW Strata Florida WTW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</si>
</sst>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b/>
      <sz val="12"/>
      <name val="Arial"/>
      <family val="2"/>
    </font>
    <font>
      <sz val="11"/>
      <color theme="1"/>
      <name val="Calibri"/>
      <family val="2"/>
      <scheme val="minor"/>
    </font>
    <font>
      <sz val="12"/>
      <color theme="1"/>
      <name val="Arial"/>
      <family val="2"/>
    </font>
    <font>
      <b/>
      <sz val="16"/>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10" fillId="0" borderId="0" applyFont="0" applyFill="0" applyBorder="0" applyAlignment="0" applyProtection="0"/>
  </cellStyleXfs>
  <cellXfs count="154">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2"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1" fillId="0" borderId="3" xfId="0" applyFont="1" applyBorder="1" applyAlignment="1" applyProtection="1">
      <alignment wrapText="1"/>
      <protection hidden="1"/>
    </xf>
    <xf numFmtId="0" fontId="11" fillId="0" borderId="0" xfId="0" applyFont="1" applyProtection="1">
      <protection hidden="1"/>
    </xf>
    <xf numFmtId="0" fontId="5" fillId="0" borderId="0" xfId="0" applyFont="1" applyProtection="1">
      <protection hidden="1"/>
    </xf>
    <xf numFmtId="0" fontId="9" fillId="6" borderId="3" xfId="1" applyFont="1" applyFill="1" applyBorder="1" applyAlignment="1" applyProtection="1">
      <alignment horizontal="center"/>
      <protection hidden="1"/>
    </xf>
    <xf numFmtId="1" fontId="9" fillId="11" borderId="3" xfId="1" applyNumberFormat="1" applyFont="1" applyFill="1" applyBorder="1" applyAlignment="1" applyProtection="1">
      <alignment horizontal="center"/>
      <protection hidden="1"/>
    </xf>
    <xf numFmtId="0" fontId="11"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9" fillId="11" borderId="3" xfId="1" applyNumberFormat="1" applyFont="1" applyFill="1" applyBorder="1" applyProtection="1">
      <protection hidden="1"/>
    </xf>
    <xf numFmtId="0" fontId="13" fillId="0" borderId="0" xfId="0" applyFont="1" applyFill="1" applyProtection="1">
      <protection hidden="1"/>
    </xf>
    <xf numFmtId="9" fontId="2" fillId="10" borderId="3" xfId="2" applyFont="1" applyFill="1" applyBorder="1" applyAlignment="1" applyProtection="1">
      <alignment horizontal="center"/>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7" borderId="3" xfId="0" applyFont="1" applyFill="1" applyBorder="1" applyAlignment="1" applyProtection="1">
      <alignment horizontal="right" vertical="top"/>
      <protection hidden="1"/>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9"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3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05" dataDxfId="203" headerRowBorderDxfId="204" tableBorderDxfId="202" totalsRowBorderDxfId="201">
  <autoFilter ref="AI1:AN26" xr:uid="{F8B5EC87-3095-445A-A980-2CFAA0A7B9A2}"/>
  <sortState xmlns:xlrd2="http://schemas.microsoft.com/office/spreadsheetml/2017/richdata2" ref="AI2:AL25">
    <sortCondition ref="AL1:AL25"/>
  </sortState>
  <tableColumns count="6">
    <tableColumn id="1" xr3:uid="{360F44E4-7249-415F-8D5E-41D249F9A162}" name="Crop" dataDxfId="200"/>
    <tableColumn id="2" xr3:uid="{55E07717-B4EC-4E8A-B9A9-34F3CF85E32D}" name="P Offtake" dataDxfId="199"/>
    <tableColumn id="3" xr3:uid="{7B25FA52-8104-4FE3-AED4-B53CBFDF89B2}" name="K Offtake" dataDxfId="198"/>
    <tableColumn id="4" xr3:uid="{0DBAE461-2D09-43C8-9342-3980D552AE4D}" name="Order" dataDxfId="197"/>
    <tableColumn id="5" xr3:uid="{52CACE7B-0CBA-46FC-9F24-02CBD6100239}" name="Lime pH requirement" dataDxfId="196"/>
    <tableColumn id="6" xr3:uid="{F1432630-9B16-4266-8147-CE754A715307}" name="Column1" dataDxfId="1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66" dataDxfId="164" headerRowBorderDxfId="165" tableBorderDxfId="163" totalsRowBorderDxfId="162">
  <autoFilter ref="AI1:AN26" xr:uid="{F8B5EC87-3095-445A-A980-2CFAA0A7B9A2}"/>
  <sortState xmlns:xlrd2="http://schemas.microsoft.com/office/spreadsheetml/2017/richdata2" ref="AI2:AL25">
    <sortCondition ref="AL1:AL25"/>
  </sortState>
  <tableColumns count="6">
    <tableColumn id="1" xr3:uid="{7E96A84B-948F-445F-BD6E-30CC8E6E6DD1}" name="Crop" dataDxfId="161"/>
    <tableColumn id="2" xr3:uid="{12657DDB-F680-47DE-ABB1-8675D5F91E41}" name="P Offtake" dataDxfId="160"/>
    <tableColumn id="3" xr3:uid="{DEB99109-D325-4F98-8A71-E70C03433437}" name="K Offtake" dataDxfId="159"/>
    <tableColumn id="4" xr3:uid="{E96A561F-7E7F-4FB3-97AA-0B35D8C8E93A}" name="Order" dataDxfId="158"/>
    <tableColumn id="5" xr3:uid="{181DD475-0A71-4C52-AF1A-8BFF46F5A827}" name="Lime pH requirement" dataDxfId="157"/>
    <tableColumn id="6" xr3:uid="{AC3FA7E8-D76B-43A3-B715-04446DFF63C6}" name="Column1" dataDxfId="15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27" dataDxfId="125" headerRowBorderDxfId="126" tableBorderDxfId="124" totalsRowBorderDxfId="123">
  <autoFilter ref="AI1:AN26" xr:uid="{F8B5EC87-3095-445A-A980-2CFAA0A7B9A2}"/>
  <sortState xmlns:xlrd2="http://schemas.microsoft.com/office/spreadsheetml/2017/richdata2" ref="AI2:AL25">
    <sortCondition ref="AL1:AL25"/>
  </sortState>
  <tableColumns count="6">
    <tableColumn id="1" xr3:uid="{06008BA1-A1E9-4286-B67A-352533C06A26}" name="Crop" dataDxfId="122"/>
    <tableColumn id="2" xr3:uid="{2AEB5EEB-C9D1-41DC-913E-953A33D1A4AF}" name="P Offtake" dataDxfId="121"/>
    <tableColumn id="3" xr3:uid="{8FA16A0B-1017-4CEE-862E-0A8CBD8EB3D3}" name="K Offtake" dataDxfId="120"/>
    <tableColumn id="4" xr3:uid="{E7A3B8CD-4036-47F4-B818-C3F22E80C749}" name="Order" dataDxfId="119"/>
    <tableColumn id="5" xr3:uid="{8F3EBD84-7904-4559-9B5C-63088B792C98}" name="Lime pH requirement" dataDxfId="118"/>
    <tableColumn id="6" xr3:uid="{A21DD95A-C955-4510-9114-E3F1CB645370}" name="Column1" dataDxfId="11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88" dataDxfId="86" headerRowBorderDxfId="87" tableBorderDxfId="85" totalsRowBorderDxfId="84">
  <autoFilter ref="AI1:AN26" xr:uid="{F8B5EC87-3095-445A-A980-2CFAA0A7B9A2}"/>
  <sortState xmlns:xlrd2="http://schemas.microsoft.com/office/spreadsheetml/2017/richdata2" ref="AI2:AL25">
    <sortCondition ref="AL1:AL25"/>
  </sortState>
  <tableColumns count="6">
    <tableColumn id="1" xr3:uid="{11579FCC-3D9F-49AD-888D-5D79B801F6AE}" name="Crop" dataDxfId="83"/>
    <tableColumn id="2" xr3:uid="{05C08116-56D5-4CC6-A649-B06AF891B931}" name="P Offtake" dataDxfId="82"/>
    <tableColumn id="3" xr3:uid="{59CDE959-192B-4757-9203-A0F691CF0F96}" name="K Offtake" dataDxfId="81"/>
    <tableColumn id="4" xr3:uid="{9FB8E4F7-B91F-4CE0-AF39-D4895D0ECF2F}" name="Order" dataDxfId="80"/>
    <tableColumn id="5" xr3:uid="{688FF2A4-D7C6-4425-A915-A9ADD700A9EE}" name="Lime pH requirement" dataDxfId="79"/>
    <tableColumn id="6" xr3:uid="{05FC5CFF-3D81-4B5F-87C7-2364076F2714}" name="Column1" dataDxfId="7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973D7FFB-D248-4199-9B2E-B3C6CC09D382}" name="Crop" dataDxfId="44"/>
    <tableColumn id="2" xr3:uid="{7F2A3986-EC86-4CF9-BD10-791170BA6682}" name="P Offtake" dataDxfId="43"/>
    <tableColumn id="3" xr3:uid="{D6129C35-9DC6-42E5-AE3F-EA3A083168E6}" name="K Offtake" dataDxfId="42"/>
    <tableColumn id="4" xr3:uid="{C1CC42B5-564A-4DE7-B817-B7D686FE9A11}" name="Order" dataDxfId="41"/>
    <tableColumn id="5" xr3:uid="{620F3ABD-564C-411A-8DEA-CE1A34F9FC36}" name="Lime pH requirement" dataDxfId="40"/>
    <tableColumn id="6" xr3:uid="{76C9BC4F-4FF3-4AFB-8E7B-16DC0CC3E97C}" name="Column1" dataDxfId="3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D13A12FC-EAE6-4280-A219-C2622262E5F4}" name="Crop" dataDxfId="5"/>
    <tableColumn id="2" xr3:uid="{FD06C4A3-4B75-490D-88CF-232C7DC3EFC6}" name="P Offtake" dataDxfId="4"/>
    <tableColumn id="3" xr3:uid="{B043BEFF-10D4-4840-989B-BB13A502ECDF}" name="K Offtake" dataDxfId="3"/>
    <tableColumn id="4" xr3:uid="{48481FDC-5D20-466C-B554-D45886EA366A}" name="Order" dataDxfId="2"/>
    <tableColumn id="5" xr3:uid="{9E0852D2-9D0D-44AB-98B7-FBA51F331ACF}" name="Lime pH requirement" dataDxfId="1"/>
    <tableColumn id="6" xr3:uid="{29F9C4A5-6854-4F37-8BD1-0DD9B6024A55}"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opLeftCell="B17" zoomScale="90" zoomScaleNormal="90" workbookViewId="0">
      <selection activeCell="R28" sqref="R28"/>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13.1796875"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1" width="13.1796875" style="19" hidden="1" customWidth="1"/>
    <col min="42" max="16384" width="13.1796875" style="19"/>
  </cols>
  <sheetData>
    <row r="1" spans="1:40" ht="13" x14ac:dyDescent="0.3">
      <c r="A1" s="132" t="s">
        <v>41</v>
      </c>
      <c r="B1" s="132"/>
      <c r="C1" s="139" t="s">
        <v>156</v>
      </c>
      <c r="D1" s="140"/>
      <c r="E1" s="38" t="s">
        <v>45</v>
      </c>
      <c r="F1" s="36" t="s">
        <v>161</v>
      </c>
      <c r="G1" s="143" t="s">
        <v>43</v>
      </c>
      <c r="H1" s="144"/>
      <c r="I1" s="36">
        <v>5.32</v>
      </c>
      <c r="AB1" s="26"/>
      <c r="AC1" s="26"/>
      <c r="AD1" s="44" t="s">
        <v>127</v>
      </c>
      <c r="AE1" s="25"/>
      <c r="AF1" s="25"/>
      <c r="AG1" s="26"/>
      <c r="AH1" s="26"/>
      <c r="AI1" s="55" t="s">
        <v>79</v>
      </c>
      <c r="AJ1" s="56" t="s">
        <v>94</v>
      </c>
      <c r="AK1" s="57" t="s">
        <v>95</v>
      </c>
      <c r="AL1" s="58" t="s">
        <v>126</v>
      </c>
      <c r="AM1" s="58" t="s">
        <v>132</v>
      </c>
      <c r="AN1" s="58" t="s">
        <v>112</v>
      </c>
    </row>
    <row r="2" spans="1:40" ht="13" x14ac:dyDescent="0.3">
      <c r="A2" s="132" t="s">
        <v>87</v>
      </c>
      <c r="B2" s="132"/>
      <c r="C2" s="137" t="s">
        <v>157</v>
      </c>
      <c r="D2" s="138"/>
      <c r="E2" s="38" t="s">
        <v>109</v>
      </c>
      <c r="F2" s="36" t="s">
        <v>162</v>
      </c>
      <c r="G2" s="145" t="s">
        <v>110</v>
      </c>
      <c r="H2" s="146"/>
      <c r="I2" s="36">
        <v>707</v>
      </c>
      <c r="AB2" s="44" t="s">
        <v>56</v>
      </c>
      <c r="AC2" s="25"/>
      <c r="AD2" s="44" t="s">
        <v>70</v>
      </c>
      <c r="AE2" s="25"/>
      <c r="AF2" s="25"/>
      <c r="AG2" s="59" t="s">
        <v>76</v>
      </c>
      <c r="AH2" s="26"/>
      <c r="AI2" s="60" t="s">
        <v>127</v>
      </c>
      <c r="AJ2" s="61">
        <v>0</v>
      </c>
      <c r="AK2" s="62">
        <v>0</v>
      </c>
      <c r="AL2" s="18">
        <v>0</v>
      </c>
      <c r="AM2" s="19">
        <v>0</v>
      </c>
      <c r="AN2" s="19">
        <v>0</v>
      </c>
    </row>
    <row r="3" spans="1:40" ht="13" x14ac:dyDescent="0.25">
      <c r="A3" s="133" t="s">
        <v>42</v>
      </c>
      <c r="B3" s="134"/>
      <c r="C3" s="137" t="s">
        <v>158</v>
      </c>
      <c r="D3" s="138"/>
      <c r="E3" s="38" t="s">
        <v>108</v>
      </c>
      <c r="F3" s="46" t="s">
        <v>77</v>
      </c>
      <c r="G3" s="136" t="s">
        <v>111</v>
      </c>
      <c r="H3" s="136"/>
      <c r="I3" s="36">
        <v>0.02</v>
      </c>
      <c r="AB3" s="44" t="s">
        <v>57</v>
      </c>
      <c r="AC3" s="25"/>
      <c r="AD3" s="44" t="s">
        <v>71</v>
      </c>
      <c r="AE3" s="25"/>
      <c r="AF3" s="25"/>
      <c r="AG3" s="59" t="s">
        <v>77</v>
      </c>
      <c r="AH3" s="26"/>
      <c r="AI3" s="63" t="s">
        <v>114</v>
      </c>
      <c r="AJ3" s="64">
        <v>1.7</v>
      </c>
      <c r="AK3" s="65">
        <v>6</v>
      </c>
      <c r="AL3" s="66">
        <v>1</v>
      </c>
      <c r="AM3" s="19">
        <v>6.2</v>
      </c>
      <c r="AN3" s="19" t="s">
        <v>113</v>
      </c>
    </row>
    <row r="4" spans="1:40" ht="13" x14ac:dyDescent="0.25">
      <c r="A4" s="132" t="s">
        <v>0</v>
      </c>
      <c r="B4" s="132"/>
      <c r="C4" s="139" t="s">
        <v>159</v>
      </c>
      <c r="D4" s="140"/>
      <c r="E4" s="39" t="s">
        <v>1</v>
      </c>
      <c r="F4" s="121" t="s">
        <v>163</v>
      </c>
      <c r="G4" s="136"/>
      <c r="H4" s="136"/>
      <c r="I4" s="36"/>
      <c r="AB4" s="44" t="s">
        <v>52</v>
      </c>
      <c r="AC4" s="25"/>
      <c r="AD4" s="67" t="s">
        <v>72</v>
      </c>
      <c r="AE4" s="25"/>
      <c r="AF4" s="25"/>
      <c r="AG4" s="59" t="s">
        <v>78</v>
      </c>
      <c r="AH4" s="26"/>
      <c r="AI4" s="68" t="s">
        <v>125</v>
      </c>
      <c r="AJ4" s="69">
        <v>7</v>
      </c>
      <c r="AK4" s="70">
        <v>10.5</v>
      </c>
      <c r="AL4" s="19">
        <v>2</v>
      </c>
      <c r="AM4" s="19">
        <v>6.7</v>
      </c>
      <c r="AN4" s="19" t="s">
        <v>138</v>
      </c>
    </row>
    <row r="5" spans="1:40" ht="13" x14ac:dyDescent="0.25">
      <c r="A5" s="132" t="s">
        <v>47</v>
      </c>
      <c r="B5" s="132"/>
      <c r="C5" s="141" t="s">
        <v>160</v>
      </c>
      <c r="D5" s="141"/>
      <c r="E5" s="39"/>
      <c r="F5" s="121"/>
      <c r="G5" s="136"/>
      <c r="H5" s="136"/>
      <c r="I5" s="36"/>
      <c r="AB5" s="44" t="s">
        <v>53</v>
      </c>
      <c r="AC5" s="25"/>
      <c r="AD5" s="67" t="s">
        <v>73</v>
      </c>
      <c r="AE5" s="25"/>
      <c r="AF5" s="25"/>
      <c r="AG5" s="59" t="s">
        <v>104</v>
      </c>
      <c r="AH5" s="26"/>
      <c r="AI5" s="68" t="s">
        <v>124</v>
      </c>
      <c r="AJ5" s="69">
        <v>6.5</v>
      </c>
      <c r="AK5" s="70">
        <v>5.5</v>
      </c>
      <c r="AL5" s="19">
        <v>3</v>
      </c>
      <c r="AM5" s="19">
        <v>6.7</v>
      </c>
      <c r="AN5" s="19" t="s">
        <v>138</v>
      </c>
    </row>
    <row r="6" spans="1:40"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0" s="20" customFormat="1" ht="13" x14ac:dyDescent="0.25">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row>
    <row r="8" spans="1:40" ht="13" x14ac:dyDescent="0.25">
      <c r="A8" s="132" t="s">
        <v>2</v>
      </c>
      <c r="B8" s="132"/>
      <c r="C8" s="23" t="s">
        <v>164</v>
      </c>
      <c r="D8" s="23" t="s">
        <v>165</v>
      </c>
      <c r="E8" s="23" t="s">
        <v>166</v>
      </c>
      <c r="F8" s="23" t="s">
        <v>167</v>
      </c>
      <c r="G8" s="23" t="s">
        <v>168</v>
      </c>
      <c r="H8" s="23" t="s">
        <v>169</v>
      </c>
      <c r="I8" s="23" t="s">
        <v>170</v>
      </c>
      <c r="J8" s="23" t="s">
        <v>171</v>
      </c>
      <c r="K8" s="23">
        <v>15</v>
      </c>
      <c r="L8" s="23" t="s">
        <v>172</v>
      </c>
      <c r="M8" s="23" t="s">
        <v>173</v>
      </c>
      <c r="N8" s="23" t="s">
        <v>174</v>
      </c>
      <c r="O8" s="23" t="s">
        <v>175</v>
      </c>
      <c r="P8" s="23" t="s">
        <v>176</v>
      </c>
      <c r="Q8" s="23">
        <v>8440</v>
      </c>
      <c r="R8" s="23">
        <v>2301</v>
      </c>
      <c r="S8" s="23"/>
      <c r="T8" s="23"/>
      <c r="U8" s="23"/>
      <c r="V8" s="23"/>
      <c r="AB8" s="76"/>
      <c r="AC8" s="76"/>
      <c r="AD8" s="26"/>
      <c r="AE8" s="25" t="s">
        <v>142</v>
      </c>
      <c r="AF8" s="25"/>
      <c r="AG8" s="26"/>
      <c r="AH8" s="26"/>
      <c r="AI8" s="68" t="s">
        <v>105</v>
      </c>
      <c r="AJ8" s="77">
        <v>1.4</v>
      </c>
      <c r="AK8" s="70">
        <v>4.4000000000000004</v>
      </c>
      <c r="AL8" s="19">
        <v>6</v>
      </c>
      <c r="AM8" s="19">
        <v>6.7</v>
      </c>
      <c r="AN8" s="19" t="s">
        <v>138</v>
      </c>
    </row>
    <row r="9" spans="1:40" ht="13" x14ac:dyDescent="0.25">
      <c r="A9" s="132" t="s">
        <v>3</v>
      </c>
      <c r="B9" s="132"/>
      <c r="C9" s="23" t="s">
        <v>177</v>
      </c>
      <c r="D9" s="23" t="s">
        <v>177</v>
      </c>
      <c r="E9" s="23" t="s">
        <v>177</v>
      </c>
      <c r="F9" s="23" t="s">
        <v>177</v>
      </c>
      <c r="G9" s="23" t="s">
        <v>177</v>
      </c>
      <c r="H9" s="23" t="s">
        <v>177</v>
      </c>
      <c r="I9" s="23" t="s">
        <v>177</v>
      </c>
      <c r="J9" s="23" t="s">
        <v>177</v>
      </c>
      <c r="K9" s="23" t="s">
        <v>177</v>
      </c>
      <c r="L9" s="23" t="s">
        <v>177</v>
      </c>
      <c r="M9" s="23">
        <v>1</v>
      </c>
      <c r="N9" s="23">
        <v>1</v>
      </c>
      <c r="O9" s="23">
        <v>1</v>
      </c>
      <c r="P9" s="23" t="s">
        <v>177</v>
      </c>
      <c r="Q9" s="23" t="s">
        <v>177</v>
      </c>
      <c r="R9" s="23" t="s">
        <v>177</v>
      </c>
      <c r="S9" s="23"/>
      <c r="T9" s="23"/>
      <c r="U9" s="23"/>
      <c r="V9" s="23"/>
      <c r="AB9" s="25"/>
      <c r="AC9" s="25"/>
      <c r="AD9" s="44" t="s">
        <v>140</v>
      </c>
      <c r="AE9" s="44">
        <v>4.5</v>
      </c>
      <c r="AF9" s="25"/>
      <c r="AG9" s="26"/>
      <c r="AH9" s="26"/>
      <c r="AI9" s="78" t="s">
        <v>103</v>
      </c>
      <c r="AJ9" s="79">
        <v>0.7</v>
      </c>
      <c r="AK9" s="80">
        <v>4</v>
      </c>
      <c r="AL9" s="41">
        <v>7</v>
      </c>
      <c r="AM9" s="19">
        <v>6.7</v>
      </c>
      <c r="AN9" s="19" t="s">
        <v>138</v>
      </c>
    </row>
    <row r="10" spans="1:40" ht="13" x14ac:dyDescent="0.25">
      <c r="A10" s="132" t="s">
        <v>4</v>
      </c>
      <c r="B10" s="132"/>
      <c r="C10" s="23">
        <v>6.5</v>
      </c>
      <c r="D10" s="23">
        <v>5.4</v>
      </c>
      <c r="E10" s="23">
        <v>5.5</v>
      </c>
      <c r="F10" s="23">
        <v>5.7</v>
      </c>
      <c r="G10" s="23">
        <v>5.6</v>
      </c>
      <c r="H10" s="23">
        <v>5.4</v>
      </c>
      <c r="I10" s="23">
        <v>5.5</v>
      </c>
      <c r="J10" s="23">
        <v>6</v>
      </c>
      <c r="K10" s="23">
        <v>5.9</v>
      </c>
      <c r="L10" s="23">
        <v>5.9</v>
      </c>
      <c r="M10" s="23">
        <v>5.7</v>
      </c>
      <c r="N10" s="23">
        <v>5.7</v>
      </c>
      <c r="O10" s="23">
        <v>6</v>
      </c>
      <c r="P10" s="23">
        <v>6.2</v>
      </c>
      <c r="Q10" s="23">
        <v>5.3</v>
      </c>
      <c r="R10" s="23">
        <v>6.8</v>
      </c>
      <c r="S10" s="23"/>
      <c r="T10" s="23"/>
      <c r="U10" s="23"/>
      <c r="V10" s="23"/>
      <c r="AB10" s="25"/>
      <c r="AC10" s="25"/>
      <c r="AD10" s="44" t="s">
        <v>143</v>
      </c>
      <c r="AE10" s="44">
        <v>5</v>
      </c>
      <c r="AF10" s="25"/>
      <c r="AG10" s="26"/>
      <c r="AH10" s="26"/>
      <c r="AI10" s="68" t="s">
        <v>97</v>
      </c>
      <c r="AJ10" s="69">
        <v>9</v>
      </c>
      <c r="AK10" s="70">
        <v>16.5</v>
      </c>
      <c r="AL10" s="19">
        <v>8</v>
      </c>
      <c r="AM10" s="19">
        <v>6.7</v>
      </c>
      <c r="AN10" s="19" t="s">
        <v>138</v>
      </c>
    </row>
    <row r="11" spans="1:40" ht="13" x14ac:dyDescent="0.25">
      <c r="A11" s="132" t="s">
        <v>5</v>
      </c>
      <c r="B11" s="132"/>
      <c r="C11" s="23">
        <v>3</v>
      </c>
      <c r="D11" s="23">
        <v>2</v>
      </c>
      <c r="E11" s="23">
        <v>2</v>
      </c>
      <c r="F11" s="23">
        <v>2</v>
      </c>
      <c r="G11" s="23">
        <v>2</v>
      </c>
      <c r="H11" s="23">
        <v>2</v>
      </c>
      <c r="I11" s="23">
        <v>2</v>
      </c>
      <c r="J11" s="23">
        <v>2</v>
      </c>
      <c r="K11" s="23">
        <v>3</v>
      </c>
      <c r="L11" s="23">
        <v>3</v>
      </c>
      <c r="M11" s="23">
        <v>3</v>
      </c>
      <c r="N11" s="23">
        <v>4</v>
      </c>
      <c r="O11" s="23">
        <v>3</v>
      </c>
      <c r="P11" s="23">
        <v>2</v>
      </c>
      <c r="Q11" s="23">
        <v>2</v>
      </c>
      <c r="R11" s="23">
        <v>3</v>
      </c>
      <c r="S11" s="23"/>
      <c r="T11" s="23"/>
      <c r="U11" s="23"/>
      <c r="V11" s="23"/>
      <c r="AB11" s="25"/>
      <c r="AC11" s="25"/>
      <c r="AD11" s="67" t="s">
        <v>144</v>
      </c>
      <c r="AE11" s="44">
        <v>6</v>
      </c>
      <c r="AF11" s="25"/>
      <c r="AG11" s="26"/>
      <c r="AH11" s="26"/>
      <c r="AI11" s="68" t="s">
        <v>123</v>
      </c>
      <c r="AJ11" s="69">
        <v>15</v>
      </c>
      <c r="AK11" s="70">
        <v>17.5</v>
      </c>
      <c r="AL11" s="19">
        <v>9</v>
      </c>
      <c r="AM11" s="19">
        <v>7</v>
      </c>
      <c r="AN11" s="19" t="s">
        <v>138</v>
      </c>
    </row>
    <row r="12" spans="1:40" ht="13" x14ac:dyDescent="0.25">
      <c r="A12" s="132" t="s">
        <v>6</v>
      </c>
      <c r="B12" s="132"/>
      <c r="C12" s="23">
        <v>1</v>
      </c>
      <c r="D12" s="23">
        <v>1</v>
      </c>
      <c r="E12" s="23">
        <v>1</v>
      </c>
      <c r="F12" s="23">
        <v>1</v>
      </c>
      <c r="G12" s="23">
        <v>1</v>
      </c>
      <c r="H12" s="23">
        <v>0</v>
      </c>
      <c r="I12" s="23">
        <v>1</v>
      </c>
      <c r="J12" s="23">
        <v>2</v>
      </c>
      <c r="K12" s="23">
        <v>1</v>
      </c>
      <c r="L12" s="23">
        <v>1</v>
      </c>
      <c r="M12" s="23">
        <v>2</v>
      </c>
      <c r="N12" s="23">
        <v>3</v>
      </c>
      <c r="O12" s="23">
        <v>3</v>
      </c>
      <c r="P12" s="23">
        <v>0</v>
      </c>
      <c r="Q12" s="23">
        <v>1</v>
      </c>
      <c r="R12" s="23">
        <v>2</v>
      </c>
      <c r="S12" s="23"/>
      <c r="T12" s="23"/>
      <c r="U12" s="23"/>
      <c r="V12" s="23"/>
      <c r="AB12" s="25"/>
      <c r="AC12" s="25"/>
      <c r="AD12" s="67" t="s">
        <v>145</v>
      </c>
      <c r="AE12" s="44">
        <v>7.5</v>
      </c>
      <c r="AF12" s="25"/>
      <c r="AG12" s="26"/>
      <c r="AH12" s="26"/>
      <c r="AI12" s="68" t="s">
        <v>122</v>
      </c>
      <c r="AJ12" s="69">
        <v>14</v>
      </c>
      <c r="AK12" s="70">
        <v>11</v>
      </c>
      <c r="AL12" s="19">
        <v>10</v>
      </c>
      <c r="AM12" s="19">
        <v>7</v>
      </c>
      <c r="AN12" s="19" t="s">
        <v>138</v>
      </c>
    </row>
    <row r="13" spans="1:40" ht="13" x14ac:dyDescent="0.25">
      <c r="A13" s="132" t="s">
        <v>7</v>
      </c>
      <c r="B13" s="132"/>
      <c r="C13" s="23">
        <v>2</v>
      </c>
      <c r="D13" s="23">
        <v>2</v>
      </c>
      <c r="E13" s="23">
        <v>3</v>
      </c>
      <c r="F13" s="23">
        <v>3</v>
      </c>
      <c r="G13" s="23">
        <v>2</v>
      </c>
      <c r="H13" s="23">
        <v>2</v>
      </c>
      <c r="I13" s="23">
        <v>2</v>
      </c>
      <c r="J13" s="23">
        <v>3</v>
      </c>
      <c r="K13" s="23">
        <v>2</v>
      </c>
      <c r="L13" s="23">
        <v>3</v>
      </c>
      <c r="M13" s="23">
        <v>2</v>
      </c>
      <c r="N13" s="23">
        <v>3</v>
      </c>
      <c r="O13" s="23">
        <v>3</v>
      </c>
      <c r="P13" s="23">
        <v>2</v>
      </c>
      <c r="Q13" s="23">
        <v>2</v>
      </c>
      <c r="R13" s="23">
        <v>3</v>
      </c>
      <c r="S13" s="23"/>
      <c r="T13" s="23"/>
      <c r="U13" s="23"/>
      <c r="V13" s="23"/>
      <c r="AB13" s="25"/>
      <c r="AC13" s="25"/>
      <c r="AD13" s="67" t="s">
        <v>146</v>
      </c>
      <c r="AE13" s="44">
        <v>12</v>
      </c>
      <c r="AF13" s="25"/>
      <c r="AG13" s="26"/>
      <c r="AH13" s="26"/>
      <c r="AI13" s="68" t="s">
        <v>121</v>
      </c>
      <c r="AJ13" s="69">
        <v>1.9</v>
      </c>
      <c r="AK13" s="70">
        <v>7.5</v>
      </c>
      <c r="AL13" s="19">
        <v>11</v>
      </c>
      <c r="AM13" s="19">
        <v>6.7</v>
      </c>
      <c r="AN13" s="19" t="s">
        <v>138</v>
      </c>
    </row>
    <row r="14" spans="1:40" ht="13" x14ac:dyDescent="0.25">
      <c r="A14" s="142" t="s">
        <v>8</v>
      </c>
      <c r="B14" s="142"/>
      <c r="C14" s="37" t="s">
        <v>114</v>
      </c>
      <c r="D14" s="37" t="s">
        <v>114</v>
      </c>
      <c r="E14" s="37" t="s">
        <v>114</v>
      </c>
      <c r="F14" s="37" t="s">
        <v>114</v>
      </c>
      <c r="G14" s="37" t="s">
        <v>114</v>
      </c>
      <c r="H14" s="37" t="s">
        <v>114</v>
      </c>
      <c r="I14" s="37" t="s">
        <v>114</v>
      </c>
      <c r="J14" s="37" t="s">
        <v>114</v>
      </c>
      <c r="K14" s="37" t="s">
        <v>114</v>
      </c>
      <c r="L14" s="37" t="s">
        <v>114</v>
      </c>
      <c r="M14" s="37" t="s">
        <v>105</v>
      </c>
      <c r="N14" s="37" t="s">
        <v>105</v>
      </c>
      <c r="O14" s="37" t="s">
        <v>105</v>
      </c>
      <c r="P14" s="37" t="s">
        <v>114</v>
      </c>
      <c r="Q14" s="37" t="s">
        <v>114</v>
      </c>
      <c r="R14" s="37" t="s">
        <v>114</v>
      </c>
      <c r="S14" s="37" t="s">
        <v>127</v>
      </c>
      <c r="T14" s="37" t="s">
        <v>127</v>
      </c>
      <c r="U14" s="37" t="s">
        <v>127</v>
      </c>
      <c r="V14" s="37" t="s">
        <v>127</v>
      </c>
      <c r="AD14" s="44" t="s">
        <v>141</v>
      </c>
      <c r="AE14" s="44">
        <v>6</v>
      </c>
      <c r="AI14" s="68" t="s">
        <v>120</v>
      </c>
      <c r="AJ14" s="69">
        <v>0.8</v>
      </c>
      <c r="AK14" s="70">
        <v>1.7</v>
      </c>
      <c r="AL14" s="19">
        <v>12</v>
      </c>
      <c r="AM14" s="19">
        <v>6.7</v>
      </c>
      <c r="AN14" s="19" t="s">
        <v>138</v>
      </c>
    </row>
    <row r="15" spans="1:40" ht="13" x14ac:dyDescent="0.25">
      <c r="A15" s="135" t="s">
        <v>9</v>
      </c>
      <c r="B15" s="135"/>
      <c r="C15" s="23">
        <v>47</v>
      </c>
      <c r="D15" s="23">
        <v>47</v>
      </c>
      <c r="E15" s="23">
        <v>47</v>
      </c>
      <c r="F15" s="23">
        <v>47</v>
      </c>
      <c r="G15" s="23">
        <v>47</v>
      </c>
      <c r="H15" s="23">
        <v>47</v>
      </c>
      <c r="I15" s="23">
        <v>47</v>
      </c>
      <c r="J15" s="23">
        <v>47</v>
      </c>
      <c r="K15" s="23">
        <v>38</v>
      </c>
      <c r="L15" s="23">
        <v>47</v>
      </c>
      <c r="M15" s="23">
        <v>40</v>
      </c>
      <c r="N15" s="23">
        <v>40</v>
      </c>
      <c r="O15" s="23">
        <v>40</v>
      </c>
      <c r="P15" s="23">
        <v>47</v>
      </c>
      <c r="Q15" s="23">
        <v>38</v>
      </c>
      <c r="R15" s="23">
        <v>47</v>
      </c>
      <c r="S15" s="23"/>
      <c r="T15" s="23"/>
      <c r="U15" s="23"/>
      <c r="V15" s="23"/>
      <c r="AD15" s="44" t="s">
        <v>147</v>
      </c>
      <c r="AE15" s="44">
        <v>7</v>
      </c>
      <c r="AI15" s="68" t="s">
        <v>101</v>
      </c>
      <c r="AJ15" s="77">
        <v>1.8</v>
      </c>
      <c r="AK15" s="70">
        <v>5.4</v>
      </c>
      <c r="AL15" s="19">
        <v>13</v>
      </c>
      <c r="AM15" s="19">
        <v>6.7</v>
      </c>
      <c r="AN15" s="19" t="s">
        <v>138</v>
      </c>
    </row>
    <row r="16" spans="1:40" ht="13.5" thickBot="1" x14ac:dyDescent="0.3">
      <c r="A16" s="131" t="s">
        <v>44</v>
      </c>
      <c r="B16" s="131"/>
      <c r="C16" s="42" t="s">
        <v>72</v>
      </c>
      <c r="D16" s="42" t="s">
        <v>72</v>
      </c>
      <c r="E16" s="42" t="s">
        <v>72</v>
      </c>
      <c r="F16" s="42" t="s">
        <v>72</v>
      </c>
      <c r="G16" s="42" t="s">
        <v>72</v>
      </c>
      <c r="H16" s="42" t="s">
        <v>72</v>
      </c>
      <c r="I16" s="42" t="s">
        <v>72</v>
      </c>
      <c r="J16" s="42" t="s">
        <v>72</v>
      </c>
      <c r="K16" s="42" t="s">
        <v>72</v>
      </c>
      <c r="L16" s="42" t="s">
        <v>72</v>
      </c>
      <c r="M16" s="42" t="s">
        <v>72</v>
      </c>
      <c r="N16" s="42" t="s">
        <v>72</v>
      </c>
      <c r="O16" s="42" t="s">
        <v>72</v>
      </c>
      <c r="P16" s="42" t="s">
        <v>72</v>
      </c>
      <c r="Q16" s="42" t="s">
        <v>72</v>
      </c>
      <c r="R16" s="42" t="s">
        <v>72</v>
      </c>
      <c r="S16" s="42" t="s">
        <v>127</v>
      </c>
      <c r="T16" s="42" t="s">
        <v>127</v>
      </c>
      <c r="U16" s="42" t="s">
        <v>127</v>
      </c>
      <c r="V16" s="42" t="s">
        <v>127</v>
      </c>
      <c r="AD16" s="67" t="s">
        <v>148</v>
      </c>
      <c r="AE16" s="44">
        <v>8</v>
      </c>
      <c r="AI16" s="68" t="s">
        <v>119</v>
      </c>
      <c r="AJ16" s="69">
        <v>8</v>
      </c>
      <c r="AK16" s="70">
        <v>5.5</v>
      </c>
      <c r="AL16" s="20">
        <v>14</v>
      </c>
      <c r="AM16" s="19">
        <v>6.7</v>
      </c>
      <c r="AN16" s="19" t="s">
        <v>138</v>
      </c>
    </row>
    <row r="17" spans="1:40" ht="13" x14ac:dyDescent="0.25">
      <c r="A17" s="123" t="s">
        <v>69</v>
      </c>
      <c r="B17" s="124"/>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79.899999999999991</v>
      </c>
      <c r="M17" s="40">
        <f t="shared" si="0"/>
        <v>56</v>
      </c>
      <c r="N17" s="40">
        <f t="shared" si="0"/>
        <v>56</v>
      </c>
      <c r="O17" s="40">
        <f t="shared" si="0"/>
        <v>56</v>
      </c>
      <c r="P17" s="40">
        <f t="shared" si="0"/>
        <v>79.899999999999991</v>
      </c>
      <c r="Q17" s="40">
        <f t="shared" si="0"/>
        <v>64.599999999999994</v>
      </c>
      <c r="R17" s="40">
        <f t="shared" si="0"/>
        <v>79.899999999999991</v>
      </c>
      <c r="S17" s="40">
        <f t="shared" si="0"/>
        <v>0</v>
      </c>
      <c r="T17" s="40">
        <f t="shared" si="0"/>
        <v>0</v>
      </c>
      <c r="U17" s="40">
        <f t="shared" si="0"/>
        <v>0</v>
      </c>
      <c r="V17" s="40">
        <f t="shared" si="0"/>
        <v>0</v>
      </c>
      <c r="AD17" s="67" t="s">
        <v>149</v>
      </c>
      <c r="AE17" s="44">
        <v>10</v>
      </c>
      <c r="AI17" s="63" t="s">
        <v>116</v>
      </c>
      <c r="AJ17" s="64">
        <v>1.4</v>
      </c>
      <c r="AK17" s="65">
        <v>4.8</v>
      </c>
      <c r="AL17" s="66">
        <v>15</v>
      </c>
      <c r="AM17" s="19">
        <v>6.2</v>
      </c>
      <c r="AN17" s="19" t="s">
        <v>113</v>
      </c>
    </row>
    <row r="18" spans="1:40" ht="15" customHeight="1" x14ac:dyDescent="0.25">
      <c r="A18" s="125" t="s">
        <v>23</v>
      </c>
      <c r="B18" s="126"/>
      <c r="C18" s="24">
        <f>$D31</f>
        <v>2.4055499999999999</v>
      </c>
      <c r="D18" s="24">
        <f>$D32</f>
        <v>2.4055499999999999</v>
      </c>
      <c r="E18" s="24">
        <f>$D33</f>
        <v>2.4055499999999999</v>
      </c>
      <c r="F18" s="24">
        <f>$D34</f>
        <v>2.4055499999999999</v>
      </c>
      <c r="G18" s="24">
        <f>$D35</f>
        <v>2.4055499999999999</v>
      </c>
      <c r="H18" s="24">
        <f>$D36</f>
        <v>2.4055499999999999</v>
      </c>
      <c r="I18" s="24">
        <f>$D37</f>
        <v>2.4055499999999999</v>
      </c>
      <c r="J18" s="24">
        <f>$D38</f>
        <v>2.4055499999999999</v>
      </c>
      <c r="K18" s="24">
        <f>$D39</f>
        <v>2.4055499999999999</v>
      </c>
      <c r="L18" s="24">
        <f>$D40</f>
        <v>2.4055499999999999</v>
      </c>
      <c r="M18" s="24">
        <f>$D41</f>
        <v>2.4055499999999999</v>
      </c>
      <c r="N18" s="24">
        <f>$D42</f>
        <v>2.4055499999999999</v>
      </c>
      <c r="O18" s="24">
        <f>$D43</f>
        <v>2.4055499999999999</v>
      </c>
      <c r="P18" s="24">
        <f>$D44</f>
        <v>2.4055499999999999</v>
      </c>
      <c r="Q18" s="24">
        <f>$D45</f>
        <v>2.4055499999999999</v>
      </c>
      <c r="R18" s="24">
        <f>$D46</f>
        <v>2.4055499999999999</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25" t="s">
        <v>90</v>
      </c>
      <c r="B19" s="126"/>
      <c r="C19" s="24">
        <f>C18-C17</f>
        <v>-77.494449999999986</v>
      </c>
      <c r="D19" s="24">
        <f t="shared" ref="D19:V19" si="1">D18-D17</f>
        <v>-77.494449999999986</v>
      </c>
      <c r="E19" s="24">
        <f t="shared" si="1"/>
        <v>-77.494449999999986</v>
      </c>
      <c r="F19" s="24">
        <f t="shared" si="1"/>
        <v>-77.494449999999986</v>
      </c>
      <c r="G19" s="24">
        <f t="shared" si="1"/>
        <v>-77.494449999999986</v>
      </c>
      <c r="H19" s="24">
        <f t="shared" si="1"/>
        <v>-77.494449999999986</v>
      </c>
      <c r="I19" s="24">
        <f t="shared" si="1"/>
        <v>-77.494449999999986</v>
      </c>
      <c r="J19" s="24">
        <f t="shared" si="1"/>
        <v>-77.494449999999986</v>
      </c>
      <c r="K19" s="24">
        <f t="shared" si="1"/>
        <v>-62.194449999999996</v>
      </c>
      <c r="L19" s="24">
        <f t="shared" si="1"/>
        <v>-77.494449999999986</v>
      </c>
      <c r="M19" s="24">
        <f t="shared" si="1"/>
        <v>-53.594450000000002</v>
      </c>
      <c r="N19" s="24">
        <f t="shared" si="1"/>
        <v>-53.594450000000002</v>
      </c>
      <c r="O19" s="24">
        <f t="shared" si="1"/>
        <v>-53.594450000000002</v>
      </c>
      <c r="P19" s="24">
        <f t="shared" si="1"/>
        <v>-77.494449999999986</v>
      </c>
      <c r="Q19" s="24">
        <f t="shared" si="1"/>
        <v>-62.194449999999996</v>
      </c>
      <c r="R19" s="24">
        <f t="shared" si="1"/>
        <v>-77.494449999999986</v>
      </c>
      <c r="S19" s="24">
        <f t="shared" si="1"/>
        <v>0</v>
      </c>
      <c r="T19" s="24">
        <f t="shared" si="1"/>
        <v>0</v>
      </c>
      <c r="U19" s="24">
        <f t="shared" si="1"/>
        <v>0</v>
      </c>
      <c r="V19" s="33">
        <f t="shared" si="1"/>
        <v>0</v>
      </c>
      <c r="AI19" s="63" t="s">
        <v>107</v>
      </c>
      <c r="AJ19" s="64">
        <v>3.2</v>
      </c>
      <c r="AK19" s="65">
        <v>10.5</v>
      </c>
      <c r="AL19" s="66">
        <v>17</v>
      </c>
      <c r="AM19" s="19">
        <v>6.2</v>
      </c>
      <c r="AN19" s="19" t="s">
        <v>113</v>
      </c>
    </row>
    <row r="20" spans="1:40" ht="15" customHeight="1" thickBot="1" x14ac:dyDescent="0.3">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DECREASE</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23" t="s">
        <v>88</v>
      </c>
      <c r="B21" s="124"/>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228</v>
      </c>
      <c r="L21" s="40">
        <f t="shared" si="2"/>
        <v>282</v>
      </c>
      <c r="M21" s="40">
        <f t="shared" si="2"/>
        <v>176</v>
      </c>
      <c r="N21" s="40">
        <f t="shared" si="2"/>
        <v>176</v>
      </c>
      <c r="O21" s="40">
        <f t="shared" si="2"/>
        <v>176</v>
      </c>
      <c r="P21" s="40">
        <f t="shared" si="2"/>
        <v>282</v>
      </c>
      <c r="Q21" s="40">
        <f t="shared" si="2"/>
        <v>228</v>
      </c>
      <c r="R21" s="40">
        <f t="shared" si="2"/>
        <v>282</v>
      </c>
      <c r="S21" s="40">
        <f t="shared" si="2"/>
        <v>0</v>
      </c>
      <c r="T21" s="40">
        <f t="shared" si="2"/>
        <v>0</v>
      </c>
      <c r="U21" s="40">
        <f t="shared" si="2"/>
        <v>0</v>
      </c>
      <c r="V21" s="40">
        <f t="shared" si="2"/>
        <v>0</v>
      </c>
      <c r="AI21" s="78" t="s">
        <v>100</v>
      </c>
      <c r="AJ21" s="83">
        <v>11</v>
      </c>
      <c r="AK21" s="80">
        <v>12</v>
      </c>
      <c r="AL21" s="41">
        <v>19</v>
      </c>
      <c r="AM21" s="19">
        <v>6.7</v>
      </c>
      <c r="AN21" s="19" t="s">
        <v>138</v>
      </c>
    </row>
    <row r="22" spans="1:40" ht="15" customHeight="1" x14ac:dyDescent="0.25">
      <c r="A22" s="125" t="s">
        <v>89</v>
      </c>
      <c r="B22" s="126"/>
      <c r="C22" s="24">
        <f>$E31</f>
        <v>9.3749000000000002</v>
      </c>
      <c r="D22" s="24">
        <f>$E32</f>
        <v>9.3749000000000002</v>
      </c>
      <c r="E22" s="24">
        <f>$E33</f>
        <v>9.3749000000000002</v>
      </c>
      <c r="F22" s="24">
        <f>$E34</f>
        <v>9.3749000000000002</v>
      </c>
      <c r="G22" s="24">
        <f>$E35</f>
        <v>9.3749000000000002</v>
      </c>
      <c r="H22" s="24">
        <f>$E36</f>
        <v>9.3749000000000002</v>
      </c>
      <c r="I22" s="24">
        <f>$E37</f>
        <v>9.3749000000000002</v>
      </c>
      <c r="J22" s="24">
        <f>$E38</f>
        <v>9.3749000000000002</v>
      </c>
      <c r="K22" s="24">
        <f>$E39</f>
        <v>9.3749000000000002</v>
      </c>
      <c r="L22" s="24">
        <f>$E40</f>
        <v>9.3749000000000002</v>
      </c>
      <c r="M22" s="24">
        <f>$E41</f>
        <v>9.3749000000000002</v>
      </c>
      <c r="N22" s="24">
        <f>$E42</f>
        <v>9.3749000000000002</v>
      </c>
      <c r="O22" s="24">
        <f>$E43</f>
        <v>9.3749000000000002</v>
      </c>
      <c r="P22" s="24">
        <f>$E44</f>
        <v>9.3749000000000002</v>
      </c>
      <c r="Q22" s="24">
        <f>$E45</f>
        <v>9.3749000000000002</v>
      </c>
      <c r="R22" s="24">
        <f>$E46</f>
        <v>9.3749000000000002</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25" t="s">
        <v>92</v>
      </c>
      <c r="B23" s="126"/>
      <c r="C23" s="24">
        <f>C22-C21</f>
        <v>-272.62509999999997</v>
      </c>
      <c r="D23" s="24">
        <f t="shared" ref="D23:V23" si="3">D22-D21</f>
        <v>-272.62509999999997</v>
      </c>
      <c r="E23" s="24">
        <f t="shared" si="3"/>
        <v>-272.62509999999997</v>
      </c>
      <c r="F23" s="24">
        <f t="shared" si="3"/>
        <v>-272.62509999999997</v>
      </c>
      <c r="G23" s="24">
        <f t="shared" si="3"/>
        <v>-272.62509999999997</v>
      </c>
      <c r="H23" s="24">
        <f t="shared" si="3"/>
        <v>-272.62509999999997</v>
      </c>
      <c r="I23" s="24">
        <f t="shared" si="3"/>
        <v>-272.62509999999997</v>
      </c>
      <c r="J23" s="24">
        <f t="shared" si="3"/>
        <v>-272.62509999999997</v>
      </c>
      <c r="K23" s="24">
        <f t="shared" si="3"/>
        <v>-218.6251</v>
      </c>
      <c r="L23" s="24">
        <f t="shared" si="3"/>
        <v>-272.62509999999997</v>
      </c>
      <c r="M23" s="24">
        <f t="shared" si="3"/>
        <v>-166.6251</v>
      </c>
      <c r="N23" s="24">
        <f t="shared" si="3"/>
        <v>-166.6251</v>
      </c>
      <c r="O23" s="24">
        <f t="shared" si="3"/>
        <v>-166.6251</v>
      </c>
      <c r="P23" s="24">
        <f t="shared" si="3"/>
        <v>-272.62509999999997</v>
      </c>
      <c r="Q23" s="24">
        <f t="shared" si="3"/>
        <v>-218.6251</v>
      </c>
      <c r="R23" s="24">
        <f t="shared" si="3"/>
        <v>-272.62509999999997</v>
      </c>
      <c r="S23" s="24">
        <f t="shared" si="3"/>
        <v>0</v>
      </c>
      <c r="T23" s="24">
        <f t="shared" si="3"/>
        <v>0</v>
      </c>
      <c r="U23" s="24">
        <f t="shared" si="3"/>
        <v>0</v>
      </c>
      <c r="V23" s="24">
        <f t="shared" si="3"/>
        <v>0</v>
      </c>
      <c r="AI23" s="78" t="s">
        <v>98</v>
      </c>
      <c r="AJ23" s="83">
        <v>9</v>
      </c>
      <c r="AK23" s="80">
        <v>10</v>
      </c>
      <c r="AL23" s="41">
        <v>21</v>
      </c>
      <c r="AM23" s="19">
        <v>6.7</v>
      </c>
      <c r="AN23" s="19" t="s">
        <v>138</v>
      </c>
    </row>
    <row r="24" spans="1:40" ht="15" customHeight="1" thickBot="1" x14ac:dyDescent="0.3">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str">
        <f t="shared" si="4"/>
        <v>DECREASE</v>
      </c>
      <c r="S24" s="34" t="str">
        <f t="shared" si="4"/>
        <v>INCREASE</v>
      </c>
      <c r="T24" s="34" t="str">
        <f t="shared" si="4"/>
        <v>INCREASE</v>
      </c>
      <c r="U24" s="34" t="str">
        <f t="shared" si="4"/>
        <v>INCREASE</v>
      </c>
      <c r="V24" s="34" t="str">
        <f t="shared" si="4"/>
        <v>INCREASE</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c r="S27" s="122"/>
      <c r="T27" s="122"/>
      <c r="U27" s="122"/>
    </row>
    <row r="28" spans="1:40" s="72" customFormat="1" x14ac:dyDescent="0.35">
      <c r="A28" s="90"/>
      <c r="B28" s="32"/>
      <c r="C28" s="23">
        <v>0.01</v>
      </c>
      <c r="D28" s="23">
        <v>10.5</v>
      </c>
      <c r="E28" s="23">
        <v>77.8</v>
      </c>
      <c r="F28" s="23">
        <v>10</v>
      </c>
      <c r="G28" s="23">
        <v>0.2</v>
      </c>
      <c r="H28" s="23">
        <v>0.5</v>
      </c>
      <c r="I28" s="23">
        <v>0.5</v>
      </c>
      <c r="J28" s="23">
        <v>0.01</v>
      </c>
      <c r="K28" s="31">
        <v>0.05</v>
      </c>
      <c r="L28" s="23">
        <v>0.2</v>
      </c>
      <c r="M28" s="23">
        <v>0.2</v>
      </c>
      <c r="N28" s="23"/>
      <c r="O28" s="23"/>
      <c r="P28" s="23">
        <v>850</v>
      </c>
      <c r="Q28" s="23">
        <v>35.4</v>
      </c>
      <c r="R28" s="23"/>
      <c r="S28" s="23"/>
      <c r="T28" s="23"/>
      <c r="U28" s="23"/>
    </row>
    <row r="29" spans="1:40" s="15" customFormat="1" ht="28" x14ac:dyDescent="0.3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Tyriet 1</v>
      </c>
      <c r="B31" s="23">
        <v>100</v>
      </c>
      <c r="C31" s="2">
        <f>IF(C$27="%w/w SAR",((C$28*10)*$B31),IF(C$27="%w/w DM",(((C$28*10)*($B$28/100))*$B31),IF(C$27="kg/t SAR",(C$28*$B31),IF(C$27="kg/t DM",((C$28*($B$28/100))*$B31),IF(C$27="mg/kg SAR",((C$28*0.001)*$B31),IF(C$27="mg/kg DM",(((C$28*0.001)*($B$28/100))*$B31),0))))))</f>
        <v>10</v>
      </c>
      <c r="D31" s="2">
        <f>(IF(D$27="%w/w SAR",((D$28*10)*$B31),IF(D$27="%w/w DM",(((D$28*10)*($B$28/100))*$B31),IF(D$27="kg/t SAR",(D$28*$B31),IF(D$27="kg/t DM",((D$28*($B$28/100))*$B31),IF(D$27="mg/kg SAR",((D$28*0.001)*$B31),IF(D$27="mg/kg DM",(((D$28*0.001)*($B$28/100))*$B31),"0")))))))*2.291</f>
        <v>2.4055499999999999</v>
      </c>
      <c r="E31" s="2">
        <f>(IF(E$27="%w/w SAR",((E$28*10)*$B31),IF(E$27="%w/w DM",(((E$28*10)*($B$28/100))*$B31),IF(E$27="kg/t SAR",(E$28*$B31),IF(E$27="kg/t DM",((E$28*($B$28/100))*$B31),IF(E$27="mg/kg SAR",((E$28*0.001)*$B31),IF(E$27="mg/kg DM",(((E$28*0.001)*($B$28/100))*$B31),"0")))))))*1.205</f>
        <v>9.3749000000000002</v>
      </c>
      <c r="F31" s="2">
        <f>(IF(F$27="%w/w SAR",((F$28*10)*$B31),IF(F$27="%w/w DM",(((F$28*10)*($B$28/100))*$B31),IF(F$27="kg/t SAR",(F$28*$B31),IF(F$27="kg/t DM",((F$28*($B$28/100))*$B31),IF(F$27="mg/kg SAR",((F$28*0.001)*$B31),IF(F$27="mg/kg DM",(((F$28*0.001)*($B$28/100))*$B31),"0")))))))*1.658</f>
        <v>1.6579999999999999</v>
      </c>
      <c r="G31" s="2">
        <f t="shared" ref="G31:P31" si="5">IF(G$27="%w/w SAR",((G$28*10)*$B31),IF(G$27="%w/w DM",(((G$28*10)*($B$28/100))*$B31),IF(G$27="kg/t SAR",(G$28*$B31),IF(G$27="kg/t DM",((G$28*($B$28/100))*$B31),IF(G$27="mg/kg SAR",((G$28*0.001)*$B31),IF(G$27="mg/kg DM",(((G$28*0.001)*($B$28/100))*$B31),0))))))</f>
        <v>0.02</v>
      </c>
      <c r="H31" s="2">
        <f t="shared" si="5"/>
        <v>0.05</v>
      </c>
      <c r="I31" s="2">
        <f t="shared" si="5"/>
        <v>0.05</v>
      </c>
      <c r="J31" s="2">
        <f t="shared" si="5"/>
        <v>1E-3</v>
      </c>
      <c r="K31" s="2">
        <f t="shared" si="5"/>
        <v>5.0000000000000001E-3</v>
      </c>
      <c r="L31" s="2">
        <f t="shared" si="5"/>
        <v>0.02</v>
      </c>
      <c r="M31" s="2">
        <f t="shared" si="5"/>
        <v>0.02</v>
      </c>
      <c r="N31" s="2">
        <f t="shared" si="5"/>
        <v>0</v>
      </c>
      <c r="O31" s="2">
        <f t="shared" si="5"/>
        <v>0</v>
      </c>
      <c r="P31" s="2">
        <f t="shared" si="5"/>
        <v>85</v>
      </c>
      <c r="Q31" s="2">
        <f>(IF(Q$27="%w/w SAR",((Q$28*10)*$B31),IF(Q$27="%w/w DM",(((Q$28*10)*($B$28/100))*$B31),IF(Q$27="kg/t SAR",(Q$28*$B31),IF(Q$27="kg/t DM",((Q$28*($B$28/100))*$B31),IF(Q$27="mg/kg SAR",((Q$28*0.001)*$B31),IF(Q$27="mg/kg DM",(((Q$28*0.001)*($B$28/100))*$B31),0)))))))*2.5</f>
        <v>8.85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Tyriet 2</v>
      </c>
      <c r="B32" s="23">
        <v>100</v>
      </c>
      <c r="C32" s="2">
        <f t="shared" ref="C32:C50" si="6">IF(C$27="%w/w SAR",((C$28*10)*$B32),IF(C$27="%w/w DM",(((C$28*10)*($B$28/100))*$B32),IF(C$27="kg/t SAR",(C$28*$B32),IF(C$27="kg/t DM",((C$28*($B$28/100))*$B32),IF(C$27="mg/kg SAR",((C$28*0.001)*$B32),IF(C$27="mg/kg DM",(((C$28*0.001)*($B$28/100))*$B32),0))))))</f>
        <v>10</v>
      </c>
      <c r="D32" s="2">
        <f t="shared" ref="D32:D50" si="7">(IF(D$27="%w/w SAR",((D$28*10)*$B32),IF(D$27="%w/w DM",(((D$28*10)*($B$28/100))*$B32),IF(D$27="kg/t SAR",(D$28*$B32),IF(D$27="kg/t DM",((D$28*($B$28/100))*$B32),IF(D$27="mg/kg SAR",((D$28*0.001)*$B32),IF(D$27="mg/kg DM",(((D$28*0.001)*($B$28/100))*$B32),"0")))))))*2.291</f>
        <v>2.4055499999999999</v>
      </c>
      <c r="E32" s="2">
        <f t="shared" ref="E32:E50" si="8">(IF(E$27="%w/w SAR",((E$28*10)*$B32),IF(E$27="%w/w DM",(((E$28*10)*($B$28/100))*$B32),IF(E$27="kg/t SAR",(E$28*$B32),IF(E$27="kg/t DM",((E$28*($B$28/100))*$B32),IF(E$27="mg/kg SAR",((E$28*0.001)*$B32),IF(E$27="mg/kg DM",(((E$28*0.001)*($B$28/100))*$B32),"0")))))))*1.205</f>
        <v>9.3749000000000002</v>
      </c>
      <c r="F32" s="2">
        <f t="shared" ref="F32:F50" si="9">(IF(F$27="%w/w SAR",((F$28*10)*$B32),IF(F$27="%w/w DM",(((F$28*10)*($B$28/100))*$B32),IF(F$27="kg/t SAR",(F$28*$B32),IF(F$27="kg/t DM",((F$28*($B$28/100))*$B32),IF(F$27="mg/kg SAR",((F$28*0.001)*$B32),IF(F$27="mg/kg DM",(((F$28*0.001)*($B$28/100))*$B32),"0")))))))*1.658</f>
        <v>1.6579999999999999</v>
      </c>
      <c r="G32" s="2">
        <f t="shared" ref="G32:P50" si="10">IF(G$27="%w/w SAR",((G$28*10)*$B32),IF(G$27="%w/w DM",(((G$28*10)*($B$28/100))*$B32),IF(G$27="kg/t SAR",(G$28*$B32),IF(G$27="kg/t DM",((G$28*($B$28/100))*$B32),IF(G$27="mg/kg SAR",((G$28*0.001)*$B32),IF(G$27="mg/kg DM",(((G$28*0.001)*($B$28/100))*$B32),0))))))</f>
        <v>0.02</v>
      </c>
      <c r="H32" s="2">
        <f t="shared" si="10"/>
        <v>0.05</v>
      </c>
      <c r="I32" s="2">
        <f t="shared" si="10"/>
        <v>0.05</v>
      </c>
      <c r="J32" s="2">
        <f t="shared" si="10"/>
        <v>1E-3</v>
      </c>
      <c r="K32" s="2">
        <f t="shared" si="10"/>
        <v>5.0000000000000001E-3</v>
      </c>
      <c r="L32" s="2">
        <f t="shared" si="10"/>
        <v>0.02</v>
      </c>
      <c r="M32" s="2">
        <f t="shared" si="10"/>
        <v>0.02</v>
      </c>
      <c r="N32" s="2">
        <f t="shared" si="10"/>
        <v>0</v>
      </c>
      <c r="O32" s="2">
        <f t="shared" si="10"/>
        <v>0</v>
      </c>
      <c r="P32" s="2">
        <f t="shared" si="10"/>
        <v>85</v>
      </c>
      <c r="Q32" s="2">
        <f t="shared" ref="Q32:Q50" si="11">(IF(Q$27="%w/w SAR",((Q$28*10)*$B32),IF(Q$27="%w/w DM",(((Q$28*10)*($B$28/100))*$B32),IF(Q$27="kg/t SAR",(Q$28*$B32),IF(Q$27="kg/t DM",((Q$28*($B$28/100))*$B32),IF(Q$27="mg/kg SAR",((Q$28*0.001)*$B32),IF(Q$27="mg/kg DM",(((Q$28*0.001)*($B$28/100))*$B32),0)))))))*2.5</f>
        <v>8.85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74"/>
      <c r="AC32" s="74"/>
      <c r="AD32" s="74"/>
      <c r="AE32" s="74"/>
      <c r="AF32" s="74"/>
      <c r="AG32" s="74"/>
      <c r="AH32" s="74"/>
      <c r="AI32" s="74"/>
    </row>
    <row r="33" spans="1:35" s="91" customFormat="1" ht="13" x14ac:dyDescent="0.35">
      <c r="A33" s="21" t="str">
        <f>E8</f>
        <v>Tyriet 3</v>
      </c>
      <c r="B33" s="23">
        <v>100</v>
      </c>
      <c r="C33" s="2">
        <f t="shared" si="6"/>
        <v>10</v>
      </c>
      <c r="D33" s="2">
        <f t="shared" si="7"/>
        <v>2.4055499999999999</v>
      </c>
      <c r="E33" s="2">
        <f t="shared" si="8"/>
        <v>9.3749000000000002</v>
      </c>
      <c r="F33" s="2">
        <f t="shared" si="9"/>
        <v>1.6579999999999999</v>
      </c>
      <c r="G33" s="2">
        <f t="shared" si="10"/>
        <v>0.02</v>
      </c>
      <c r="H33" s="2">
        <f t="shared" si="10"/>
        <v>0.05</v>
      </c>
      <c r="I33" s="2">
        <f t="shared" si="10"/>
        <v>0.05</v>
      </c>
      <c r="J33" s="2">
        <f t="shared" si="10"/>
        <v>1E-3</v>
      </c>
      <c r="K33" s="2">
        <f t="shared" si="10"/>
        <v>5.0000000000000001E-3</v>
      </c>
      <c r="L33" s="2">
        <f t="shared" si="10"/>
        <v>0.02</v>
      </c>
      <c r="M33" s="2">
        <f t="shared" si="10"/>
        <v>0.02</v>
      </c>
      <c r="N33" s="2">
        <f t="shared" si="10"/>
        <v>0</v>
      </c>
      <c r="O33" s="2">
        <f t="shared" si="10"/>
        <v>0</v>
      </c>
      <c r="P33" s="2">
        <f t="shared" si="10"/>
        <v>85</v>
      </c>
      <c r="Q33" s="2">
        <f t="shared" si="11"/>
        <v>8.85</v>
      </c>
      <c r="R33" s="2">
        <f t="shared" si="12"/>
        <v>0</v>
      </c>
      <c r="S33" s="2">
        <f t="shared" si="12"/>
        <v>0</v>
      </c>
      <c r="T33" s="2">
        <f t="shared" si="12"/>
        <v>0</v>
      </c>
      <c r="U33" s="2">
        <f t="shared" si="12"/>
        <v>0</v>
      </c>
      <c r="AB33" s="74"/>
      <c r="AC33" s="74"/>
      <c r="AD33" s="74"/>
      <c r="AE33" s="74"/>
      <c r="AF33" s="74"/>
      <c r="AG33" s="74"/>
      <c r="AH33" s="74"/>
      <c r="AI33" s="74"/>
    </row>
    <row r="34" spans="1:35" s="91" customFormat="1" ht="13" x14ac:dyDescent="0.35">
      <c r="A34" s="21" t="str">
        <f>F8</f>
        <v>Tyriet 4</v>
      </c>
      <c r="B34" s="23">
        <v>100</v>
      </c>
      <c r="C34" s="2">
        <f t="shared" si="6"/>
        <v>10</v>
      </c>
      <c r="D34" s="2">
        <f t="shared" si="7"/>
        <v>2.4055499999999999</v>
      </c>
      <c r="E34" s="2">
        <f t="shared" si="8"/>
        <v>9.3749000000000002</v>
      </c>
      <c r="F34" s="2">
        <f t="shared" si="9"/>
        <v>1.6579999999999999</v>
      </c>
      <c r="G34" s="2">
        <f t="shared" si="10"/>
        <v>0.02</v>
      </c>
      <c r="H34" s="2">
        <f t="shared" si="10"/>
        <v>0.05</v>
      </c>
      <c r="I34" s="2">
        <f t="shared" si="10"/>
        <v>0.05</v>
      </c>
      <c r="J34" s="2">
        <f t="shared" si="10"/>
        <v>1E-3</v>
      </c>
      <c r="K34" s="2">
        <f t="shared" si="10"/>
        <v>5.0000000000000001E-3</v>
      </c>
      <c r="L34" s="2">
        <f t="shared" si="10"/>
        <v>0.02</v>
      </c>
      <c r="M34" s="2">
        <f t="shared" si="10"/>
        <v>0.02</v>
      </c>
      <c r="N34" s="2">
        <f t="shared" si="10"/>
        <v>0</v>
      </c>
      <c r="O34" s="2">
        <f t="shared" si="10"/>
        <v>0</v>
      </c>
      <c r="P34" s="2">
        <f t="shared" si="10"/>
        <v>85</v>
      </c>
      <c r="Q34" s="2">
        <f t="shared" si="11"/>
        <v>8.85</v>
      </c>
      <c r="R34" s="2">
        <f t="shared" si="12"/>
        <v>0</v>
      </c>
      <c r="S34" s="2">
        <f t="shared" si="12"/>
        <v>0</v>
      </c>
      <c r="T34" s="2">
        <f t="shared" si="12"/>
        <v>0</v>
      </c>
      <c r="U34" s="2">
        <f t="shared" si="12"/>
        <v>0</v>
      </c>
      <c r="AB34" s="74"/>
      <c r="AC34" s="74"/>
      <c r="AD34" s="74"/>
      <c r="AE34" s="74"/>
      <c r="AF34" s="74"/>
      <c r="AG34" s="74"/>
      <c r="AH34" s="74"/>
      <c r="AI34" s="74"/>
    </row>
    <row r="35" spans="1:35" s="91" customFormat="1" ht="13" x14ac:dyDescent="0.35">
      <c r="A35" s="21" t="str">
        <f>G8</f>
        <v>Tyriet 5</v>
      </c>
      <c r="B35" s="23">
        <v>100</v>
      </c>
      <c r="C35" s="2">
        <f t="shared" si="6"/>
        <v>10</v>
      </c>
      <c r="D35" s="2">
        <f t="shared" si="7"/>
        <v>2.4055499999999999</v>
      </c>
      <c r="E35" s="2">
        <f t="shared" si="8"/>
        <v>9.3749000000000002</v>
      </c>
      <c r="F35" s="2">
        <f t="shared" si="9"/>
        <v>1.6579999999999999</v>
      </c>
      <c r="G35" s="2">
        <f t="shared" si="10"/>
        <v>0.02</v>
      </c>
      <c r="H35" s="2">
        <f t="shared" si="10"/>
        <v>0.05</v>
      </c>
      <c r="I35" s="2">
        <f t="shared" si="10"/>
        <v>0.05</v>
      </c>
      <c r="J35" s="2">
        <f t="shared" si="10"/>
        <v>1E-3</v>
      </c>
      <c r="K35" s="2">
        <f t="shared" si="10"/>
        <v>5.0000000000000001E-3</v>
      </c>
      <c r="L35" s="2">
        <f t="shared" si="10"/>
        <v>0.02</v>
      </c>
      <c r="M35" s="2">
        <f t="shared" si="10"/>
        <v>0.02</v>
      </c>
      <c r="N35" s="2">
        <f t="shared" si="10"/>
        <v>0</v>
      </c>
      <c r="O35" s="2">
        <f t="shared" si="10"/>
        <v>0</v>
      </c>
      <c r="P35" s="2">
        <f t="shared" si="10"/>
        <v>85</v>
      </c>
      <c r="Q35" s="2">
        <f t="shared" si="11"/>
        <v>8.85</v>
      </c>
      <c r="R35" s="2">
        <f t="shared" si="12"/>
        <v>0</v>
      </c>
      <c r="S35" s="2">
        <f t="shared" si="12"/>
        <v>0</v>
      </c>
      <c r="T35" s="2">
        <f t="shared" si="12"/>
        <v>0</v>
      </c>
      <c r="U35" s="2">
        <f t="shared" si="12"/>
        <v>0</v>
      </c>
      <c r="AB35" s="74"/>
      <c r="AC35" s="74"/>
      <c r="AD35" s="74"/>
      <c r="AE35" s="74"/>
      <c r="AF35" s="74"/>
      <c r="AG35" s="74"/>
      <c r="AH35" s="74"/>
      <c r="AI35" s="74"/>
    </row>
    <row r="36" spans="1:35" s="91" customFormat="1" ht="13" x14ac:dyDescent="0.35">
      <c r="A36" s="21" t="str">
        <f>H8</f>
        <v>Tyriet 6</v>
      </c>
      <c r="B36" s="23">
        <v>100</v>
      </c>
      <c r="C36" s="2">
        <f t="shared" si="6"/>
        <v>10</v>
      </c>
      <c r="D36" s="2">
        <f t="shared" si="7"/>
        <v>2.4055499999999999</v>
      </c>
      <c r="E36" s="2">
        <f t="shared" si="8"/>
        <v>9.3749000000000002</v>
      </c>
      <c r="F36" s="2">
        <f t="shared" si="9"/>
        <v>1.6579999999999999</v>
      </c>
      <c r="G36" s="2">
        <f t="shared" si="10"/>
        <v>0.02</v>
      </c>
      <c r="H36" s="2">
        <f t="shared" si="10"/>
        <v>0.05</v>
      </c>
      <c r="I36" s="2">
        <f t="shared" si="10"/>
        <v>0.05</v>
      </c>
      <c r="J36" s="2">
        <f t="shared" si="10"/>
        <v>1E-3</v>
      </c>
      <c r="K36" s="2">
        <f t="shared" si="10"/>
        <v>5.0000000000000001E-3</v>
      </c>
      <c r="L36" s="2">
        <f t="shared" si="10"/>
        <v>0.02</v>
      </c>
      <c r="M36" s="2">
        <f t="shared" si="10"/>
        <v>0.02</v>
      </c>
      <c r="N36" s="2">
        <f t="shared" si="10"/>
        <v>0</v>
      </c>
      <c r="O36" s="2">
        <f t="shared" si="10"/>
        <v>0</v>
      </c>
      <c r="P36" s="2">
        <f t="shared" si="10"/>
        <v>85</v>
      </c>
      <c r="Q36" s="2">
        <f t="shared" si="11"/>
        <v>8.85</v>
      </c>
      <c r="R36" s="2">
        <f t="shared" si="12"/>
        <v>0</v>
      </c>
      <c r="S36" s="2">
        <f t="shared" si="12"/>
        <v>0</v>
      </c>
      <c r="T36" s="2">
        <f t="shared" si="12"/>
        <v>0</v>
      </c>
      <c r="U36" s="2">
        <f t="shared" si="12"/>
        <v>0</v>
      </c>
      <c r="AB36" s="74"/>
      <c r="AC36" s="74"/>
      <c r="AD36" s="74"/>
      <c r="AE36" s="74"/>
      <c r="AF36" s="74"/>
      <c r="AG36" s="74"/>
      <c r="AH36" s="74"/>
      <c r="AI36" s="74"/>
    </row>
    <row r="37" spans="1:35" s="91" customFormat="1" ht="13" x14ac:dyDescent="0.35">
      <c r="A37" s="21" t="str">
        <f>I8</f>
        <v>Tyriet 7</v>
      </c>
      <c r="B37" s="23">
        <v>100</v>
      </c>
      <c r="C37" s="2">
        <f t="shared" si="6"/>
        <v>10</v>
      </c>
      <c r="D37" s="2">
        <f t="shared" si="7"/>
        <v>2.4055499999999999</v>
      </c>
      <c r="E37" s="2">
        <f t="shared" si="8"/>
        <v>9.3749000000000002</v>
      </c>
      <c r="F37" s="2">
        <f t="shared" si="9"/>
        <v>1.6579999999999999</v>
      </c>
      <c r="G37" s="2">
        <f t="shared" si="10"/>
        <v>0.02</v>
      </c>
      <c r="H37" s="2">
        <f t="shared" si="10"/>
        <v>0.05</v>
      </c>
      <c r="I37" s="2">
        <f t="shared" si="10"/>
        <v>0.05</v>
      </c>
      <c r="J37" s="2">
        <f t="shared" si="10"/>
        <v>1E-3</v>
      </c>
      <c r="K37" s="2">
        <f t="shared" si="10"/>
        <v>5.0000000000000001E-3</v>
      </c>
      <c r="L37" s="2">
        <f t="shared" si="10"/>
        <v>0.02</v>
      </c>
      <c r="M37" s="2">
        <f t="shared" si="10"/>
        <v>0.02</v>
      </c>
      <c r="N37" s="2">
        <f t="shared" si="10"/>
        <v>0</v>
      </c>
      <c r="O37" s="2">
        <f t="shared" si="10"/>
        <v>0</v>
      </c>
      <c r="P37" s="2">
        <f t="shared" si="10"/>
        <v>85</v>
      </c>
      <c r="Q37" s="2">
        <f t="shared" si="11"/>
        <v>8.85</v>
      </c>
      <c r="R37" s="2">
        <f t="shared" si="12"/>
        <v>0</v>
      </c>
      <c r="S37" s="2">
        <f t="shared" si="12"/>
        <v>0</v>
      </c>
      <c r="T37" s="2">
        <f t="shared" si="12"/>
        <v>0</v>
      </c>
      <c r="U37" s="2">
        <f t="shared" si="12"/>
        <v>0</v>
      </c>
      <c r="AB37" s="74"/>
      <c r="AC37" s="74"/>
      <c r="AD37" s="74"/>
      <c r="AE37" s="74"/>
      <c r="AF37" s="74"/>
      <c r="AG37" s="74"/>
      <c r="AH37" s="74"/>
      <c r="AI37" s="74"/>
    </row>
    <row r="38" spans="1:35" s="91" customFormat="1" ht="13" x14ac:dyDescent="0.35">
      <c r="A38" s="21" t="str">
        <f>J8</f>
        <v>Hafod 2675</v>
      </c>
      <c r="B38" s="23">
        <v>100</v>
      </c>
      <c r="C38" s="2">
        <f t="shared" si="6"/>
        <v>10</v>
      </c>
      <c r="D38" s="2">
        <f t="shared" si="7"/>
        <v>2.4055499999999999</v>
      </c>
      <c r="E38" s="2">
        <f t="shared" si="8"/>
        <v>9.3749000000000002</v>
      </c>
      <c r="F38" s="2">
        <f t="shared" si="9"/>
        <v>1.6579999999999999</v>
      </c>
      <c r="G38" s="2">
        <f t="shared" si="10"/>
        <v>0.02</v>
      </c>
      <c r="H38" s="2">
        <f t="shared" si="10"/>
        <v>0.05</v>
      </c>
      <c r="I38" s="2">
        <f t="shared" si="10"/>
        <v>0.05</v>
      </c>
      <c r="J38" s="2">
        <f t="shared" si="10"/>
        <v>1E-3</v>
      </c>
      <c r="K38" s="2">
        <f t="shared" si="10"/>
        <v>5.0000000000000001E-3</v>
      </c>
      <c r="L38" s="2">
        <f t="shared" si="10"/>
        <v>0.02</v>
      </c>
      <c r="M38" s="2">
        <f t="shared" si="10"/>
        <v>0.02</v>
      </c>
      <c r="N38" s="2">
        <f t="shared" si="10"/>
        <v>0</v>
      </c>
      <c r="O38" s="2">
        <f t="shared" si="10"/>
        <v>0</v>
      </c>
      <c r="P38" s="2">
        <f t="shared" si="10"/>
        <v>85</v>
      </c>
      <c r="Q38" s="2">
        <f t="shared" si="11"/>
        <v>8.85</v>
      </c>
      <c r="R38" s="2">
        <f t="shared" si="12"/>
        <v>0</v>
      </c>
      <c r="S38" s="2">
        <f t="shared" si="12"/>
        <v>0</v>
      </c>
      <c r="T38" s="2">
        <f t="shared" si="12"/>
        <v>0</v>
      </c>
      <c r="U38" s="2">
        <f t="shared" si="12"/>
        <v>0</v>
      </c>
      <c r="AB38" s="74"/>
      <c r="AC38" s="74"/>
      <c r="AD38" s="74"/>
      <c r="AE38" s="74"/>
      <c r="AF38" s="74"/>
      <c r="AG38" s="74"/>
      <c r="AH38" s="74"/>
      <c r="AI38" s="74"/>
    </row>
    <row r="39" spans="1:35" s="91" customFormat="1" ht="13" x14ac:dyDescent="0.35">
      <c r="A39" s="21">
        <f>K8</f>
        <v>15</v>
      </c>
      <c r="B39" s="23">
        <v>100</v>
      </c>
      <c r="C39" s="2">
        <f t="shared" si="6"/>
        <v>10</v>
      </c>
      <c r="D39" s="2">
        <f t="shared" si="7"/>
        <v>2.4055499999999999</v>
      </c>
      <c r="E39" s="2">
        <f t="shared" si="8"/>
        <v>9.3749000000000002</v>
      </c>
      <c r="F39" s="2">
        <f t="shared" si="9"/>
        <v>1.6579999999999999</v>
      </c>
      <c r="G39" s="2">
        <f t="shared" si="10"/>
        <v>0.02</v>
      </c>
      <c r="H39" s="2">
        <f t="shared" si="10"/>
        <v>0.05</v>
      </c>
      <c r="I39" s="2">
        <f t="shared" si="10"/>
        <v>0.05</v>
      </c>
      <c r="J39" s="2">
        <f t="shared" si="10"/>
        <v>1E-3</v>
      </c>
      <c r="K39" s="2">
        <f t="shared" si="10"/>
        <v>5.0000000000000001E-3</v>
      </c>
      <c r="L39" s="2">
        <f t="shared" si="10"/>
        <v>0.02</v>
      </c>
      <c r="M39" s="2">
        <f t="shared" si="10"/>
        <v>0.02</v>
      </c>
      <c r="N39" s="2">
        <f t="shared" si="10"/>
        <v>0</v>
      </c>
      <c r="O39" s="2">
        <f t="shared" si="10"/>
        <v>0</v>
      </c>
      <c r="P39" s="2">
        <f t="shared" si="10"/>
        <v>85</v>
      </c>
      <c r="Q39" s="2">
        <f t="shared" si="11"/>
        <v>8.85</v>
      </c>
      <c r="R39" s="2">
        <f t="shared" si="12"/>
        <v>0</v>
      </c>
      <c r="S39" s="2">
        <f t="shared" si="12"/>
        <v>0</v>
      </c>
      <c r="T39" s="2">
        <f t="shared" si="12"/>
        <v>0</v>
      </c>
      <c r="U39" s="2">
        <f t="shared" si="12"/>
        <v>0</v>
      </c>
      <c r="AB39" s="74"/>
      <c r="AC39" s="74"/>
      <c r="AD39" s="74"/>
      <c r="AE39" s="74"/>
      <c r="AF39" s="74"/>
      <c r="AG39" s="74"/>
      <c r="AH39" s="74"/>
      <c r="AI39" s="74"/>
    </row>
    <row r="40" spans="1:35" s="91" customFormat="1" ht="13" x14ac:dyDescent="0.35">
      <c r="A40" s="21" t="str">
        <f>L8</f>
        <v>Land at Rhosygadair 3</v>
      </c>
      <c r="B40" s="23">
        <v>100</v>
      </c>
      <c r="C40" s="2">
        <f t="shared" si="6"/>
        <v>10</v>
      </c>
      <c r="D40" s="2">
        <f t="shared" si="7"/>
        <v>2.4055499999999999</v>
      </c>
      <c r="E40" s="2">
        <f t="shared" si="8"/>
        <v>9.3749000000000002</v>
      </c>
      <c r="F40" s="2">
        <f t="shared" si="9"/>
        <v>1.6579999999999999</v>
      </c>
      <c r="G40" s="2">
        <f t="shared" si="10"/>
        <v>0.02</v>
      </c>
      <c r="H40" s="2">
        <f t="shared" si="10"/>
        <v>0.05</v>
      </c>
      <c r="I40" s="2">
        <f t="shared" si="10"/>
        <v>0.05</v>
      </c>
      <c r="J40" s="2">
        <f t="shared" si="10"/>
        <v>1E-3</v>
      </c>
      <c r="K40" s="2">
        <f t="shared" si="10"/>
        <v>5.0000000000000001E-3</v>
      </c>
      <c r="L40" s="2">
        <f t="shared" si="10"/>
        <v>0.02</v>
      </c>
      <c r="M40" s="2">
        <f t="shared" si="10"/>
        <v>0.02</v>
      </c>
      <c r="N40" s="2">
        <f t="shared" si="10"/>
        <v>0</v>
      </c>
      <c r="O40" s="2">
        <f t="shared" si="10"/>
        <v>0</v>
      </c>
      <c r="P40" s="2">
        <f t="shared" si="10"/>
        <v>85</v>
      </c>
      <c r="Q40" s="2">
        <f t="shared" si="11"/>
        <v>8.85</v>
      </c>
      <c r="R40" s="2">
        <f t="shared" si="12"/>
        <v>0</v>
      </c>
      <c r="S40" s="2">
        <f t="shared" si="12"/>
        <v>0</v>
      </c>
      <c r="T40" s="2">
        <f t="shared" si="12"/>
        <v>0</v>
      </c>
      <c r="U40" s="2">
        <f t="shared" si="12"/>
        <v>0</v>
      </c>
      <c r="AB40" s="74"/>
      <c r="AC40" s="74"/>
      <c r="AD40" s="74"/>
      <c r="AE40" s="74"/>
      <c r="AF40" s="74"/>
      <c r="AG40" s="74"/>
      <c r="AH40" s="74"/>
      <c r="AI40" s="74"/>
    </row>
    <row r="41" spans="1:35" s="91" customFormat="1" ht="13" x14ac:dyDescent="0.35">
      <c r="A41" s="21" t="str">
        <f>M8</f>
        <v>Land at Rhosygadair 4</v>
      </c>
      <c r="B41" s="23">
        <v>100</v>
      </c>
      <c r="C41" s="2">
        <f t="shared" si="6"/>
        <v>10</v>
      </c>
      <c r="D41" s="2">
        <f t="shared" si="7"/>
        <v>2.4055499999999999</v>
      </c>
      <c r="E41" s="2">
        <f t="shared" si="8"/>
        <v>9.3749000000000002</v>
      </c>
      <c r="F41" s="2">
        <f t="shared" si="9"/>
        <v>1.6579999999999999</v>
      </c>
      <c r="G41" s="2">
        <f t="shared" si="10"/>
        <v>0.02</v>
      </c>
      <c r="H41" s="2">
        <f t="shared" si="10"/>
        <v>0.05</v>
      </c>
      <c r="I41" s="2">
        <f t="shared" si="10"/>
        <v>0.05</v>
      </c>
      <c r="J41" s="2">
        <f t="shared" si="10"/>
        <v>1E-3</v>
      </c>
      <c r="K41" s="2">
        <f t="shared" si="10"/>
        <v>5.0000000000000001E-3</v>
      </c>
      <c r="L41" s="2">
        <f t="shared" si="10"/>
        <v>0.02</v>
      </c>
      <c r="M41" s="2">
        <f t="shared" si="10"/>
        <v>0.02</v>
      </c>
      <c r="N41" s="2">
        <f t="shared" si="10"/>
        <v>0</v>
      </c>
      <c r="O41" s="2">
        <f t="shared" si="10"/>
        <v>0</v>
      </c>
      <c r="P41" s="2">
        <f t="shared" si="10"/>
        <v>85</v>
      </c>
      <c r="Q41" s="2">
        <f t="shared" si="11"/>
        <v>8.85</v>
      </c>
      <c r="R41" s="2">
        <f t="shared" si="12"/>
        <v>0</v>
      </c>
      <c r="S41" s="2">
        <f t="shared" si="12"/>
        <v>0</v>
      </c>
      <c r="T41" s="2">
        <f t="shared" si="12"/>
        <v>0</v>
      </c>
      <c r="U41" s="2">
        <f t="shared" si="12"/>
        <v>0</v>
      </c>
      <c r="AB41" s="74"/>
      <c r="AC41" s="74"/>
      <c r="AD41" s="74"/>
      <c r="AE41" s="74"/>
      <c r="AF41" s="74"/>
      <c r="AG41" s="74"/>
      <c r="AH41" s="74"/>
      <c r="AI41" s="74"/>
    </row>
    <row r="42" spans="1:35" s="91" customFormat="1" ht="13" x14ac:dyDescent="0.35">
      <c r="A42" s="21" t="str">
        <f>N8</f>
        <v>Land at Rhosygadair 5</v>
      </c>
      <c r="B42" s="23">
        <v>100</v>
      </c>
      <c r="C42" s="2">
        <f t="shared" si="6"/>
        <v>10</v>
      </c>
      <c r="D42" s="2">
        <f t="shared" si="7"/>
        <v>2.4055499999999999</v>
      </c>
      <c r="E42" s="2">
        <f t="shared" si="8"/>
        <v>9.3749000000000002</v>
      </c>
      <c r="F42" s="2">
        <f t="shared" si="9"/>
        <v>1.6579999999999999</v>
      </c>
      <c r="G42" s="2">
        <f t="shared" si="10"/>
        <v>0.02</v>
      </c>
      <c r="H42" s="2">
        <f t="shared" si="10"/>
        <v>0.05</v>
      </c>
      <c r="I42" s="2">
        <f t="shared" si="10"/>
        <v>0.05</v>
      </c>
      <c r="J42" s="2">
        <f t="shared" si="10"/>
        <v>1E-3</v>
      </c>
      <c r="K42" s="2">
        <f t="shared" si="10"/>
        <v>5.0000000000000001E-3</v>
      </c>
      <c r="L42" s="2">
        <f t="shared" si="10"/>
        <v>0.02</v>
      </c>
      <c r="M42" s="2">
        <f t="shared" si="10"/>
        <v>0.02</v>
      </c>
      <c r="N42" s="2">
        <f t="shared" si="10"/>
        <v>0</v>
      </c>
      <c r="O42" s="2">
        <f t="shared" si="10"/>
        <v>0</v>
      </c>
      <c r="P42" s="2">
        <f t="shared" si="10"/>
        <v>85</v>
      </c>
      <c r="Q42" s="2">
        <f t="shared" si="11"/>
        <v>8.85</v>
      </c>
      <c r="R42" s="2">
        <f t="shared" si="12"/>
        <v>0</v>
      </c>
      <c r="S42" s="2">
        <f t="shared" si="12"/>
        <v>0</v>
      </c>
      <c r="T42" s="2">
        <f t="shared" si="12"/>
        <v>0</v>
      </c>
      <c r="U42" s="2">
        <f t="shared" si="12"/>
        <v>0</v>
      </c>
      <c r="AB42" s="74"/>
      <c r="AC42" s="74"/>
      <c r="AD42" s="74"/>
      <c r="AE42" s="74"/>
      <c r="AF42" s="74"/>
      <c r="AG42" s="74"/>
      <c r="AH42" s="74"/>
      <c r="AI42" s="74"/>
    </row>
    <row r="43" spans="1:35" s="91" customFormat="1" ht="13" x14ac:dyDescent="0.35">
      <c r="A43" s="21" t="str">
        <f>O8</f>
        <v>Land at Rhosygadair 6</v>
      </c>
      <c r="B43" s="23">
        <v>100</v>
      </c>
      <c r="C43" s="2">
        <f t="shared" si="6"/>
        <v>10</v>
      </c>
      <c r="D43" s="2">
        <f t="shared" si="7"/>
        <v>2.4055499999999999</v>
      </c>
      <c r="E43" s="2">
        <f t="shared" si="8"/>
        <v>9.3749000000000002</v>
      </c>
      <c r="F43" s="2">
        <f t="shared" si="9"/>
        <v>1.6579999999999999</v>
      </c>
      <c r="G43" s="2">
        <f t="shared" si="10"/>
        <v>0.02</v>
      </c>
      <c r="H43" s="2">
        <f t="shared" si="10"/>
        <v>0.05</v>
      </c>
      <c r="I43" s="2">
        <f t="shared" si="10"/>
        <v>0.05</v>
      </c>
      <c r="J43" s="2">
        <f t="shared" si="10"/>
        <v>1E-3</v>
      </c>
      <c r="K43" s="2">
        <f t="shared" si="10"/>
        <v>5.0000000000000001E-3</v>
      </c>
      <c r="L43" s="2">
        <f t="shared" si="10"/>
        <v>0.02</v>
      </c>
      <c r="M43" s="2">
        <f t="shared" si="10"/>
        <v>0.02</v>
      </c>
      <c r="N43" s="2">
        <f t="shared" si="10"/>
        <v>0</v>
      </c>
      <c r="O43" s="2">
        <f t="shared" si="10"/>
        <v>0</v>
      </c>
      <c r="P43" s="2">
        <f t="shared" si="10"/>
        <v>85</v>
      </c>
      <c r="Q43" s="2">
        <f t="shared" si="11"/>
        <v>8.85</v>
      </c>
      <c r="R43" s="2">
        <f t="shared" si="12"/>
        <v>0</v>
      </c>
      <c r="S43" s="2">
        <f t="shared" si="12"/>
        <v>0</v>
      </c>
      <c r="T43" s="2">
        <f t="shared" si="12"/>
        <v>0</v>
      </c>
      <c r="U43" s="2">
        <f t="shared" si="12"/>
        <v>0</v>
      </c>
      <c r="AB43" s="74"/>
      <c r="AC43" s="74"/>
      <c r="AD43" s="74"/>
      <c r="AE43" s="74"/>
      <c r="AF43" s="74"/>
      <c r="AG43" s="74"/>
      <c r="AH43" s="74"/>
      <c r="AI43" s="74"/>
    </row>
    <row r="44" spans="1:35" s="91" customFormat="1" ht="13" x14ac:dyDescent="0.35">
      <c r="A44" s="21" t="str">
        <f>P8</f>
        <v>Land at Rhosygadair 7</v>
      </c>
      <c r="B44" s="23">
        <v>100</v>
      </c>
      <c r="C44" s="2">
        <f t="shared" si="6"/>
        <v>10</v>
      </c>
      <c r="D44" s="2">
        <f t="shared" si="7"/>
        <v>2.4055499999999999</v>
      </c>
      <c r="E44" s="2">
        <f t="shared" si="8"/>
        <v>9.3749000000000002</v>
      </c>
      <c r="F44" s="2">
        <f t="shared" si="9"/>
        <v>1.6579999999999999</v>
      </c>
      <c r="G44" s="2">
        <f t="shared" si="10"/>
        <v>0.02</v>
      </c>
      <c r="H44" s="2">
        <f t="shared" si="10"/>
        <v>0.05</v>
      </c>
      <c r="I44" s="2">
        <f t="shared" si="10"/>
        <v>0.05</v>
      </c>
      <c r="J44" s="2">
        <f t="shared" si="10"/>
        <v>1E-3</v>
      </c>
      <c r="K44" s="2">
        <f t="shared" si="10"/>
        <v>5.0000000000000001E-3</v>
      </c>
      <c r="L44" s="2">
        <f t="shared" si="10"/>
        <v>0.02</v>
      </c>
      <c r="M44" s="2">
        <f t="shared" si="10"/>
        <v>0.02</v>
      </c>
      <c r="N44" s="2">
        <f t="shared" si="10"/>
        <v>0</v>
      </c>
      <c r="O44" s="2">
        <f t="shared" si="10"/>
        <v>0</v>
      </c>
      <c r="P44" s="2">
        <f t="shared" si="10"/>
        <v>85</v>
      </c>
      <c r="Q44" s="2">
        <f t="shared" si="11"/>
        <v>8.85</v>
      </c>
      <c r="R44" s="2">
        <f t="shared" si="12"/>
        <v>0</v>
      </c>
      <c r="S44" s="2">
        <f t="shared" si="12"/>
        <v>0</v>
      </c>
      <c r="T44" s="2">
        <f t="shared" si="12"/>
        <v>0</v>
      </c>
      <c r="U44" s="2">
        <f t="shared" si="12"/>
        <v>0</v>
      </c>
      <c r="AB44" s="74"/>
      <c r="AC44" s="74"/>
      <c r="AD44" s="74"/>
      <c r="AE44" s="74"/>
      <c r="AF44" s="74"/>
      <c r="AG44" s="74"/>
      <c r="AH44" s="74"/>
      <c r="AI44" s="74"/>
    </row>
    <row r="45" spans="1:35" s="91" customFormat="1" ht="13" x14ac:dyDescent="0.35">
      <c r="A45" s="21">
        <f>Q8</f>
        <v>8440</v>
      </c>
      <c r="B45" s="23">
        <v>100</v>
      </c>
      <c r="C45" s="2">
        <f t="shared" si="6"/>
        <v>10</v>
      </c>
      <c r="D45" s="2">
        <f t="shared" si="7"/>
        <v>2.4055499999999999</v>
      </c>
      <c r="E45" s="2">
        <f t="shared" si="8"/>
        <v>9.3749000000000002</v>
      </c>
      <c r="F45" s="2">
        <f t="shared" si="9"/>
        <v>1.6579999999999999</v>
      </c>
      <c r="G45" s="2">
        <f t="shared" si="10"/>
        <v>0.02</v>
      </c>
      <c r="H45" s="2">
        <f t="shared" si="10"/>
        <v>0.05</v>
      </c>
      <c r="I45" s="2">
        <f t="shared" si="10"/>
        <v>0.05</v>
      </c>
      <c r="J45" s="2">
        <f t="shared" si="10"/>
        <v>1E-3</v>
      </c>
      <c r="K45" s="2">
        <f t="shared" si="10"/>
        <v>5.0000000000000001E-3</v>
      </c>
      <c r="L45" s="2">
        <f t="shared" si="10"/>
        <v>0.02</v>
      </c>
      <c r="M45" s="2">
        <f t="shared" si="10"/>
        <v>0.02</v>
      </c>
      <c r="N45" s="2">
        <f t="shared" si="10"/>
        <v>0</v>
      </c>
      <c r="O45" s="2">
        <f t="shared" si="10"/>
        <v>0</v>
      </c>
      <c r="P45" s="2">
        <f t="shared" si="10"/>
        <v>85</v>
      </c>
      <c r="Q45" s="2">
        <f t="shared" si="11"/>
        <v>8.85</v>
      </c>
      <c r="R45" s="2">
        <f t="shared" si="12"/>
        <v>0</v>
      </c>
      <c r="S45" s="2">
        <f t="shared" si="12"/>
        <v>0</v>
      </c>
      <c r="T45" s="2">
        <f t="shared" si="12"/>
        <v>0</v>
      </c>
      <c r="U45" s="2">
        <f t="shared" si="12"/>
        <v>0</v>
      </c>
      <c r="AB45" s="74"/>
      <c r="AC45" s="74"/>
      <c r="AD45" s="74"/>
      <c r="AE45" s="74"/>
      <c r="AF45" s="74"/>
      <c r="AG45" s="74"/>
      <c r="AH45" s="74"/>
      <c r="AI45" s="74"/>
    </row>
    <row r="46" spans="1:35" s="91" customFormat="1" ht="13" x14ac:dyDescent="0.35">
      <c r="A46" s="21">
        <f>R8</f>
        <v>2301</v>
      </c>
      <c r="B46" s="23">
        <v>100</v>
      </c>
      <c r="C46" s="2">
        <f t="shared" si="6"/>
        <v>10</v>
      </c>
      <c r="D46" s="2">
        <f t="shared" si="7"/>
        <v>2.4055499999999999</v>
      </c>
      <c r="E46" s="2">
        <f t="shared" si="8"/>
        <v>9.3749000000000002</v>
      </c>
      <c r="F46" s="2">
        <f t="shared" si="9"/>
        <v>1.6579999999999999</v>
      </c>
      <c r="G46" s="2">
        <f t="shared" si="10"/>
        <v>0.02</v>
      </c>
      <c r="H46" s="2">
        <f t="shared" si="10"/>
        <v>0.05</v>
      </c>
      <c r="I46" s="2">
        <f t="shared" si="10"/>
        <v>0.05</v>
      </c>
      <c r="J46" s="2">
        <f t="shared" si="10"/>
        <v>1E-3</v>
      </c>
      <c r="K46" s="2">
        <f t="shared" si="10"/>
        <v>5.0000000000000001E-3</v>
      </c>
      <c r="L46" s="2">
        <f t="shared" si="10"/>
        <v>0.02</v>
      </c>
      <c r="M46" s="2">
        <f t="shared" si="10"/>
        <v>0.02</v>
      </c>
      <c r="N46" s="2">
        <f t="shared" si="10"/>
        <v>0</v>
      </c>
      <c r="O46" s="2">
        <f t="shared" si="10"/>
        <v>0</v>
      </c>
      <c r="P46" s="2">
        <f t="shared" si="10"/>
        <v>85</v>
      </c>
      <c r="Q46" s="2">
        <f t="shared" si="11"/>
        <v>8.85</v>
      </c>
      <c r="R46" s="2">
        <f t="shared" si="12"/>
        <v>0</v>
      </c>
      <c r="S46" s="2">
        <f t="shared" si="12"/>
        <v>0</v>
      </c>
      <c r="T46" s="2">
        <f t="shared" si="12"/>
        <v>0</v>
      </c>
      <c r="U46" s="2">
        <f t="shared" si="12"/>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Tyriet 1</v>
      </c>
      <c r="C57" s="16" t="str">
        <f t="shared" ref="C57:U57" si="13">D8</f>
        <v>Tyriet 2</v>
      </c>
      <c r="D57" s="16" t="str">
        <f t="shared" si="13"/>
        <v>Tyriet 3</v>
      </c>
      <c r="E57" s="16" t="str">
        <f t="shared" si="13"/>
        <v>Tyriet 4</v>
      </c>
      <c r="F57" s="16" t="str">
        <f t="shared" si="13"/>
        <v>Tyriet 5</v>
      </c>
      <c r="G57" s="16" t="str">
        <f t="shared" si="13"/>
        <v>Tyriet 6</v>
      </c>
      <c r="H57" s="16" t="str">
        <f t="shared" si="13"/>
        <v>Tyriet 7</v>
      </c>
      <c r="I57" s="16" t="str">
        <f t="shared" si="13"/>
        <v>Hafod 2675</v>
      </c>
      <c r="J57" s="16">
        <f t="shared" si="13"/>
        <v>15</v>
      </c>
      <c r="K57" s="16" t="str">
        <f t="shared" si="13"/>
        <v>Land at Rhosygadair 3</v>
      </c>
      <c r="L57" s="16" t="str">
        <f t="shared" si="13"/>
        <v>Land at Rhosygadair 4</v>
      </c>
      <c r="M57" s="16" t="str">
        <f t="shared" si="13"/>
        <v>Land at Rhosygadair 5</v>
      </c>
      <c r="N57" s="16" t="str">
        <f t="shared" si="13"/>
        <v>Land at Rhosygadair 6</v>
      </c>
      <c r="O57" s="16" t="str">
        <f t="shared" si="13"/>
        <v>Land at Rhosygadair 7</v>
      </c>
      <c r="P57" s="16">
        <f t="shared" si="13"/>
        <v>8440</v>
      </c>
      <c r="Q57" s="16">
        <f t="shared" si="13"/>
        <v>2301</v>
      </c>
      <c r="R57" s="16">
        <f t="shared" si="13"/>
        <v>0</v>
      </c>
      <c r="S57" s="16">
        <f t="shared" si="13"/>
        <v>0</v>
      </c>
      <c r="T57" s="16">
        <f t="shared" si="13"/>
        <v>0</v>
      </c>
      <c r="U57" s="16">
        <f t="shared" si="13"/>
        <v>0</v>
      </c>
    </row>
    <row r="58" spans="1:35" s="27" customFormat="1" ht="13" hidden="1" x14ac:dyDescent="0.35">
      <c r="A58" s="43" t="s">
        <v>139</v>
      </c>
      <c r="B58" s="45" t="str">
        <f>C16&amp;" I "&amp;(VLOOKUP(C14,Table24[],6,FALSE))</f>
        <v>Medium/Clay I Grass</v>
      </c>
      <c r="C58" s="45"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Arable</v>
      </c>
      <c r="M58" s="21" t="str">
        <f>N16&amp;" I "&amp;(VLOOKUP(N14,Table24[],6,FALSE))</f>
        <v>Medium/Clay I Arable</v>
      </c>
      <c r="N58" s="21" t="str">
        <f>O16&amp;" I "&amp;(VLOOKUP(O14,Table24[],6,FALSE))</f>
        <v>Medium/Clay I Arable</v>
      </c>
      <c r="O58" s="21" t="str">
        <f>P16&amp;" I "&amp;(VLOOKUP(P14,Table24[],6,FALSE))</f>
        <v>Medium/Clay I Grass</v>
      </c>
      <c r="P58" s="21" t="str">
        <f>Q16&amp;" I "&amp;(VLOOKUP(Q14,Table24[],6,FALSE))</f>
        <v>Medium/Clay I Grass</v>
      </c>
      <c r="Q58" s="21" t="str">
        <f>R16&amp;" I "&amp;(VLOOKUP(R14,Table24[],6,FALSE))</f>
        <v>Medium/Clay I Grass</v>
      </c>
      <c r="R58" s="21" t="str">
        <f>S16&amp;" I "&amp;(VLOOKUP(S14,Table24[],6,FALSE))</f>
        <v>Choose I 0</v>
      </c>
      <c r="S58" s="21" t="str">
        <f>T16&amp;" I "&amp;(VLOOKUP(T14,Table24[],6,FALSE))</f>
        <v>Choose I 0</v>
      </c>
      <c r="T58" s="21" t="str">
        <f>U16&amp;" I "&amp;(VLOOKUP(U14,Table24[],6,FALSE))</f>
        <v>Choose I 0</v>
      </c>
      <c r="U58" s="21" t="str">
        <f>V16&amp;" I "&amp;(VLOOKUP(V14,Table24[],6,FALSE))</f>
        <v>Choose I 0</v>
      </c>
    </row>
    <row r="59" spans="1:35" s="27" customFormat="1" ht="13" hidden="1" x14ac:dyDescent="0.3">
      <c r="A59" s="100" t="s">
        <v>133</v>
      </c>
      <c r="B59" s="101">
        <f>VLOOKUP(C$14,Table24[],5,FALSE)</f>
        <v>6.2</v>
      </c>
      <c r="C59" s="101">
        <f>VLOOKUP(D$14,Table24[],5,FALSE)</f>
        <v>6.2</v>
      </c>
      <c r="D59" s="101">
        <f>VLOOKUP(E$14,Table24[],5,FALSE)</f>
        <v>6.2</v>
      </c>
      <c r="E59" s="101">
        <f>VLOOKUP(F$14,Table24[],5,FALSE)</f>
        <v>6.2</v>
      </c>
      <c r="F59" s="101">
        <f>VLOOKUP(G$14,Table24[],5,FALSE)</f>
        <v>6.2</v>
      </c>
      <c r="G59" s="101">
        <f>VLOOKUP(H$14,Table24[],5,FALSE)</f>
        <v>6.2</v>
      </c>
      <c r="H59" s="101">
        <f>VLOOKUP(I$14,Table24[],5,FALSE)</f>
        <v>6.2</v>
      </c>
      <c r="I59" s="101">
        <f>VLOOKUP(J$14,Table24[],5,FALSE)</f>
        <v>6.2</v>
      </c>
      <c r="J59" s="101">
        <f>VLOOKUP(K$14,Table24[],5,FALSE)</f>
        <v>6.2</v>
      </c>
      <c r="K59" s="101">
        <f>VLOOKUP(L$14,Table24[],5,FALSE)</f>
        <v>6.2</v>
      </c>
      <c r="L59" s="101">
        <f>VLOOKUP(M$14,Table24[],5,FALSE)</f>
        <v>6.7</v>
      </c>
      <c r="M59" s="101">
        <f>VLOOKUP(N$14,Table24[],5,FALSE)</f>
        <v>6.7</v>
      </c>
      <c r="N59" s="101">
        <f>VLOOKUP(O$14,Table24[],5,FALSE)</f>
        <v>6.7</v>
      </c>
      <c r="O59" s="101">
        <f>VLOOKUP(P$14,Table24[],5,FALSE)</f>
        <v>6.2</v>
      </c>
      <c r="P59" s="101">
        <f>VLOOKUP(Q$14,Table24[],5,FALSE)</f>
        <v>6.2</v>
      </c>
      <c r="Q59" s="101">
        <f>VLOOKUP(R$14,Table24[],5,FALSE)</f>
        <v>6.2</v>
      </c>
      <c r="R59" s="101">
        <f>VLOOKUP(S$14,Table24[],5,FALSE)</f>
        <v>0</v>
      </c>
      <c r="S59" s="101">
        <f>VLOOKUP(T$14,Table24[],5,FALSE)</f>
        <v>0</v>
      </c>
      <c r="T59" s="101">
        <f>VLOOKUP(U$14,Table24[],5,FALSE)</f>
        <v>0</v>
      </c>
      <c r="U59" s="101">
        <f>VLOOKUP(V$14,Table24[],5,FALSE)</f>
        <v>0</v>
      </c>
    </row>
    <row r="60" spans="1:35" s="27" customFormat="1" ht="13" hidden="1" x14ac:dyDescent="0.3">
      <c r="A60" s="100" t="s">
        <v>4</v>
      </c>
      <c r="B60" s="101">
        <f>C10</f>
        <v>6.5</v>
      </c>
      <c r="C60" s="101">
        <f t="shared" ref="C60:U60" si="14">D10</f>
        <v>5.4</v>
      </c>
      <c r="D60" s="101">
        <f t="shared" si="14"/>
        <v>5.5</v>
      </c>
      <c r="E60" s="101">
        <f t="shared" si="14"/>
        <v>5.7</v>
      </c>
      <c r="F60" s="101">
        <f t="shared" si="14"/>
        <v>5.6</v>
      </c>
      <c r="G60" s="101">
        <f t="shared" si="14"/>
        <v>5.4</v>
      </c>
      <c r="H60" s="101">
        <f t="shared" si="14"/>
        <v>5.5</v>
      </c>
      <c r="I60" s="101">
        <f t="shared" si="14"/>
        <v>6</v>
      </c>
      <c r="J60" s="101">
        <f t="shared" si="14"/>
        <v>5.9</v>
      </c>
      <c r="K60" s="101">
        <f t="shared" si="14"/>
        <v>5.9</v>
      </c>
      <c r="L60" s="101">
        <f t="shared" si="14"/>
        <v>5.7</v>
      </c>
      <c r="M60" s="101">
        <f t="shared" si="14"/>
        <v>5.7</v>
      </c>
      <c r="N60" s="101">
        <f t="shared" si="14"/>
        <v>6</v>
      </c>
      <c r="O60" s="101">
        <f t="shared" si="14"/>
        <v>6.2</v>
      </c>
      <c r="P60" s="101">
        <f t="shared" si="14"/>
        <v>5.3</v>
      </c>
      <c r="Q60" s="101">
        <f t="shared" si="14"/>
        <v>6.8</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8</v>
      </c>
      <c r="M61" s="101">
        <f t="shared" si="15"/>
        <v>8</v>
      </c>
      <c r="N61" s="101">
        <f t="shared" si="15"/>
        <v>8</v>
      </c>
      <c r="O61" s="101">
        <f t="shared" si="15"/>
        <v>6</v>
      </c>
      <c r="P61" s="101">
        <f t="shared" si="15"/>
        <v>6</v>
      </c>
      <c r="Q61" s="101">
        <f t="shared" si="15"/>
        <v>6</v>
      </c>
      <c r="R61" s="101" t="e">
        <f t="shared" si="15"/>
        <v>#N/A</v>
      </c>
      <c r="S61" s="101" t="e">
        <f t="shared" si="15"/>
        <v>#N/A</v>
      </c>
      <c r="T61" s="101" t="e">
        <f t="shared" si="15"/>
        <v>#N/A</v>
      </c>
      <c r="U61" s="101" t="e">
        <f t="shared" si="15"/>
        <v>#N/A</v>
      </c>
    </row>
    <row r="62" spans="1:35" s="27" customFormat="1" ht="13" hidden="1" x14ac:dyDescent="0.3">
      <c r="A62" s="100" t="s">
        <v>135</v>
      </c>
      <c r="B62" s="102">
        <f>B31</f>
        <v>100</v>
      </c>
      <c r="C62" s="102">
        <f>B32</f>
        <v>100</v>
      </c>
      <c r="D62" s="102">
        <f>B33</f>
        <v>100</v>
      </c>
      <c r="E62" s="102">
        <f>B34</f>
        <v>100</v>
      </c>
      <c r="F62" s="102">
        <f>B35</f>
        <v>100</v>
      </c>
      <c r="G62" s="102">
        <f>B36</f>
        <v>100</v>
      </c>
      <c r="H62" s="102">
        <f>B37</f>
        <v>100</v>
      </c>
      <c r="I62" s="102">
        <f>B38</f>
        <v>100</v>
      </c>
      <c r="J62" s="102">
        <f>B39</f>
        <v>100</v>
      </c>
      <c r="K62" s="102">
        <f>B40</f>
        <v>100</v>
      </c>
      <c r="L62" s="102">
        <f>B41</f>
        <v>100</v>
      </c>
      <c r="M62" s="102">
        <f>B42</f>
        <v>100</v>
      </c>
      <c r="N62" s="102">
        <f>B43</f>
        <v>100</v>
      </c>
      <c r="O62" s="102">
        <f>B44</f>
        <v>100</v>
      </c>
      <c r="P62" s="102">
        <f>B45</f>
        <v>100</v>
      </c>
      <c r="Q62" s="102">
        <f>B46</f>
        <v>100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-1.7999999999999989</v>
      </c>
      <c r="C64" s="102">
        <f t="shared" ref="C64:U64" si="17">(C59-C60)*C61</f>
        <v>4.7999999999999989</v>
      </c>
      <c r="D64" s="102">
        <f t="shared" si="17"/>
        <v>4.2000000000000011</v>
      </c>
      <c r="E64" s="102">
        <f t="shared" si="17"/>
        <v>3</v>
      </c>
      <c r="F64" s="102">
        <f t="shared" si="17"/>
        <v>3.6000000000000032</v>
      </c>
      <c r="G64" s="102">
        <f t="shared" si="17"/>
        <v>4.7999999999999989</v>
      </c>
      <c r="H64" s="102">
        <f t="shared" si="17"/>
        <v>4.2000000000000011</v>
      </c>
      <c r="I64" s="102">
        <f t="shared" si="17"/>
        <v>1.2000000000000011</v>
      </c>
      <c r="J64" s="102">
        <f t="shared" si="17"/>
        <v>1.7999999999999989</v>
      </c>
      <c r="K64" s="102">
        <f t="shared" si="17"/>
        <v>1.7999999999999989</v>
      </c>
      <c r="L64" s="102">
        <f t="shared" si="17"/>
        <v>8</v>
      </c>
      <c r="M64" s="102">
        <f t="shared" si="17"/>
        <v>8</v>
      </c>
      <c r="N64" s="102">
        <f t="shared" si="17"/>
        <v>5.6000000000000014</v>
      </c>
      <c r="O64" s="102">
        <f t="shared" si="17"/>
        <v>0</v>
      </c>
      <c r="P64" s="102">
        <f t="shared" si="17"/>
        <v>5.4000000000000021</v>
      </c>
      <c r="Q64" s="102">
        <f t="shared" si="17"/>
        <v>-3.5999999999999979</v>
      </c>
      <c r="R64" s="102" t="e">
        <f t="shared" si="17"/>
        <v>#N/A</v>
      </c>
      <c r="S64" s="102" t="e">
        <f t="shared" si="17"/>
        <v>#N/A</v>
      </c>
      <c r="T64" s="102" t="e">
        <f t="shared" si="17"/>
        <v>#N/A</v>
      </c>
      <c r="U64" s="102" t="e">
        <f t="shared" si="17"/>
        <v>#N/A</v>
      </c>
    </row>
    <row r="65" spans="1:21" s="27" customFormat="1" ht="26" x14ac:dyDescent="0.3">
      <c r="A65" s="94" t="s">
        <v>151</v>
      </c>
      <c r="B65" s="103" t="str">
        <f>IF(B64&lt;=B63,"OVER","UNDER")</f>
        <v>OVER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OVER</v>
      </c>
      <c r="P65" s="103" t="str">
        <f t="shared" si="18"/>
        <v>UNDER</v>
      </c>
      <c r="Q65" s="103" t="str">
        <f t="shared" si="18"/>
        <v>OVER</v>
      </c>
      <c r="R65" s="103" t="e">
        <f t="shared" si="18"/>
        <v>#N/A</v>
      </c>
      <c r="S65" s="103" t="e">
        <f t="shared" si="18"/>
        <v>#N/A</v>
      </c>
      <c r="T65" s="103" t="e">
        <f t="shared" si="18"/>
        <v>#N/A</v>
      </c>
      <c r="U65" s="103"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233" priority="40" operator="equal">
      <formula>"DECREASE"</formula>
    </cfRule>
    <cfRule type="cellIs" dxfId="232" priority="41" operator="equal">
      <formula>"INCREASE"</formula>
    </cfRule>
  </conditionalFormatting>
  <conditionalFormatting sqref="B31:B50 B62:U65">
    <cfRule type="cellIs" dxfId="231" priority="39" operator="greaterThan">
      <formula>$B$51</formula>
    </cfRule>
  </conditionalFormatting>
  <conditionalFormatting sqref="C31:C50">
    <cfRule type="cellIs" dxfId="230" priority="38" operator="greaterThan">
      <formula>$C$51</formula>
    </cfRule>
  </conditionalFormatting>
  <conditionalFormatting sqref="C18:V18">
    <cfRule type="cellIs" dxfId="229" priority="34" operator="equal">
      <formula>0</formula>
    </cfRule>
  </conditionalFormatting>
  <conditionalFormatting sqref="C17:V17">
    <cfRule type="cellIs" dxfId="228" priority="32" operator="equal">
      <formula>0</formula>
    </cfRule>
  </conditionalFormatting>
  <conditionalFormatting sqref="C19:V19">
    <cfRule type="cellIs" dxfId="227" priority="31" operator="equal">
      <formula>0</formula>
    </cfRule>
  </conditionalFormatting>
  <conditionalFormatting sqref="G31:G50">
    <cfRule type="cellIs" dxfId="226" priority="28" operator="greaterThan">
      <formula>$G$51</formula>
    </cfRule>
  </conditionalFormatting>
  <conditionalFormatting sqref="H31:H50">
    <cfRule type="cellIs" dxfId="225" priority="27" operator="greaterThan">
      <formula>$H$51</formula>
    </cfRule>
  </conditionalFormatting>
  <conditionalFormatting sqref="I31:I50">
    <cfRule type="cellIs" dxfId="224" priority="26" operator="greaterThan">
      <formula>$I$51</formula>
    </cfRule>
  </conditionalFormatting>
  <conditionalFormatting sqref="K31:K50">
    <cfRule type="cellIs" dxfId="223" priority="24" operator="greaterThan">
      <formula>$K$51</formula>
    </cfRule>
  </conditionalFormatting>
  <conditionalFormatting sqref="L31:L50">
    <cfRule type="cellIs" dxfId="222" priority="23" operator="greaterThan">
      <formula>$L$51</formula>
    </cfRule>
  </conditionalFormatting>
  <conditionalFormatting sqref="M31:M50">
    <cfRule type="cellIs" dxfId="221" priority="22" operator="greaterThan">
      <formula>$M$51</formula>
    </cfRule>
  </conditionalFormatting>
  <conditionalFormatting sqref="P31:P50">
    <cfRule type="cellIs" dxfId="220" priority="21" operator="greaterThan">
      <formula>$P$51</formula>
    </cfRule>
  </conditionalFormatting>
  <conditionalFormatting sqref="R31:R50">
    <cfRule type="cellIs" dxfId="219" priority="20" operator="greaterThan">
      <formula>$R$51</formula>
    </cfRule>
  </conditionalFormatting>
  <conditionalFormatting sqref="S31:S50">
    <cfRule type="cellIs" dxfId="218" priority="19" operator="greaterThan">
      <formula>$S$51</formula>
    </cfRule>
  </conditionalFormatting>
  <conditionalFormatting sqref="T31:T50">
    <cfRule type="cellIs" dxfId="217" priority="18" operator="greaterThan">
      <formula>$T$51</formula>
    </cfRule>
  </conditionalFormatting>
  <conditionalFormatting sqref="U31:U50">
    <cfRule type="cellIs" dxfId="216" priority="17" operator="greaterThan">
      <formula>$U$51</formula>
    </cfRule>
  </conditionalFormatting>
  <conditionalFormatting sqref="C22:V22">
    <cfRule type="cellIs" dxfId="215" priority="15" operator="equal">
      <formula>0</formula>
    </cfRule>
  </conditionalFormatting>
  <conditionalFormatting sqref="C24:V24">
    <cfRule type="cellIs" dxfId="214" priority="13" operator="equal">
      <formula>"DECREASE"</formula>
    </cfRule>
    <cfRule type="cellIs" dxfId="213" priority="14" operator="equal">
      <formula>"INCREASE"</formula>
    </cfRule>
  </conditionalFormatting>
  <conditionalFormatting sqref="C23:V23">
    <cfRule type="cellIs" dxfId="212" priority="12" operator="equal">
      <formula>0</formula>
    </cfRule>
  </conditionalFormatting>
  <conditionalFormatting sqref="I1">
    <cfRule type="cellIs" dxfId="211" priority="8" operator="lessThan">
      <formula>5</formula>
    </cfRule>
  </conditionalFormatting>
  <conditionalFormatting sqref="I2">
    <cfRule type="cellIs" dxfId="210" priority="7" operator="greaterThan">
      <formula>5000.1</formula>
    </cfRule>
  </conditionalFormatting>
  <conditionalFormatting sqref="I3">
    <cfRule type="cellIs" dxfId="209" priority="6" operator="greaterThan">
      <formula>4.1</formula>
    </cfRule>
  </conditionalFormatting>
  <conditionalFormatting sqref="C21:V21">
    <cfRule type="cellIs" dxfId="208" priority="5" operator="equal">
      <formula>0</formula>
    </cfRule>
  </conditionalFormatting>
  <conditionalFormatting sqref="B65:U65">
    <cfRule type="cellIs" dxfId="207" priority="1" operator="equal">
      <formula>"UNDER"</formula>
    </cfRule>
    <cfRule type="cellIs" dxfId="206"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C17" zoomScale="90" zoomScaleNormal="90" workbookViewId="0">
      <selection activeCell="I4" sqref="I4"/>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32" t="s">
        <v>41</v>
      </c>
      <c r="B1" s="132"/>
      <c r="C1" s="147" t="str">
        <f>'Dairy Partners'!C1:D1</f>
        <v>PAN-010713</v>
      </c>
      <c r="D1" s="148"/>
      <c r="E1" s="38" t="s">
        <v>45</v>
      </c>
      <c r="F1" s="54" t="str">
        <f>'Dairy Partners'!F1</f>
        <v>50 ha</v>
      </c>
      <c r="G1" s="143" t="s">
        <v>43</v>
      </c>
      <c r="H1" s="144"/>
      <c r="I1" s="36">
        <v>6.47</v>
      </c>
      <c r="AB1" s="26"/>
      <c r="AC1" s="26"/>
      <c r="AD1" s="44" t="s">
        <v>127</v>
      </c>
      <c r="AE1" s="25"/>
      <c r="AF1" s="25"/>
      <c r="AG1" s="26"/>
      <c r="AH1" s="26"/>
      <c r="AI1" s="55" t="s">
        <v>79</v>
      </c>
      <c r="AJ1" s="56" t="s">
        <v>94</v>
      </c>
      <c r="AK1" s="57" t="s">
        <v>95</v>
      </c>
      <c r="AL1" s="58" t="s">
        <v>126</v>
      </c>
      <c r="AM1" s="58" t="s">
        <v>132</v>
      </c>
      <c r="AN1" s="58" t="s">
        <v>112</v>
      </c>
    </row>
    <row r="2" spans="1:41" ht="13" x14ac:dyDescent="0.3">
      <c r="A2" s="132" t="s">
        <v>87</v>
      </c>
      <c r="B2" s="132"/>
      <c r="C2" s="149" t="str">
        <f>'Dairy Partners'!C2:D2</f>
        <v>EPR/AB3891CX</v>
      </c>
      <c r="D2" s="150"/>
      <c r="E2" s="38" t="s">
        <v>109</v>
      </c>
      <c r="F2" s="36" t="s">
        <v>162</v>
      </c>
      <c r="G2" s="145" t="s">
        <v>110</v>
      </c>
      <c r="H2" s="146"/>
      <c r="I2" s="36">
        <v>2030</v>
      </c>
      <c r="AB2" s="44" t="s">
        <v>56</v>
      </c>
      <c r="AC2" s="25"/>
      <c r="AD2" s="44" t="s">
        <v>70</v>
      </c>
      <c r="AE2" s="25"/>
      <c r="AF2" s="25"/>
      <c r="AG2" s="59" t="s">
        <v>76</v>
      </c>
      <c r="AH2" s="26"/>
      <c r="AI2" s="60" t="s">
        <v>127</v>
      </c>
      <c r="AJ2" s="61">
        <v>0</v>
      </c>
      <c r="AK2" s="62">
        <v>0</v>
      </c>
      <c r="AL2" s="18">
        <v>0</v>
      </c>
      <c r="AM2" s="19">
        <v>0</v>
      </c>
      <c r="AN2" s="19">
        <v>0</v>
      </c>
    </row>
    <row r="3" spans="1:41" ht="13" x14ac:dyDescent="0.25">
      <c r="A3" s="133" t="s">
        <v>42</v>
      </c>
      <c r="B3" s="134"/>
      <c r="C3" s="149" t="str">
        <f>'Dairy Partners'!C3:D3</f>
        <v>Stepside Agri</v>
      </c>
      <c r="D3" s="150"/>
      <c r="E3" s="38" t="s">
        <v>108</v>
      </c>
      <c r="F3" s="46" t="s">
        <v>77</v>
      </c>
      <c r="G3" s="143" t="s">
        <v>111</v>
      </c>
      <c r="H3" s="144"/>
      <c r="I3" s="36">
        <v>0.108</v>
      </c>
      <c r="AB3" s="44" t="s">
        <v>57</v>
      </c>
      <c r="AC3" s="25"/>
      <c r="AD3" s="44" t="s">
        <v>71</v>
      </c>
      <c r="AE3" s="25"/>
      <c r="AF3" s="25"/>
      <c r="AG3" s="59" t="s">
        <v>77</v>
      </c>
      <c r="AH3" s="26"/>
      <c r="AI3" s="63" t="s">
        <v>114</v>
      </c>
      <c r="AJ3" s="64">
        <v>1.7</v>
      </c>
      <c r="AK3" s="65">
        <v>6</v>
      </c>
      <c r="AL3" s="66">
        <v>1</v>
      </c>
      <c r="AM3" s="19">
        <v>6.2</v>
      </c>
      <c r="AN3" s="19" t="s">
        <v>113</v>
      </c>
    </row>
    <row r="4" spans="1:41" ht="13" x14ac:dyDescent="0.25">
      <c r="A4" s="132" t="s">
        <v>0</v>
      </c>
      <c r="B4" s="132"/>
      <c r="C4" s="147" t="str">
        <f>'Dairy Partners'!C4:D4</f>
        <v>Hafod Farm, Nant Y Croi Farm, Trefwtial Farm and Castell Malgwyn Farm</v>
      </c>
      <c r="D4" s="148"/>
      <c r="E4" s="39" t="s">
        <v>1</v>
      </c>
      <c r="F4" s="36" t="s">
        <v>178</v>
      </c>
      <c r="G4" s="143"/>
      <c r="H4" s="144"/>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2" t="s">
        <v>47</v>
      </c>
      <c r="B5" s="132"/>
      <c r="C5" s="147" t="str">
        <f>'Dairy Partners'!C5:D5</f>
        <v>Rhiannon Smith</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2" t="s">
        <v>2</v>
      </c>
      <c r="B8" s="132"/>
      <c r="C8" s="75" t="str">
        <f>'Dairy Partners'!C8</f>
        <v>Tyriet 1</v>
      </c>
      <c r="D8" s="75" t="str">
        <f>'Dairy Partners'!D8</f>
        <v>Tyriet 2</v>
      </c>
      <c r="E8" s="75" t="str">
        <f>'Dairy Partners'!E8</f>
        <v>Tyriet 3</v>
      </c>
      <c r="F8" s="75" t="str">
        <f>'Dairy Partners'!F8</f>
        <v>Tyriet 4</v>
      </c>
      <c r="G8" s="75" t="str">
        <f>'Dairy Partners'!G8</f>
        <v>Tyriet 5</v>
      </c>
      <c r="H8" s="75" t="str">
        <f>'Dairy Partners'!H8</f>
        <v>Tyriet 6</v>
      </c>
      <c r="I8" s="75" t="str">
        <f>'Dairy Partners'!I8</f>
        <v>Tyriet 7</v>
      </c>
      <c r="J8" s="75" t="str">
        <f>'Dairy Partners'!J8</f>
        <v>Hafod 2675</v>
      </c>
      <c r="K8" s="75">
        <f>'Dairy Partners'!K8</f>
        <v>15</v>
      </c>
      <c r="L8" s="75" t="str">
        <f>'Dairy Partners'!L8</f>
        <v>Land at Rhosygadair 3</v>
      </c>
      <c r="M8" s="75" t="str">
        <f>'Dairy Partners'!M8</f>
        <v>Land at Rhosygadair 4</v>
      </c>
      <c r="N8" s="75" t="str">
        <f>'Dairy Partners'!N8</f>
        <v>Land at Rhosygadair 5</v>
      </c>
      <c r="O8" s="75" t="str">
        <f>'Dairy Partners'!O8</f>
        <v>Land at Rhosygadair 6</v>
      </c>
      <c r="P8" s="75" t="str">
        <f>'Dairy Partners'!P8</f>
        <v>Land at Rhosygadair 7</v>
      </c>
      <c r="Q8" s="75">
        <f>'Dairy Partners'!Q8</f>
        <v>8440</v>
      </c>
      <c r="R8" s="75">
        <f>'Dairy Partners'!R8</f>
        <v>2301</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2" t="s">
        <v>3</v>
      </c>
      <c r="B9" s="132"/>
      <c r="C9" s="75" t="str">
        <f>'Dairy Partners'!C9</f>
        <v>M</v>
      </c>
      <c r="D9" s="75" t="str">
        <f>'Dairy Partners'!D9</f>
        <v>M</v>
      </c>
      <c r="E9" s="75" t="str">
        <f>'Dairy Partners'!E9</f>
        <v>M</v>
      </c>
      <c r="F9" s="75" t="str">
        <f>'Dairy Partners'!F9</f>
        <v>M</v>
      </c>
      <c r="G9" s="75" t="str">
        <f>'Dairy Partners'!G9</f>
        <v>M</v>
      </c>
      <c r="H9" s="75" t="str">
        <f>'Dairy Partners'!H9</f>
        <v>M</v>
      </c>
      <c r="I9" s="75" t="str">
        <f>'Dairy Partners'!I9</f>
        <v>M</v>
      </c>
      <c r="J9" s="75" t="str">
        <f>'Dairy Partners'!J9</f>
        <v>M</v>
      </c>
      <c r="K9" s="75" t="str">
        <f>'Dairy Partners'!K9</f>
        <v>M</v>
      </c>
      <c r="L9" s="75" t="str">
        <f>'Dairy Partners'!L9</f>
        <v>M</v>
      </c>
      <c r="M9" s="75">
        <f>'Dairy Partners'!M9</f>
        <v>1</v>
      </c>
      <c r="N9" s="75">
        <f>'Dairy Partners'!N9</f>
        <v>1</v>
      </c>
      <c r="O9" s="75">
        <f>'Dairy Partners'!O9</f>
        <v>1</v>
      </c>
      <c r="P9" s="75" t="str">
        <f>'Dairy Partners'!P9</f>
        <v>M</v>
      </c>
      <c r="Q9" s="75" t="str">
        <f>'Dairy Partners'!Q9</f>
        <v>M</v>
      </c>
      <c r="R9" s="75" t="str">
        <f>'Dairy Partners'!R9</f>
        <v>M</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2" t="s">
        <v>4</v>
      </c>
      <c r="B10" s="132"/>
      <c r="C10" s="75">
        <f>'Dairy Partners'!C10</f>
        <v>6.5</v>
      </c>
      <c r="D10" s="75">
        <f>'Dairy Partners'!D10</f>
        <v>5.4</v>
      </c>
      <c r="E10" s="75">
        <f>'Dairy Partners'!E10</f>
        <v>5.5</v>
      </c>
      <c r="F10" s="75">
        <f>'Dairy Partners'!F10</f>
        <v>5.7</v>
      </c>
      <c r="G10" s="75">
        <f>'Dairy Partners'!G10</f>
        <v>5.6</v>
      </c>
      <c r="H10" s="75">
        <f>'Dairy Partners'!H10</f>
        <v>5.4</v>
      </c>
      <c r="I10" s="75">
        <f>'Dairy Partners'!I10</f>
        <v>5.5</v>
      </c>
      <c r="J10" s="75">
        <f>'Dairy Partners'!J10</f>
        <v>6</v>
      </c>
      <c r="K10" s="75">
        <f>'Dairy Partners'!K10</f>
        <v>5.9</v>
      </c>
      <c r="L10" s="75">
        <f>'Dairy Partners'!L10</f>
        <v>5.9</v>
      </c>
      <c r="M10" s="75">
        <f>'Dairy Partners'!M10</f>
        <v>5.7</v>
      </c>
      <c r="N10" s="75">
        <f>'Dairy Partners'!N10</f>
        <v>5.7</v>
      </c>
      <c r="O10" s="75">
        <f>'Dairy Partners'!O10</f>
        <v>6</v>
      </c>
      <c r="P10" s="75">
        <f>'Dairy Partners'!P10</f>
        <v>6.2</v>
      </c>
      <c r="Q10" s="75">
        <f>'Dairy Partners'!Q10</f>
        <v>5.3</v>
      </c>
      <c r="R10" s="75">
        <f>'Dairy Partners'!R10</f>
        <v>6.8</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2" t="s">
        <v>5</v>
      </c>
      <c r="B11" s="132"/>
      <c r="C11" s="75">
        <f>'Dairy Partners'!C11</f>
        <v>3</v>
      </c>
      <c r="D11" s="75">
        <f>'Dairy Partners'!D11</f>
        <v>2</v>
      </c>
      <c r="E11" s="75">
        <f>'Dairy Partners'!E11</f>
        <v>2</v>
      </c>
      <c r="F11" s="75">
        <f>'Dairy Partners'!F11</f>
        <v>2</v>
      </c>
      <c r="G11" s="75">
        <f>'Dairy Partners'!G11</f>
        <v>2</v>
      </c>
      <c r="H11" s="75">
        <f>'Dairy Partners'!H11</f>
        <v>2</v>
      </c>
      <c r="I11" s="75">
        <f>'Dairy Partners'!I11</f>
        <v>2</v>
      </c>
      <c r="J11" s="75">
        <f>'Dairy Partners'!J11</f>
        <v>2</v>
      </c>
      <c r="K11" s="75">
        <f>'Dairy Partners'!K11</f>
        <v>3</v>
      </c>
      <c r="L11" s="75">
        <f>'Dairy Partners'!L11</f>
        <v>3</v>
      </c>
      <c r="M11" s="75">
        <f>'Dairy Partners'!M11</f>
        <v>3</v>
      </c>
      <c r="N11" s="75">
        <f>'Dairy Partners'!N11</f>
        <v>4</v>
      </c>
      <c r="O11" s="75">
        <f>'Dairy Partners'!O11</f>
        <v>3</v>
      </c>
      <c r="P11" s="75">
        <f>'Dairy Partners'!P11</f>
        <v>2</v>
      </c>
      <c r="Q11" s="75">
        <f>'Dairy Partners'!Q11</f>
        <v>2</v>
      </c>
      <c r="R11" s="75">
        <f>'Dairy Partners'!R11</f>
        <v>3</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2" t="s">
        <v>6</v>
      </c>
      <c r="B12" s="132"/>
      <c r="C12" s="75">
        <f>'Dairy Partners'!C12</f>
        <v>1</v>
      </c>
      <c r="D12" s="75">
        <f>'Dairy Partners'!D12</f>
        <v>1</v>
      </c>
      <c r="E12" s="75">
        <f>'Dairy Partners'!E12</f>
        <v>1</v>
      </c>
      <c r="F12" s="75">
        <f>'Dairy Partners'!F12</f>
        <v>1</v>
      </c>
      <c r="G12" s="75">
        <f>'Dairy Partners'!G12</f>
        <v>1</v>
      </c>
      <c r="H12" s="75">
        <f>'Dairy Partners'!H12</f>
        <v>0</v>
      </c>
      <c r="I12" s="75">
        <f>'Dairy Partners'!I12</f>
        <v>1</v>
      </c>
      <c r="J12" s="75">
        <f>'Dairy Partners'!J12</f>
        <v>2</v>
      </c>
      <c r="K12" s="75">
        <f>'Dairy Partners'!K12</f>
        <v>1</v>
      </c>
      <c r="L12" s="75">
        <f>'Dairy Partners'!L12</f>
        <v>1</v>
      </c>
      <c r="M12" s="75">
        <f>'Dairy Partners'!M12</f>
        <v>2</v>
      </c>
      <c r="N12" s="75">
        <f>'Dairy Partners'!N12</f>
        <v>3</v>
      </c>
      <c r="O12" s="75">
        <f>'Dairy Partners'!O12</f>
        <v>3</v>
      </c>
      <c r="P12" s="75">
        <f>'Dairy Partners'!P12</f>
        <v>0</v>
      </c>
      <c r="Q12" s="75">
        <f>'Dairy Partners'!Q12</f>
        <v>1</v>
      </c>
      <c r="R12" s="75">
        <f>'Dairy Partners'!R12</f>
        <v>2</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2" t="s">
        <v>7</v>
      </c>
      <c r="B13" s="132"/>
      <c r="C13" s="75">
        <f>'Dairy Partners'!C13</f>
        <v>2</v>
      </c>
      <c r="D13" s="75">
        <f>'Dairy Partners'!D13</f>
        <v>2</v>
      </c>
      <c r="E13" s="75">
        <f>'Dairy Partners'!E13</f>
        <v>3</v>
      </c>
      <c r="F13" s="75">
        <f>'Dairy Partners'!F13</f>
        <v>3</v>
      </c>
      <c r="G13" s="75">
        <f>'Dairy Partners'!G13</f>
        <v>2</v>
      </c>
      <c r="H13" s="75">
        <f>'Dairy Partners'!H13</f>
        <v>2</v>
      </c>
      <c r="I13" s="75">
        <f>'Dairy Partners'!I13</f>
        <v>2</v>
      </c>
      <c r="J13" s="75">
        <f>'Dairy Partners'!J13</f>
        <v>3</v>
      </c>
      <c r="K13" s="75">
        <f>'Dairy Partners'!K13</f>
        <v>2</v>
      </c>
      <c r="L13" s="75">
        <f>'Dairy Partners'!L13</f>
        <v>3</v>
      </c>
      <c r="M13" s="75">
        <f>'Dairy Partners'!M13</f>
        <v>2</v>
      </c>
      <c r="N13" s="75">
        <f>'Dairy Partners'!N13</f>
        <v>3</v>
      </c>
      <c r="O13" s="75">
        <f>'Dairy Partners'!O13</f>
        <v>3</v>
      </c>
      <c r="P13" s="75">
        <f>'Dairy Partners'!P13</f>
        <v>2</v>
      </c>
      <c r="Q13" s="75">
        <f>'Dairy Partners'!Q13</f>
        <v>2</v>
      </c>
      <c r="R13" s="75">
        <f>'Dairy Partners'!R13</f>
        <v>3</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2" t="s">
        <v>8</v>
      </c>
      <c r="B14" s="14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Maize- Silage (30% DM)</v>
      </c>
      <c r="N14" s="81" t="str">
        <f>'Dairy Partners'!N14</f>
        <v>Maize- Silage (30% DM)</v>
      </c>
      <c r="O14" s="81" t="str">
        <f>'Dairy Partners'!O14</f>
        <v>Maize- Silage (30% DM)</v>
      </c>
      <c r="P14" s="81" t="str">
        <f>'Dairy Partners'!P14</f>
        <v xml:space="preserve">Grass Silage (25% DM) </v>
      </c>
      <c r="Q14" s="81" t="str">
        <f>'Dairy Partners'!Q14</f>
        <v xml:space="preserve">Grass Silage (25% DM) </v>
      </c>
      <c r="R14" s="81" t="str">
        <f>'Dairy Partners'!R14</f>
        <v xml:space="preserve">Grass Silage (25% DM) </v>
      </c>
      <c r="S14" s="81" t="str">
        <f>'Dairy Partners'!S14</f>
        <v>Choose</v>
      </c>
      <c r="T14" s="81" t="str">
        <f>'Dairy Partners'!T14</f>
        <v>Choose</v>
      </c>
      <c r="U14" s="81" t="str">
        <f>'Dairy Partners'!U14</f>
        <v>Choose</v>
      </c>
      <c r="V14" s="81" t="str">
        <f>'Dairy Partners'!V14</f>
        <v>Choose</v>
      </c>
      <c r="AD14" s="44" t="s">
        <v>141</v>
      </c>
      <c r="AE14" s="44">
        <v>6</v>
      </c>
      <c r="AI14" s="68" t="s">
        <v>120</v>
      </c>
      <c r="AJ14" s="69">
        <v>0.8</v>
      </c>
      <c r="AK14" s="70">
        <v>1.7</v>
      </c>
      <c r="AL14" s="19">
        <v>12</v>
      </c>
      <c r="AM14" s="19">
        <v>6.7</v>
      </c>
      <c r="AN14" s="19" t="s">
        <v>138</v>
      </c>
    </row>
    <row r="15" spans="1:41" ht="13" x14ac:dyDescent="0.25">
      <c r="A15" s="135" t="s">
        <v>9</v>
      </c>
      <c r="B15" s="135"/>
      <c r="C15" s="75">
        <f>'Dairy Partners'!C15</f>
        <v>47</v>
      </c>
      <c r="D15" s="75">
        <f>'Dairy Partners'!D15</f>
        <v>47</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47</v>
      </c>
      <c r="M15" s="75">
        <f>'Dairy Partners'!M15</f>
        <v>40</v>
      </c>
      <c r="N15" s="75">
        <f>'Dairy Partners'!N15</f>
        <v>40</v>
      </c>
      <c r="O15" s="75">
        <f>'Dairy Partners'!O15</f>
        <v>40</v>
      </c>
      <c r="P15" s="75">
        <f>'Dairy Partners'!P15</f>
        <v>47</v>
      </c>
      <c r="Q15" s="75">
        <f>'Dairy Partners'!Q15</f>
        <v>38</v>
      </c>
      <c r="R15" s="75">
        <f>'Dairy Partners'!R15</f>
        <v>47</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31" t="s">
        <v>44</v>
      </c>
      <c r="B16" s="131"/>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t="str">
        <f>'Dairy Partners'!R16</f>
        <v>Medium/Clay</v>
      </c>
      <c r="S16" s="82" t="str">
        <f>'Dairy Partners'!S16</f>
        <v>Choose</v>
      </c>
      <c r="T16" s="82" t="str">
        <f>'Dairy Partners'!T16</f>
        <v>Choose</v>
      </c>
      <c r="U16" s="82" t="str">
        <f>'Dairy Partners'!U16</f>
        <v>Choose</v>
      </c>
      <c r="V16" s="82" t="str">
        <f>'Dairy Partners'!V16</f>
        <v>Choose</v>
      </c>
      <c r="AD16" s="67" t="s">
        <v>148</v>
      </c>
      <c r="AE16" s="44">
        <v>8</v>
      </c>
      <c r="AI16" s="68" t="s">
        <v>119</v>
      </c>
      <c r="AJ16" s="69">
        <v>8</v>
      </c>
      <c r="AK16" s="70">
        <v>5.5</v>
      </c>
      <c r="AL16" s="20">
        <v>14</v>
      </c>
      <c r="AM16" s="19">
        <v>6.7</v>
      </c>
      <c r="AN16" s="19" t="s">
        <v>138</v>
      </c>
    </row>
    <row r="17" spans="1:40" ht="13" x14ac:dyDescent="0.25">
      <c r="A17" s="123" t="s">
        <v>69</v>
      </c>
      <c r="B17" s="124"/>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79.899999999999991</v>
      </c>
      <c r="M17" s="40">
        <f t="shared" si="0"/>
        <v>56</v>
      </c>
      <c r="N17" s="40">
        <f t="shared" si="0"/>
        <v>56</v>
      </c>
      <c r="O17" s="40">
        <f t="shared" si="0"/>
        <v>56</v>
      </c>
      <c r="P17" s="40">
        <f t="shared" si="0"/>
        <v>79.899999999999991</v>
      </c>
      <c r="Q17" s="40">
        <f t="shared" si="0"/>
        <v>64.599999999999994</v>
      </c>
      <c r="R17" s="40">
        <f t="shared" si="0"/>
        <v>79.899999999999991</v>
      </c>
      <c r="S17" s="40">
        <f t="shared" si="0"/>
        <v>0</v>
      </c>
      <c r="T17" s="40">
        <f t="shared" si="0"/>
        <v>0</v>
      </c>
      <c r="U17" s="40">
        <f t="shared" si="0"/>
        <v>0</v>
      </c>
      <c r="V17" s="40">
        <f t="shared" si="0"/>
        <v>0</v>
      </c>
      <c r="AD17" s="67" t="s">
        <v>149</v>
      </c>
      <c r="AE17" s="44">
        <v>10</v>
      </c>
      <c r="AI17" s="63" t="s">
        <v>116</v>
      </c>
      <c r="AJ17" s="64">
        <v>1.4</v>
      </c>
      <c r="AK17" s="65">
        <v>4.8</v>
      </c>
      <c r="AL17" s="66">
        <v>15</v>
      </c>
      <c r="AM17" s="19">
        <v>6.2</v>
      </c>
      <c r="AN17" s="19" t="s">
        <v>113</v>
      </c>
    </row>
    <row r="18" spans="1:40" ht="15" customHeight="1" x14ac:dyDescent="0.25">
      <c r="A18" s="125" t="s">
        <v>23</v>
      </c>
      <c r="B18" s="126"/>
      <c r="C18" s="24">
        <f>$D31</f>
        <v>63.002500000000005</v>
      </c>
      <c r="D18" s="24">
        <f>$D32</f>
        <v>63.002500000000005</v>
      </c>
      <c r="E18" s="24">
        <f>$D33</f>
        <v>63.002500000000005</v>
      </c>
      <c r="F18" s="24">
        <f>$D34</f>
        <v>63.002500000000005</v>
      </c>
      <c r="G18" s="24">
        <f>$D35</f>
        <v>63.002500000000005</v>
      </c>
      <c r="H18" s="24">
        <f>$D36</f>
        <v>63.002500000000005</v>
      </c>
      <c r="I18" s="24">
        <f>$D37</f>
        <v>63.002500000000005</v>
      </c>
      <c r="J18" s="24">
        <f>$D38</f>
        <v>63.002500000000005</v>
      </c>
      <c r="K18" s="24">
        <f>$D39</f>
        <v>56.072225000000003</v>
      </c>
      <c r="L18" s="24">
        <f>$D40</f>
        <v>63.002500000000005</v>
      </c>
      <c r="M18" s="24">
        <f>$D41</f>
        <v>56.072225000000003</v>
      </c>
      <c r="N18" s="24">
        <f>$D42</f>
        <v>56.072225000000003</v>
      </c>
      <c r="O18" s="24">
        <f>$D43</f>
        <v>56.072225000000003</v>
      </c>
      <c r="P18" s="24">
        <f>$D44</f>
        <v>63.002500000000005</v>
      </c>
      <c r="Q18" s="24">
        <f>$D45</f>
        <v>56.072225000000003</v>
      </c>
      <c r="R18" s="24">
        <f>$D46</f>
        <v>63.002500000000005</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25" t="s">
        <v>90</v>
      </c>
      <c r="B19" s="126"/>
      <c r="C19" s="24">
        <f>C18-C17</f>
        <v>-16.897499999999987</v>
      </c>
      <c r="D19" s="24">
        <f t="shared" ref="D19:V19" si="1">D18-D17</f>
        <v>-16.897499999999987</v>
      </c>
      <c r="E19" s="24">
        <f t="shared" si="1"/>
        <v>-16.897499999999987</v>
      </c>
      <c r="F19" s="24">
        <f t="shared" si="1"/>
        <v>-16.897499999999987</v>
      </c>
      <c r="G19" s="24">
        <f t="shared" si="1"/>
        <v>-16.897499999999987</v>
      </c>
      <c r="H19" s="24">
        <f t="shared" si="1"/>
        <v>-16.897499999999987</v>
      </c>
      <c r="I19" s="24">
        <f t="shared" si="1"/>
        <v>-16.897499999999987</v>
      </c>
      <c r="J19" s="24">
        <f t="shared" si="1"/>
        <v>-16.897499999999987</v>
      </c>
      <c r="K19" s="24">
        <f t="shared" si="1"/>
        <v>-8.5277749999999912</v>
      </c>
      <c r="L19" s="24">
        <f t="shared" si="1"/>
        <v>-16.897499999999987</v>
      </c>
      <c r="M19" s="24">
        <f t="shared" si="1"/>
        <v>7.2225000000003092E-2</v>
      </c>
      <c r="N19" s="24">
        <f t="shared" si="1"/>
        <v>7.2225000000003092E-2</v>
      </c>
      <c r="O19" s="24">
        <f t="shared" si="1"/>
        <v>7.2225000000003092E-2</v>
      </c>
      <c r="P19" s="24">
        <f t="shared" si="1"/>
        <v>-16.897499999999987</v>
      </c>
      <c r="Q19" s="24">
        <f t="shared" si="1"/>
        <v>-8.5277749999999912</v>
      </c>
      <c r="R19" s="24">
        <f t="shared" si="1"/>
        <v>-16.897499999999987</v>
      </c>
      <c r="S19" s="24">
        <f t="shared" si="1"/>
        <v>0</v>
      </c>
      <c r="T19" s="24">
        <f t="shared" si="1"/>
        <v>0</v>
      </c>
      <c r="U19" s="24">
        <f t="shared" si="1"/>
        <v>0</v>
      </c>
      <c r="V19" s="33">
        <f t="shared" si="1"/>
        <v>0</v>
      </c>
      <c r="AI19" s="63" t="s">
        <v>107</v>
      </c>
      <c r="AJ19" s="64">
        <v>3.2</v>
      </c>
      <c r="AK19" s="65">
        <v>10.5</v>
      </c>
      <c r="AL19" s="66">
        <v>17</v>
      </c>
      <c r="AM19" s="19">
        <v>6.2</v>
      </c>
      <c r="AN19" s="19" t="s">
        <v>113</v>
      </c>
    </row>
    <row r="20" spans="1:40" ht="15" customHeight="1" thickBot="1" x14ac:dyDescent="0.3">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INCREASE</v>
      </c>
      <c r="N20" s="34" t="str">
        <f>IF($B42="","",IF(N$19&gt;=0,"INCREASE","DECREASE"))</f>
        <v>INCREASE</v>
      </c>
      <c r="O20" s="34" t="str">
        <f>IF($B43="","",IF(O$19&gt;=0,"INCREASE","DECREASE"))</f>
        <v>INCREASE</v>
      </c>
      <c r="P20" s="34" t="str">
        <f>IF($B44="","",IF(P$19&gt;=0,"INCREASE","DECREASE"))</f>
        <v>DECREASE</v>
      </c>
      <c r="Q20" s="34" t="str">
        <f>IF($B45="","",IF(Q$19&gt;=0,"INCREASE","DECREASE"))</f>
        <v>DECREASE</v>
      </c>
      <c r="R20" s="34" t="str">
        <f>IF($B46="","",IF(R$19&gt;=0,"INCREASE","DECREASE"))</f>
        <v>DECREASE</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23" t="s">
        <v>88</v>
      </c>
      <c r="B21" s="124"/>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228</v>
      </c>
      <c r="L21" s="40">
        <f t="shared" si="2"/>
        <v>282</v>
      </c>
      <c r="M21" s="40">
        <f t="shared" si="2"/>
        <v>176</v>
      </c>
      <c r="N21" s="40">
        <f t="shared" si="2"/>
        <v>176</v>
      </c>
      <c r="O21" s="40">
        <f t="shared" si="2"/>
        <v>176</v>
      </c>
      <c r="P21" s="40">
        <f t="shared" si="2"/>
        <v>282</v>
      </c>
      <c r="Q21" s="40">
        <f t="shared" si="2"/>
        <v>228</v>
      </c>
      <c r="R21" s="40">
        <f t="shared" si="2"/>
        <v>282</v>
      </c>
      <c r="S21" s="40">
        <f t="shared" si="2"/>
        <v>0</v>
      </c>
      <c r="T21" s="40">
        <f t="shared" si="2"/>
        <v>0</v>
      </c>
      <c r="U21" s="40">
        <f t="shared" si="2"/>
        <v>0</v>
      </c>
      <c r="V21" s="40">
        <f t="shared" si="2"/>
        <v>0</v>
      </c>
      <c r="AI21" s="78" t="s">
        <v>100</v>
      </c>
      <c r="AJ21" s="83">
        <v>11</v>
      </c>
      <c r="AK21" s="80">
        <v>12</v>
      </c>
      <c r="AL21" s="41">
        <v>19</v>
      </c>
      <c r="AM21" s="19">
        <v>6.7</v>
      </c>
      <c r="AN21" s="19" t="s">
        <v>138</v>
      </c>
    </row>
    <row r="22" spans="1:40" ht="15" customHeight="1" x14ac:dyDescent="0.25">
      <c r="A22" s="125" t="s">
        <v>89</v>
      </c>
      <c r="B22" s="126"/>
      <c r="C22" s="24">
        <f>$E31</f>
        <v>144.4795</v>
      </c>
      <c r="D22" s="24">
        <f>$E32</f>
        <v>144.4795</v>
      </c>
      <c r="E22" s="24">
        <f>$E33</f>
        <v>144.4795</v>
      </c>
      <c r="F22" s="24">
        <f>$E34</f>
        <v>144.4795</v>
      </c>
      <c r="G22" s="24">
        <f>$E35</f>
        <v>144.4795</v>
      </c>
      <c r="H22" s="24">
        <f>$E36</f>
        <v>144.4795</v>
      </c>
      <c r="I22" s="24">
        <f>$E37</f>
        <v>144.4795</v>
      </c>
      <c r="J22" s="24">
        <f>$E38</f>
        <v>144.4795</v>
      </c>
      <c r="K22" s="24">
        <f>$E39</f>
        <v>128.58675500000001</v>
      </c>
      <c r="L22" s="24">
        <f>$E40</f>
        <v>144.4795</v>
      </c>
      <c r="M22" s="24">
        <f>$E41</f>
        <v>128.58675500000001</v>
      </c>
      <c r="N22" s="24">
        <f>$E42</f>
        <v>128.58675500000001</v>
      </c>
      <c r="O22" s="24">
        <f>$E43</f>
        <v>128.58675500000001</v>
      </c>
      <c r="P22" s="24">
        <f>$E44</f>
        <v>144.4795</v>
      </c>
      <c r="Q22" s="24">
        <f>$E45</f>
        <v>128.58675500000001</v>
      </c>
      <c r="R22" s="24">
        <f>$E46</f>
        <v>144.4795</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25" t="s">
        <v>92</v>
      </c>
      <c r="B23" s="126"/>
      <c r="C23" s="24">
        <f>C22-C21</f>
        <v>-137.5205</v>
      </c>
      <c r="D23" s="24">
        <f t="shared" ref="D23:V23" si="3">D22-D21</f>
        <v>-137.5205</v>
      </c>
      <c r="E23" s="24">
        <f t="shared" si="3"/>
        <v>-137.5205</v>
      </c>
      <c r="F23" s="24">
        <f t="shared" si="3"/>
        <v>-137.5205</v>
      </c>
      <c r="G23" s="24">
        <f t="shared" si="3"/>
        <v>-137.5205</v>
      </c>
      <c r="H23" s="24">
        <f t="shared" si="3"/>
        <v>-137.5205</v>
      </c>
      <c r="I23" s="24">
        <f t="shared" si="3"/>
        <v>-137.5205</v>
      </c>
      <c r="J23" s="24">
        <f t="shared" si="3"/>
        <v>-137.5205</v>
      </c>
      <c r="K23" s="24">
        <f t="shared" si="3"/>
        <v>-99.413244999999989</v>
      </c>
      <c r="L23" s="24">
        <f t="shared" si="3"/>
        <v>-137.5205</v>
      </c>
      <c r="M23" s="24">
        <f t="shared" si="3"/>
        <v>-47.413244999999989</v>
      </c>
      <c r="N23" s="24">
        <f t="shared" si="3"/>
        <v>-47.413244999999989</v>
      </c>
      <c r="O23" s="24">
        <f t="shared" si="3"/>
        <v>-47.413244999999989</v>
      </c>
      <c r="P23" s="24">
        <f t="shared" si="3"/>
        <v>-137.5205</v>
      </c>
      <c r="Q23" s="24">
        <f t="shared" si="3"/>
        <v>-99.413244999999989</v>
      </c>
      <c r="R23" s="24">
        <f t="shared" si="3"/>
        <v>-137.5205</v>
      </c>
      <c r="S23" s="24">
        <f t="shared" si="3"/>
        <v>0</v>
      </c>
      <c r="T23" s="24">
        <f t="shared" si="3"/>
        <v>0</v>
      </c>
      <c r="U23" s="24">
        <f t="shared" si="3"/>
        <v>0</v>
      </c>
      <c r="V23" s="24">
        <f t="shared" si="3"/>
        <v>0</v>
      </c>
      <c r="AI23" s="78" t="s">
        <v>98</v>
      </c>
      <c r="AJ23" s="83">
        <v>9</v>
      </c>
      <c r="AK23" s="80">
        <v>10</v>
      </c>
      <c r="AL23" s="41">
        <v>21</v>
      </c>
      <c r="AM23" s="19">
        <v>6.7</v>
      </c>
      <c r="AN23" s="19" t="s">
        <v>138</v>
      </c>
    </row>
    <row r="24" spans="1:40" ht="15" customHeight="1" thickBot="1" x14ac:dyDescent="0.3">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str">
        <f t="shared" si="4"/>
        <v>DECREASE</v>
      </c>
      <c r="S24" s="34" t="str">
        <f t="shared" si="4"/>
        <v>INCREASE</v>
      </c>
      <c r="T24" s="34" t="str">
        <f t="shared" si="4"/>
        <v>INCREASE</v>
      </c>
      <c r="U24" s="34" t="str">
        <f t="shared" si="4"/>
        <v>INCREASE</v>
      </c>
      <c r="V24" s="34" t="str">
        <f t="shared" si="4"/>
        <v>INCREASE</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c r="S27" s="122"/>
      <c r="T27" s="122"/>
      <c r="U27" s="122"/>
    </row>
    <row r="28" spans="1:40" s="72" customFormat="1" x14ac:dyDescent="0.35">
      <c r="A28" s="90"/>
      <c r="B28" s="32"/>
      <c r="C28" s="23">
        <v>0.06</v>
      </c>
      <c r="D28" s="23">
        <v>275</v>
      </c>
      <c r="E28" s="23">
        <v>1199</v>
      </c>
      <c r="F28" s="23">
        <v>73.400000000000006</v>
      </c>
      <c r="G28" s="23">
        <v>0.2</v>
      </c>
      <c r="H28" s="23">
        <v>3.33</v>
      </c>
      <c r="I28" s="23">
        <v>0.5</v>
      </c>
      <c r="J28" s="23">
        <v>0.01</v>
      </c>
      <c r="K28" s="31">
        <v>0.05</v>
      </c>
      <c r="L28" s="23">
        <v>0.2</v>
      </c>
      <c r="M28" s="23">
        <v>0.2</v>
      </c>
      <c r="N28" s="23"/>
      <c r="O28" s="23"/>
      <c r="P28" s="23">
        <v>969</v>
      </c>
      <c r="Q28" s="23">
        <v>62</v>
      </c>
      <c r="R28" s="23"/>
      <c r="S28" s="23"/>
      <c r="T28" s="23"/>
      <c r="U28" s="23"/>
    </row>
    <row r="29" spans="1:40" s="15" customFormat="1" ht="28" x14ac:dyDescent="0.3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Tyriet 1</v>
      </c>
      <c r="B31" s="23">
        <v>100</v>
      </c>
      <c r="C31" s="2">
        <f>IF(C$27="%w/w SAR",((C$28*10)*$B31),IF(C$27="%w/w DM",(((C$28*10)*($B$28/100))*$B31),IF(C$27="kg/t SAR",(C$28*$B31),IF(C$27="kg/t DM",((C$28*($B$28/100))*$B31),IF(C$27="mg/kg SAR",((C$28*0.001)*$B31),IF(C$27="mg/kg DM",(((C$28*0.001)*($B$28/100))*$B31),0))))))</f>
        <v>60</v>
      </c>
      <c r="D31" s="2">
        <f>(IF(D$27="%w/w SAR",((D$28*10)*$B31),IF(D$27="%w/w DM",(((D$28*10)*($B$28/100))*$B31),IF(D$27="kg/t SAR",(D$28*$B31),IF(D$27="kg/t DM",((D$28*($B$28/100))*$B31),IF(D$27="mg/kg SAR",((D$28*0.001)*$B31),IF(D$27="mg/kg DM",(((D$28*0.001)*($B$28/100))*$B31),"0")))))))*2.291</f>
        <v>63.002500000000005</v>
      </c>
      <c r="E31" s="2">
        <f>(IF(E$27="%w/w SAR",((E$28*10)*$B31),IF(E$27="%w/w DM",(((E$28*10)*($B$28/100))*$B31),IF(E$27="kg/t SAR",(E$28*$B31),IF(E$27="kg/t DM",((E$28*($B$28/100))*$B31),IF(E$27="mg/kg SAR",((E$28*0.001)*$B31),IF(E$27="mg/kg DM",(((E$28*0.001)*($B$28/100))*$B31),"0")))))))*1.205</f>
        <v>144.4795</v>
      </c>
      <c r="F31" s="2">
        <f>(IF(F$27="%w/w SAR",((F$28*10)*$B31),IF(F$27="%w/w DM",(((F$28*10)*($B$28/100))*$B31),IF(F$27="kg/t SAR",(F$28*$B31),IF(F$27="kg/t DM",((F$28*($B$28/100))*$B31),IF(F$27="mg/kg SAR",((F$28*0.001)*$B31),IF(F$27="mg/kg DM",(((F$28*0.001)*($B$28/100))*$B31),"0")))))))*1.658</f>
        <v>12.16972</v>
      </c>
      <c r="G31" s="2">
        <f t="shared" ref="G31:P46" si="5">IF(G$27="%w/w SAR",((G$28*10)*$B31),IF(G$27="%w/w DM",(((G$28*10)*($B$28/100))*$B31),IF(G$27="kg/t SAR",(G$28*$B31),IF(G$27="kg/t DM",((G$28*($B$28/100))*$B31),IF(G$27="mg/kg SAR",((G$28*0.001)*$B31),IF(G$27="mg/kg DM",(((G$28*0.001)*($B$28/100))*$B31),0))))))</f>
        <v>0.02</v>
      </c>
      <c r="H31" s="2">
        <f t="shared" si="5"/>
        <v>0.33300000000000002</v>
      </c>
      <c r="I31" s="2">
        <f t="shared" si="5"/>
        <v>0.05</v>
      </c>
      <c r="J31" s="2">
        <f t="shared" si="5"/>
        <v>1E-3</v>
      </c>
      <c r="K31" s="2">
        <f t="shared" si="5"/>
        <v>5.0000000000000001E-3</v>
      </c>
      <c r="L31" s="2">
        <f t="shared" si="5"/>
        <v>0.02</v>
      </c>
      <c r="M31" s="2">
        <f t="shared" si="5"/>
        <v>0.02</v>
      </c>
      <c r="N31" s="2">
        <f t="shared" si="5"/>
        <v>0</v>
      </c>
      <c r="O31" s="2">
        <f t="shared" si="5"/>
        <v>0</v>
      </c>
      <c r="P31" s="2">
        <f t="shared" si="5"/>
        <v>96.899999999999991</v>
      </c>
      <c r="Q31" s="2">
        <f>(IF(Q$27="%w/w SAR",((Q$28*10)*$B31),IF(Q$27="%w/w DM",(((Q$28*10)*($B$28/100))*$B31),IF(Q$27="kg/t SAR",(Q$28*$B31),IF(Q$27="kg/t DM",((Q$28*($B$28/100))*$B31),IF(Q$27="mg/kg SAR",((Q$28*0.001)*$B31),IF(Q$27="mg/kg DM",(((Q$28*0.001)*($B$28/100))*$B31),0)))))))*2.5</f>
        <v>15.5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Tyriet 2</v>
      </c>
      <c r="B32" s="23">
        <v>100</v>
      </c>
      <c r="C32" s="2">
        <f t="shared" ref="C32:C50" si="6">IF(C$27="%w/w SAR",((C$28*10)*$B32),IF(C$27="%w/w DM",(((C$28*10)*($B$28/100))*$B32),IF(C$27="kg/t SAR",(C$28*$B32),IF(C$27="kg/t DM",((C$28*($B$28/100))*$B32),IF(C$27="mg/kg SAR",((C$28*0.001)*$B32),IF(C$27="mg/kg DM",(((C$28*0.001)*($B$28/100))*$B32),0))))))</f>
        <v>60</v>
      </c>
      <c r="D32" s="2">
        <f t="shared" ref="D32:D50" si="7">(IF(D$27="%w/w SAR",((D$28*10)*$B32),IF(D$27="%w/w DM",(((D$28*10)*($B$28/100))*$B32),IF(D$27="kg/t SAR",(D$28*$B32),IF(D$27="kg/t DM",((D$28*($B$28/100))*$B32),IF(D$27="mg/kg SAR",((D$28*0.001)*$B32),IF(D$27="mg/kg DM",(((D$28*0.001)*($B$28/100))*$B32),"0")))))))*2.291</f>
        <v>63.002500000000005</v>
      </c>
      <c r="E32" s="2">
        <f t="shared" ref="E32:E50" si="8">(IF(E$27="%w/w SAR",((E$28*10)*$B32),IF(E$27="%w/w DM",(((E$28*10)*($B$28/100))*$B32),IF(E$27="kg/t SAR",(E$28*$B32),IF(E$27="kg/t DM",((E$28*($B$28/100))*$B32),IF(E$27="mg/kg SAR",((E$28*0.001)*$B32),IF(E$27="mg/kg DM",(((E$28*0.001)*($B$28/100))*$B32),"0")))))))*1.205</f>
        <v>144.4795</v>
      </c>
      <c r="F32" s="2">
        <f t="shared" ref="F32:F50" si="9">(IF(F$27="%w/w SAR",((F$28*10)*$B32),IF(F$27="%w/w DM",(((F$28*10)*($B$28/100))*$B32),IF(F$27="kg/t SAR",(F$28*$B32),IF(F$27="kg/t DM",((F$28*($B$28/100))*$B32),IF(F$27="mg/kg SAR",((F$28*0.001)*$B32),IF(F$27="mg/kg DM",(((F$28*0.001)*($B$28/100))*$B32),"0")))))))*1.658</f>
        <v>12.16972</v>
      </c>
      <c r="G32" s="2">
        <f t="shared" si="5"/>
        <v>0.02</v>
      </c>
      <c r="H32" s="2">
        <f t="shared" si="5"/>
        <v>0.33300000000000002</v>
      </c>
      <c r="I32" s="2">
        <f t="shared" si="5"/>
        <v>0.05</v>
      </c>
      <c r="J32" s="2">
        <f t="shared" si="5"/>
        <v>1E-3</v>
      </c>
      <c r="K32" s="2">
        <f t="shared" si="5"/>
        <v>5.0000000000000001E-3</v>
      </c>
      <c r="L32" s="2">
        <f t="shared" si="5"/>
        <v>0.02</v>
      </c>
      <c r="M32" s="2">
        <f t="shared" si="5"/>
        <v>0.02</v>
      </c>
      <c r="N32" s="2">
        <f t="shared" si="5"/>
        <v>0</v>
      </c>
      <c r="O32" s="2">
        <f t="shared" si="5"/>
        <v>0</v>
      </c>
      <c r="P32" s="2">
        <f t="shared" si="5"/>
        <v>96.899999999999991</v>
      </c>
      <c r="Q32" s="2">
        <f t="shared" ref="Q32:Q50" si="10">(IF(Q$27="%w/w SAR",((Q$28*10)*$B32),IF(Q$27="%w/w DM",(((Q$28*10)*($B$28/100))*$B32),IF(Q$27="kg/t SAR",(Q$28*$B32),IF(Q$27="kg/t DM",((Q$28*($B$28/100))*$B32),IF(Q$27="mg/kg SAR",((Q$28*0.001)*$B32),IF(Q$27="mg/kg DM",(((Q$28*0.001)*($B$28/100))*$B32),0)))))))*2.5</f>
        <v>15.5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ht="13" x14ac:dyDescent="0.35">
      <c r="A33" s="21" t="str">
        <f>E8</f>
        <v>Tyriet 3</v>
      </c>
      <c r="B33" s="23">
        <v>100</v>
      </c>
      <c r="C33" s="2">
        <f t="shared" si="6"/>
        <v>60</v>
      </c>
      <c r="D33" s="2">
        <f t="shared" si="7"/>
        <v>63.002500000000005</v>
      </c>
      <c r="E33" s="2">
        <f t="shared" si="8"/>
        <v>144.4795</v>
      </c>
      <c r="F33" s="2">
        <f t="shared" si="9"/>
        <v>12.16972</v>
      </c>
      <c r="G33" s="2">
        <f t="shared" si="5"/>
        <v>0.02</v>
      </c>
      <c r="H33" s="2">
        <f t="shared" si="5"/>
        <v>0.33300000000000002</v>
      </c>
      <c r="I33" s="2">
        <f t="shared" si="5"/>
        <v>0.05</v>
      </c>
      <c r="J33" s="2">
        <f t="shared" si="5"/>
        <v>1E-3</v>
      </c>
      <c r="K33" s="2">
        <f t="shared" si="5"/>
        <v>5.0000000000000001E-3</v>
      </c>
      <c r="L33" s="2">
        <f t="shared" si="5"/>
        <v>0.02</v>
      </c>
      <c r="M33" s="2">
        <f t="shared" si="5"/>
        <v>0.02</v>
      </c>
      <c r="N33" s="2">
        <f t="shared" si="5"/>
        <v>0</v>
      </c>
      <c r="O33" s="2">
        <f t="shared" si="5"/>
        <v>0</v>
      </c>
      <c r="P33" s="2">
        <f t="shared" si="5"/>
        <v>96.899999999999991</v>
      </c>
      <c r="Q33" s="2">
        <f t="shared" si="10"/>
        <v>15.5</v>
      </c>
      <c r="R33" s="2">
        <f t="shared" si="11"/>
        <v>0</v>
      </c>
      <c r="S33" s="2">
        <f t="shared" si="11"/>
        <v>0</v>
      </c>
      <c r="T33" s="2">
        <f t="shared" si="11"/>
        <v>0</v>
      </c>
      <c r="U33" s="2">
        <f t="shared" si="11"/>
        <v>0</v>
      </c>
      <c r="AB33" s="74"/>
      <c r="AC33" s="74"/>
      <c r="AD33" s="74"/>
      <c r="AE33" s="74"/>
      <c r="AF33" s="74"/>
      <c r="AG33" s="74"/>
      <c r="AH33" s="74"/>
      <c r="AI33" s="74"/>
    </row>
    <row r="34" spans="1:35" s="91" customFormat="1" ht="13" x14ac:dyDescent="0.35">
      <c r="A34" s="21" t="str">
        <f>F8</f>
        <v>Tyriet 4</v>
      </c>
      <c r="B34" s="23">
        <v>100</v>
      </c>
      <c r="C34" s="2">
        <f t="shared" si="6"/>
        <v>60</v>
      </c>
      <c r="D34" s="2">
        <f t="shared" si="7"/>
        <v>63.002500000000005</v>
      </c>
      <c r="E34" s="2">
        <f t="shared" si="8"/>
        <v>144.4795</v>
      </c>
      <c r="F34" s="2">
        <f t="shared" si="9"/>
        <v>12.16972</v>
      </c>
      <c r="G34" s="2">
        <f t="shared" si="5"/>
        <v>0.02</v>
      </c>
      <c r="H34" s="2">
        <f t="shared" si="5"/>
        <v>0.33300000000000002</v>
      </c>
      <c r="I34" s="2">
        <f t="shared" si="5"/>
        <v>0.05</v>
      </c>
      <c r="J34" s="2">
        <f t="shared" si="5"/>
        <v>1E-3</v>
      </c>
      <c r="K34" s="2">
        <f t="shared" si="5"/>
        <v>5.0000000000000001E-3</v>
      </c>
      <c r="L34" s="2">
        <f t="shared" si="5"/>
        <v>0.02</v>
      </c>
      <c r="M34" s="2">
        <f t="shared" si="5"/>
        <v>0.02</v>
      </c>
      <c r="N34" s="2">
        <f t="shared" si="5"/>
        <v>0</v>
      </c>
      <c r="O34" s="2">
        <f t="shared" si="5"/>
        <v>0</v>
      </c>
      <c r="P34" s="2">
        <f t="shared" si="5"/>
        <v>96.899999999999991</v>
      </c>
      <c r="Q34" s="2">
        <f t="shared" si="10"/>
        <v>15.5</v>
      </c>
      <c r="R34" s="2">
        <f t="shared" si="11"/>
        <v>0</v>
      </c>
      <c r="S34" s="2">
        <f t="shared" si="11"/>
        <v>0</v>
      </c>
      <c r="T34" s="2">
        <f t="shared" si="11"/>
        <v>0</v>
      </c>
      <c r="U34" s="2">
        <f t="shared" si="11"/>
        <v>0</v>
      </c>
      <c r="AB34" s="74"/>
      <c r="AC34" s="74"/>
      <c r="AD34" s="74"/>
      <c r="AE34" s="74"/>
      <c r="AF34" s="74"/>
      <c r="AG34" s="74"/>
      <c r="AH34" s="74"/>
      <c r="AI34" s="74"/>
    </row>
    <row r="35" spans="1:35" s="91" customFormat="1" ht="13" x14ac:dyDescent="0.35">
      <c r="A35" s="21" t="str">
        <f>G8</f>
        <v>Tyriet 5</v>
      </c>
      <c r="B35" s="23">
        <v>100</v>
      </c>
      <c r="C35" s="2">
        <f t="shared" si="6"/>
        <v>60</v>
      </c>
      <c r="D35" s="2">
        <f t="shared" si="7"/>
        <v>63.002500000000005</v>
      </c>
      <c r="E35" s="2">
        <f t="shared" si="8"/>
        <v>144.4795</v>
      </c>
      <c r="F35" s="2">
        <f t="shared" si="9"/>
        <v>12.16972</v>
      </c>
      <c r="G35" s="2">
        <f t="shared" si="5"/>
        <v>0.02</v>
      </c>
      <c r="H35" s="2">
        <f t="shared" si="5"/>
        <v>0.33300000000000002</v>
      </c>
      <c r="I35" s="2">
        <f t="shared" si="5"/>
        <v>0.05</v>
      </c>
      <c r="J35" s="2">
        <f t="shared" si="5"/>
        <v>1E-3</v>
      </c>
      <c r="K35" s="2">
        <f t="shared" si="5"/>
        <v>5.0000000000000001E-3</v>
      </c>
      <c r="L35" s="2">
        <f t="shared" si="5"/>
        <v>0.02</v>
      </c>
      <c r="M35" s="2">
        <f t="shared" si="5"/>
        <v>0.02</v>
      </c>
      <c r="N35" s="2">
        <f t="shared" si="5"/>
        <v>0</v>
      </c>
      <c r="O35" s="2">
        <f t="shared" si="5"/>
        <v>0</v>
      </c>
      <c r="P35" s="2">
        <f t="shared" si="5"/>
        <v>96.899999999999991</v>
      </c>
      <c r="Q35" s="2">
        <f t="shared" si="10"/>
        <v>15.5</v>
      </c>
      <c r="R35" s="2">
        <f t="shared" si="11"/>
        <v>0</v>
      </c>
      <c r="S35" s="2">
        <f t="shared" si="11"/>
        <v>0</v>
      </c>
      <c r="T35" s="2">
        <f t="shared" si="11"/>
        <v>0</v>
      </c>
      <c r="U35" s="2">
        <f t="shared" si="11"/>
        <v>0</v>
      </c>
      <c r="AB35" s="74"/>
      <c r="AC35" s="74"/>
      <c r="AD35" s="74"/>
      <c r="AE35" s="74"/>
      <c r="AF35" s="74"/>
      <c r="AG35" s="74"/>
      <c r="AH35" s="74"/>
      <c r="AI35" s="74"/>
    </row>
    <row r="36" spans="1:35" s="91" customFormat="1" ht="13" x14ac:dyDescent="0.35">
      <c r="A36" s="21" t="str">
        <f>H8</f>
        <v>Tyriet 6</v>
      </c>
      <c r="B36" s="23">
        <v>100</v>
      </c>
      <c r="C36" s="2">
        <f t="shared" si="6"/>
        <v>60</v>
      </c>
      <c r="D36" s="2">
        <f t="shared" si="7"/>
        <v>63.002500000000005</v>
      </c>
      <c r="E36" s="2">
        <f t="shared" si="8"/>
        <v>144.4795</v>
      </c>
      <c r="F36" s="2">
        <f t="shared" si="9"/>
        <v>12.16972</v>
      </c>
      <c r="G36" s="2">
        <f t="shared" si="5"/>
        <v>0.02</v>
      </c>
      <c r="H36" s="2">
        <f t="shared" si="5"/>
        <v>0.33300000000000002</v>
      </c>
      <c r="I36" s="2">
        <f t="shared" si="5"/>
        <v>0.05</v>
      </c>
      <c r="J36" s="2">
        <f t="shared" si="5"/>
        <v>1E-3</v>
      </c>
      <c r="K36" s="2">
        <f t="shared" si="5"/>
        <v>5.0000000000000001E-3</v>
      </c>
      <c r="L36" s="2">
        <f t="shared" si="5"/>
        <v>0.02</v>
      </c>
      <c r="M36" s="2">
        <f t="shared" si="5"/>
        <v>0.02</v>
      </c>
      <c r="N36" s="2">
        <f t="shared" si="5"/>
        <v>0</v>
      </c>
      <c r="O36" s="2">
        <f t="shared" si="5"/>
        <v>0</v>
      </c>
      <c r="P36" s="2">
        <f t="shared" si="5"/>
        <v>96.899999999999991</v>
      </c>
      <c r="Q36" s="2">
        <f t="shared" si="10"/>
        <v>15.5</v>
      </c>
      <c r="R36" s="2">
        <f t="shared" si="11"/>
        <v>0</v>
      </c>
      <c r="S36" s="2">
        <f t="shared" si="11"/>
        <v>0</v>
      </c>
      <c r="T36" s="2">
        <f t="shared" si="11"/>
        <v>0</v>
      </c>
      <c r="U36" s="2">
        <f t="shared" si="11"/>
        <v>0</v>
      </c>
      <c r="AB36" s="74"/>
      <c r="AC36" s="74"/>
      <c r="AD36" s="74"/>
      <c r="AE36" s="74"/>
      <c r="AF36" s="74"/>
      <c r="AG36" s="74"/>
      <c r="AH36" s="74"/>
      <c r="AI36" s="74"/>
    </row>
    <row r="37" spans="1:35" s="91" customFormat="1" ht="13" x14ac:dyDescent="0.35">
      <c r="A37" s="21" t="str">
        <f>I8</f>
        <v>Tyriet 7</v>
      </c>
      <c r="B37" s="23">
        <v>100</v>
      </c>
      <c r="C37" s="2">
        <f t="shared" si="6"/>
        <v>60</v>
      </c>
      <c r="D37" s="2">
        <f t="shared" si="7"/>
        <v>63.002500000000005</v>
      </c>
      <c r="E37" s="2">
        <f t="shared" si="8"/>
        <v>144.4795</v>
      </c>
      <c r="F37" s="2">
        <f t="shared" si="9"/>
        <v>12.16972</v>
      </c>
      <c r="G37" s="2">
        <f t="shared" si="5"/>
        <v>0.02</v>
      </c>
      <c r="H37" s="2">
        <f t="shared" si="5"/>
        <v>0.33300000000000002</v>
      </c>
      <c r="I37" s="2">
        <f t="shared" si="5"/>
        <v>0.05</v>
      </c>
      <c r="J37" s="2">
        <f t="shared" si="5"/>
        <v>1E-3</v>
      </c>
      <c r="K37" s="2">
        <f t="shared" si="5"/>
        <v>5.0000000000000001E-3</v>
      </c>
      <c r="L37" s="2">
        <f t="shared" si="5"/>
        <v>0.02</v>
      </c>
      <c r="M37" s="2">
        <f t="shared" si="5"/>
        <v>0.02</v>
      </c>
      <c r="N37" s="2">
        <f t="shared" si="5"/>
        <v>0</v>
      </c>
      <c r="O37" s="2">
        <f t="shared" si="5"/>
        <v>0</v>
      </c>
      <c r="P37" s="2">
        <f t="shared" si="5"/>
        <v>96.899999999999991</v>
      </c>
      <c r="Q37" s="2">
        <f t="shared" si="10"/>
        <v>15.5</v>
      </c>
      <c r="R37" s="2">
        <f t="shared" si="11"/>
        <v>0</v>
      </c>
      <c r="S37" s="2">
        <f t="shared" si="11"/>
        <v>0</v>
      </c>
      <c r="T37" s="2">
        <f t="shared" si="11"/>
        <v>0</v>
      </c>
      <c r="U37" s="2">
        <f t="shared" si="11"/>
        <v>0</v>
      </c>
      <c r="AB37" s="74"/>
      <c r="AC37" s="74"/>
      <c r="AD37" s="74"/>
      <c r="AE37" s="74"/>
      <c r="AF37" s="74"/>
      <c r="AG37" s="74"/>
      <c r="AH37" s="74"/>
      <c r="AI37" s="74"/>
    </row>
    <row r="38" spans="1:35" s="91" customFormat="1" ht="13" x14ac:dyDescent="0.35">
      <c r="A38" s="21" t="str">
        <f>J8</f>
        <v>Hafod 2675</v>
      </c>
      <c r="B38" s="23">
        <v>100</v>
      </c>
      <c r="C38" s="2">
        <f t="shared" si="6"/>
        <v>60</v>
      </c>
      <c r="D38" s="2">
        <f t="shared" si="7"/>
        <v>63.002500000000005</v>
      </c>
      <c r="E38" s="2">
        <f t="shared" si="8"/>
        <v>144.4795</v>
      </c>
      <c r="F38" s="2">
        <f t="shared" si="9"/>
        <v>12.16972</v>
      </c>
      <c r="G38" s="2">
        <f t="shared" si="5"/>
        <v>0.02</v>
      </c>
      <c r="H38" s="2">
        <f t="shared" si="5"/>
        <v>0.33300000000000002</v>
      </c>
      <c r="I38" s="2">
        <f t="shared" si="5"/>
        <v>0.05</v>
      </c>
      <c r="J38" s="2">
        <f t="shared" si="5"/>
        <v>1E-3</v>
      </c>
      <c r="K38" s="2">
        <f t="shared" si="5"/>
        <v>5.0000000000000001E-3</v>
      </c>
      <c r="L38" s="2">
        <f t="shared" si="5"/>
        <v>0.02</v>
      </c>
      <c r="M38" s="2">
        <f t="shared" si="5"/>
        <v>0.02</v>
      </c>
      <c r="N38" s="2">
        <f t="shared" si="5"/>
        <v>0</v>
      </c>
      <c r="O38" s="2">
        <f t="shared" si="5"/>
        <v>0</v>
      </c>
      <c r="P38" s="2">
        <f t="shared" si="5"/>
        <v>96.899999999999991</v>
      </c>
      <c r="Q38" s="2">
        <f t="shared" si="10"/>
        <v>15.5</v>
      </c>
      <c r="R38" s="2">
        <f t="shared" si="11"/>
        <v>0</v>
      </c>
      <c r="S38" s="2">
        <f t="shared" si="11"/>
        <v>0</v>
      </c>
      <c r="T38" s="2">
        <f t="shared" si="11"/>
        <v>0</v>
      </c>
      <c r="U38" s="2">
        <f t="shared" si="11"/>
        <v>0</v>
      </c>
      <c r="AB38" s="74"/>
      <c r="AC38" s="74"/>
      <c r="AD38" s="74"/>
      <c r="AE38" s="74"/>
      <c r="AF38" s="74"/>
      <c r="AG38" s="74"/>
      <c r="AH38" s="74"/>
      <c r="AI38" s="74"/>
    </row>
    <row r="39" spans="1:35" s="91" customFormat="1" ht="13" x14ac:dyDescent="0.35">
      <c r="A39" s="21">
        <f>K8</f>
        <v>15</v>
      </c>
      <c r="B39" s="23">
        <v>89</v>
      </c>
      <c r="C39" s="2">
        <f t="shared" si="6"/>
        <v>53.4</v>
      </c>
      <c r="D39" s="2">
        <f t="shared" si="7"/>
        <v>56.072225000000003</v>
      </c>
      <c r="E39" s="2">
        <f t="shared" si="8"/>
        <v>128.58675500000001</v>
      </c>
      <c r="F39" s="2">
        <f t="shared" si="9"/>
        <v>10.8310508</v>
      </c>
      <c r="G39" s="2">
        <f t="shared" si="5"/>
        <v>1.78E-2</v>
      </c>
      <c r="H39" s="2">
        <f t="shared" si="5"/>
        <v>0.29637000000000002</v>
      </c>
      <c r="I39" s="2">
        <f t="shared" si="5"/>
        <v>4.4499999999999998E-2</v>
      </c>
      <c r="J39" s="2">
        <f t="shared" si="5"/>
        <v>8.9000000000000006E-4</v>
      </c>
      <c r="K39" s="2">
        <f t="shared" si="5"/>
        <v>4.45E-3</v>
      </c>
      <c r="L39" s="2">
        <f t="shared" si="5"/>
        <v>1.78E-2</v>
      </c>
      <c r="M39" s="2">
        <f t="shared" si="5"/>
        <v>1.78E-2</v>
      </c>
      <c r="N39" s="2">
        <f t="shared" si="5"/>
        <v>0</v>
      </c>
      <c r="O39" s="2">
        <f t="shared" si="5"/>
        <v>0</v>
      </c>
      <c r="P39" s="2">
        <f t="shared" si="5"/>
        <v>86.241</v>
      </c>
      <c r="Q39" s="2">
        <f t="shared" si="10"/>
        <v>13.795</v>
      </c>
      <c r="R39" s="2">
        <f t="shared" si="11"/>
        <v>0</v>
      </c>
      <c r="S39" s="2">
        <f t="shared" si="11"/>
        <v>0</v>
      </c>
      <c r="T39" s="2">
        <f t="shared" si="11"/>
        <v>0</v>
      </c>
      <c r="U39" s="2">
        <f t="shared" si="11"/>
        <v>0</v>
      </c>
      <c r="AB39" s="74"/>
      <c r="AC39" s="74"/>
      <c r="AD39" s="74"/>
      <c r="AE39" s="74"/>
      <c r="AF39" s="74"/>
      <c r="AG39" s="74"/>
      <c r="AH39" s="74"/>
      <c r="AI39" s="74"/>
    </row>
    <row r="40" spans="1:35" s="91" customFormat="1" ht="13" x14ac:dyDescent="0.35">
      <c r="A40" s="21" t="str">
        <f>L8</f>
        <v>Land at Rhosygadair 3</v>
      </c>
      <c r="B40" s="23">
        <v>100</v>
      </c>
      <c r="C40" s="2">
        <f t="shared" si="6"/>
        <v>60</v>
      </c>
      <c r="D40" s="2">
        <f t="shared" si="7"/>
        <v>63.002500000000005</v>
      </c>
      <c r="E40" s="2">
        <f t="shared" si="8"/>
        <v>144.4795</v>
      </c>
      <c r="F40" s="2">
        <f t="shared" si="9"/>
        <v>12.16972</v>
      </c>
      <c r="G40" s="2">
        <f t="shared" si="5"/>
        <v>0.02</v>
      </c>
      <c r="H40" s="2">
        <f t="shared" si="5"/>
        <v>0.33300000000000002</v>
      </c>
      <c r="I40" s="2">
        <f t="shared" si="5"/>
        <v>0.05</v>
      </c>
      <c r="J40" s="2">
        <f t="shared" si="5"/>
        <v>1E-3</v>
      </c>
      <c r="K40" s="2">
        <f t="shared" si="5"/>
        <v>5.0000000000000001E-3</v>
      </c>
      <c r="L40" s="2">
        <f t="shared" si="5"/>
        <v>0.02</v>
      </c>
      <c r="M40" s="2">
        <f t="shared" si="5"/>
        <v>0.02</v>
      </c>
      <c r="N40" s="2">
        <f t="shared" si="5"/>
        <v>0</v>
      </c>
      <c r="O40" s="2">
        <f t="shared" si="5"/>
        <v>0</v>
      </c>
      <c r="P40" s="2">
        <f t="shared" si="5"/>
        <v>96.899999999999991</v>
      </c>
      <c r="Q40" s="2">
        <f t="shared" si="10"/>
        <v>15.5</v>
      </c>
      <c r="R40" s="2">
        <f t="shared" si="11"/>
        <v>0</v>
      </c>
      <c r="S40" s="2">
        <f t="shared" si="11"/>
        <v>0</v>
      </c>
      <c r="T40" s="2">
        <f t="shared" si="11"/>
        <v>0</v>
      </c>
      <c r="U40" s="2">
        <f t="shared" si="11"/>
        <v>0</v>
      </c>
      <c r="AB40" s="74"/>
      <c r="AC40" s="74"/>
      <c r="AD40" s="74"/>
      <c r="AE40" s="74"/>
      <c r="AF40" s="74"/>
      <c r="AG40" s="74"/>
      <c r="AH40" s="74"/>
      <c r="AI40" s="74"/>
    </row>
    <row r="41" spans="1:35" s="91" customFormat="1" ht="13" x14ac:dyDescent="0.35">
      <c r="A41" s="21" t="str">
        <f>M8</f>
        <v>Land at Rhosygadair 4</v>
      </c>
      <c r="B41" s="23">
        <v>89</v>
      </c>
      <c r="C41" s="2">
        <f t="shared" si="6"/>
        <v>53.4</v>
      </c>
      <c r="D41" s="2">
        <f t="shared" si="7"/>
        <v>56.072225000000003</v>
      </c>
      <c r="E41" s="2">
        <f t="shared" si="8"/>
        <v>128.58675500000001</v>
      </c>
      <c r="F41" s="2">
        <f t="shared" si="9"/>
        <v>10.8310508</v>
      </c>
      <c r="G41" s="2">
        <f t="shared" si="5"/>
        <v>1.78E-2</v>
      </c>
      <c r="H41" s="2">
        <f t="shared" si="5"/>
        <v>0.29637000000000002</v>
      </c>
      <c r="I41" s="2">
        <f t="shared" si="5"/>
        <v>4.4499999999999998E-2</v>
      </c>
      <c r="J41" s="2">
        <f t="shared" si="5"/>
        <v>8.9000000000000006E-4</v>
      </c>
      <c r="K41" s="2">
        <f t="shared" si="5"/>
        <v>4.45E-3</v>
      </c>
      <c r="L41" s="2">
        <f t="shared" si="5"/>
        <v>1.78E-2</v>
      </c>
      <c r="M41" s="2">
        <f t="shared" si="5"/>
        <v>1.78E-2</v>
      </c>
      <c r="N41" s="2">
        <f t="shared" si="5"/>
        <v>0</v>
      </c>
      <c r="O41" s="2">
        <f t="shared" si="5"/>
        <v>0</v>
      </c>
      <c r="P41" s="2">
        <f t="shared" si="5"/>
        <v>86.241</v>
      </c>
      <c r="Q41" s="2">
        <f t="shared" si="10"/>
        <v>13.795</v>
      </c>
      <c r="R41" s="2">
        <f t="shared" si="11"/>
        <v>0</v>
      </c>
      <c r="S41" s="2">
        <f t="shared" si="11"/>
        <v>0</v>
      </c>
      <c r="T41" s="2">
        <f t="shared" si="11"/>
        <v>0</v>
      </c>
      <c r="U41" s="2">
        <f t="shared" si="11"/>
        <v>0</v>
      </c>
      <c r="AB41" s="74"/>
      <c r="AC41" s="74"/>
      <c r="AD41" s="74"/>
      <c r="AE41" s="74"/>
      <c r="AF41" s="74"/>
      <c r="AG41" s="74"/>
      <c r="AH41" s="74"/>
      <c r="AI41" s="74"/>
    </row>
    <row r="42" spans="1:35" s="91" customFormat="1" ht="13" x14ac:dyDescent="0.35">
      <c r="A42" s="21" t="str">
        <f>N8</f>
        <v>Land at Rhosygadair 5</v>
      </c>
      <c r="B42" s="23">
        <v>89</v>
      </c>
      <c r="C42" s="2">
        <f t="shared" si="6"/>
        <v>53.4</v>
      </c>
      <c r="D42" s="2">
        <f t="shared" si="7"/>
        <v>56.072225000000003</v>
      </c>
      <c r="E42" s="2">
        <f t="shared" si="8"/>
        <v>128.58675500000001</v>
      </c>
      <c r="F42" s="2">
        <f t="shared" si="9"/>
        <v>10.8310508</v>
      </c>
      <c r="G42" s="2">
        <f t="shared" si="5"/>
        <v>1.78E-2</v>
      </c>
      <c r="H42" s="2">
        <f t="shared" si="5"/>
        <v>0.29637000000000002</v>
      </c>
      <c r="I42" s="2">
        <f t="shared" si="5"/>
        <v>4.4499999999999998E-2</v>
      </c>
      <c r="J42" s="2">
        <f t="shared" si="5"/>
        <v>8.9000000000000006E-4</v>
      </c>
      <c r="K42" s="2">
        <f t="shared" si="5"/>
        <v>4.45E-3</v>
      </c>
      <c r="L42" s="2">
        <f t="shared" si="5"/>
        <v>1.78E-2</v>
      </c>
      <c r="M42" s="2">
        <f t="shared" si="5"/>
        <v>1.78E-2</v>
      </c>
      <c r="N42" s="2">
        <f t="shared" si="5"/>
        <v>0</v>
      </c>
      <c r="O42" s="2">
        <f t="shared" si="5"/>
        <v>0</v>
      </c>
      <c r="P42" s="2">
        <f t="shared" si="5"/>
        <v>86.241</v>
      </c>
      <c r="Q42" s="2">
        <f t="shared" si="10"/>
        <v>13.795</v>
      </c>
      <c r="R42" s="2">
        <f t="shared" si="11"/>
        <v>0</v>
      </c>
      <c r="S42" s="2">
        <f t="shared" si="11"/>
        <v>0</v>
      </c>
      <c r="T42" s="2">
        <f t="shared" si="11"/>
        <v>0</v>
      </c>
      <c r="U42" s="2">
        <f t="shared" si="11"/>
        <v>0</v>
      </c>
      <c r="AB42" s="74"/>
      <c r="AC42" s="74"/>
      <c r="AD42" s="74"/>
      <c r="AE42" s="74"/>
      <c r="AF42" s="74"/>
      <c r="AG42" s="74"/>
      <c r="AH42" s="74"/>
      <c r="AI42" s="74"/>
    </row>
    <row r="43" spans="1:35" s="91" customFormat="1" ht="13" x14ac:dyDescent="0.35">
      <c r="A43" s="21" t="str">
        <f>O8</f>
        <v>Land at Rhosygadair 6</v>
      </c>
      <c r="B43" s="23">
        <v>89</v>
      </c>
      <c r="C43" s="2">
        <f t="shared" si="6"/>
        <v>53.4</v>
      </c>
      <c r="D43" s="2">
        <f t="shared" si="7"/>
        <v>56.072225000000003</v>
      </c>
      <c r="E43" s="2">
        <f t="shared" si="8"/>
        <v>128.58675500000001</v>
      </c>
      <c r="F43" s="2">
        <f t="shared" si="9"/>
        <v>10.8310508</v>
      </c>
      <c r="G43" s="2">
        <f t="shared" si="5"/>
        <v>1.78E-2</v>
      </c>
      <c r="H43" s="2">
        <f t="shared" si="5"/>
        <v>0.29637000000000002</v>
      </c>
      <c r="I43" s="2">
        <f t="shared" si="5"/>
        <v>4.4499999999999998E-2</v>
      </c>
      <c r="J43" s="2">
        <f t="shared" si="5"/>
        <v>8.9000000000000006E-4</v>
      </c>
      <c r="K43" s="2">
        <f t="shared" si="5"/>
        <v>4.45E-3</v>
      </c>
      <c r="L43" s="2">
        <f t="shared" si="5"/>
        <v>1.78E-2</v>
      </c>
      <c r="M43" s="2">
        <f t="shared" si="5"/>
        <v>1.78E-2</v>
      </c>
      <c r="N43" s="2">
        <f t="shared" si="5"/>
        <v>0</v>
      </c>
      <c r="O43" s="2">
        <f t="shared" si="5"/>
        <v>0</v>
      </c>
      <c r="P43" s="2">
        <f t="shared" si="5"/>
        <v>86.241</v>
      </c>
      <c r="Q43" s="2">
        <f t="shared" si="10"/>
        <v>13.795</v>
      </c>
      <c r="R43" s="2">
        <f t="shared" si="11"/>
        <v>0</v>
      </c>
      <c r="S43" s="2">
        <f t="shared" si="11"/>
        <v>0</v>
      </c>
      <c r="T43" s="2">
        <f t="shared" si="11"/>
        <v>0</v>
      </c>
      <c r="U43" s="2">
        <f t="shared" si="11"/>
        <v>0</v>
      </c>
      <c r="AB43" s="74"/>
      <c r="AC43" s="74"/>
      <c r="AD43" s="74"/>
      <c r="AE43" s="74"/>
      <c r="AF43" s="74"/>
      <c r="AG43" s="74"/>
      <c r="AH43" s="74"/>
      <c r="AI43" s="74"/>
    </row>
    <row r="44" spans="1:35" s="91" customFormat="1" ht="13" x14ac:dyDescent="0.35">
      <c r="A44" s="21" t="str">
        <f>P8</f>
        <v>Land at Rhosygadair 7</v>
      </c>
      <c r="B44" s="23">
        <v>100</v>
      </c>
      <c r="C44" s="2">
        <f t="shared" si="6"/>
        <v>60</v>
      </c>
      <c r="D44" s="2">
        <f t="shared" si="7"/>
        <v>63.002500000000005</v>
      </c>
      <c r="E44" s="2">
        <f t="shared" si="8"/>
        <v>144.4795</v>
      </c>
      <c r="F44" s="2">
        <f t="shared" si="9"/>
        <v>12.16972</v>
      </c>
      <c r="G44" s="2">
        <f t="shared" si="5"/>
        <v>0.02</v>
      </c>
      <c r="H44" s="2">
        <f t="shared" si="5"/>
        <v>0.33300000000000002</v>
      </c>
      <c r="I44" s="2">
        <f t="shared" si="5"/>
        <v>0.05</v>
      </c>
      <c r="J44" s="2">
        <f t="shared" si="5"/>
        <v>1E-3</v>
      </c>
      <c r="K44" s="2">
        <f t="shared" si="5"/>
        <v>5.0000000000000001E-3</v>
      </c>
      <c r="L44" s="2">
        <f t="shared" si="5"/>
        <v>0.02</v>
      </c>
      <c r="M44" s="2">
        <f t="shared" si="5"/>
        <v>0.02</v>
      </c>
      <c r="N44" s="2">
        <f t="shared" si="5"/>
        <v>0</v>
      </c>
      <c r="O44" s="2">
        <f t="shared" si="5"/>
        <v>0</v>
      </c>
      <c r="P44" s="2">
        <f t="shared" si="5"/>
        <v>96.899999999999991</v>
      </c>
      <c r="Q44" s="2">
        <f t="shared" si="10"/>
        <v>15.5</v>
      </c>
      <c r="R44" s="2">
        <f t="shared" si="11"/>
        <v>0</v>
      </c>
      <c r="S44" s="2">
        <f t="shared" si="11"/>
        <v>0</v>
      </c>
      <c r="T44" s="2">
        <f t="shared" si="11"/>
        <v>0</v>
      </c>
      <c r="U44" s="2">
        <f t="shared" si="11"/>
        <v>0</v>
      </c>
      <c r="AB44" s="74"/>
      <c r="AC44" s="74"/>
      <c r="AD44" s="74"/>
      <c r="AE44" s="74"/>
      <c r="AF44" s="74"/>
      <c r="AG44" s="74"/>
      <c r="AH44" s="74"/>
      <c r="AI44" s="74"/>
    </row>
    <row r="45" spans="1:35" s="91" customFormat="1" ht="13" x14ac:dyDescent="0.35">
      <c r="A45" s="21">
        <f>Q8</f>
        <v>8440</v>
      </c>
      <c r="B45" s="23">
        <v>89</v>
      </c>
      <c r="C45" s="2">
        <f t="shared" si="6"/>
        <v>53.4</v>
      </c>
      <c r="D45" s="2">
        <f t="shared" si="7"/>
        <v>56.072225000000003</v>
      </c>
      <c r="E45" s="2">
        <f t="shared" si="8"/>
        <v>128.58675500000001</v>
      </c>
      <c r="F45" s="2">
        <f t="shared" si="9"/>
        <v>10.8310508</v>
      </c>
      <c r="G45" s="2">
        <f t="shared" si="5"/>
        <v>1.78E-2</v>
      </c>
      <c r="H45" s="2">
        <f t="shared" si="5"/>
        <v>0.29637000000000002</v>
      </c>
      <c r="I45" s="2">
        <f t="shared" si="5"/>
        <v>4.4499999999999998E-2</v>
      </c>
      <c r="J45" s="2">
        <f t="shared" si="5"/>
        <v>8.9000000000000006E-4</v>
      </c>
      <c r="K45" s="2">
        <f t="shared" si="5"/>
        <v>4.45E-3</v>
      </c>
      <c r="L45" s="2">
        <f t="shared" si="5"/>
        <v>1.78E-2</v>
      </c>
      <c r="M45" s="2">
        <f t="shared" si="5"/>
        <v>1.78E-2</v>
      </c>
      <c r="N45" s="2">
        <f t="shared" si="5"/>
        <v>0</v>
      </c>
      <c r="O45" s="2">
        <f t="shared" si="5"/>
        <v>0</v>
      </c>
      <c r="P45" s="2">
        <f t="shared" si="5"/>
        <v>86.241</v>
      </c>
      <c r="Q45" s="2">
        <f t="shared" si="10"/>
        <v>13.795</v>
      </c>
      <c r="R45" s="2">
        <f t="shared" si="11"/>
        <v>0</v>
      </c>
      <c r="S45" s="2">
        <f t="shared" si="11"/>
        <v>0</v>
      </c>
      <c r="T45" s="2">
        <f t="shared" si="11"/>
        <v>0</v>
      </c>
      <c r="U45" s="2">
        <f t="shared" si="11"/>
        <v>0</v>
      </c>
      <c r="AB45" s="74"/>
      <c r="AC45" s="74"/>
      <c r="AD45" s="74"/>
      <c r="AE45" s="74"/>
      <c r="AF45" s="74"/>
      <c r="AG45" s="74"/>
      <c r="AH45" s="74"/>
      <c r="AI45" s="74"/>
    </row>
    <row r="46" spans="1:35" s="91" customFormat="1" ht="13" x14ac:dyDescent="0.35">
      <c r="A46" s="21">
        <f>R8</f>
        <v>2301</v>
      </c>
      <c r="B46" s="23">
        <v>100</v>
      </c>
      <c r="C46" s="2">
        <f t="shared" si="6"/>
        <v>60</v>
      </c>
      <c r="D46" s="2">
        <f t="shared" si="7"/>
        <v>63.002500000000005</v>
      </c>
      <c r="E46" s="2">
        <f t="shared" si="8"/>
        <v>144.4795</v>
      </c>
      <c r="F46" s="2">
        <f t="shared" si="9"/>
        <v>12.16972</v>
      </c>
      <c r="G46" s="2">
        <f t="shared" si="5"/>
        <v>0.02</v>
      </c>
      <c r="H46" s="2">
        <f t="shared" si="5"/>
        <v>0.33300000000000002</v>
      </c>
      <c r="I46" s="2">
        <f t="shared" si="5"/>
        <v>0.05</v>
      </c>
      <c r="J46" s="2">
        <f t="shared" si="5"/>
        <v>1E-3</v>
      </c>
      <c r="K46" s="2">
        <f t="shared" si="5"/>
        <v>5.0000000000000001E-3</v>
      </c>
      <c r="L46" s="2">
        <f t="shared" si="5"/>
        <v>0.02</v>
      </c>
      <c r="M46" s="2">
        <f t="shared" si="5"/>
        <v>0.02</v>
      </c>
      <c r="N46" s="2">
        <f t="shared" si="5"/>
        <v>0</v>
      </c>
      <c r="O46" s="2">
        <f t="shared" si="5"/>
        <v>0</v>
      </c>
      <c r="P46" s="2">
        <f t="shared" si="5"/>
        <v>96.899999999999991</v>
      </c>
      <c r="Q46" s="2">
        <f t="shared" si="10"/>
        <v>15.5</v>
      </c>
      <c r="R46" s="2">
        <f t="shared" si="11"/>
        <v>0</v>
      </c>
      <c r="S46" s="2">
        <f t="shared" si="11"/>
        <v>0</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Tyriet 1</v>
      </c>
      <c r="C57" s="16" t="str">
        <f t="shared" ref="C57:U57" si="13">D8</f>
        <v>Tyriet 2</v>
      </c>
      <c r="D57" s="16" t="str">
        <f t="shared" si="13"/>
        <v>Tyriet 3</v>
      </c>
      <c r="E57" s="16" t="str">
        <f t="shared" si="13"/>
        <v>Tyriet 4</v>
      </c>
      <c r="F57" s="16" t="str">
        <f t="shared" si="13"/>
        <v>Tyriet 5</v>
      </c>
      <c r="G57" s="16" t="str">
        <f t="shared" si="13"/>
        <v>Tyriet 6</v>
      </c>
      <c r="H57" s="16" t="str">
        <f t="shared" si="13"/>
        <v>Tyriet 7</v>
      </c>
      <c r="I57" s="16" t="str">
        <f t="shared" si="13"/>
        <v>Hafod 2675</v>
      </c>
      <c r="J57" s="16">
        <f t="shared" si="13"/>
        <v>15</v>
      </c>
      <c r="K57" s="16" t="str">
        <f t="shared" si="13"/>
        <v>Land at Rhosygadair 3</v>
      </c>
      <c r="L57" s="16" t="str">
        <f t="shared" si="13"/>
        <v>Land at Rhosygadair 4</v>
      </c>
      <c r="M57" s="16" t="str">
        <f t="shared" si="13"/>
        <v>Land at Rhosygadair 5</v>
      </c>
      <c r="N57" s="16" t="str">
        <f t="shared" si="13"/>
        <v>Land at Rhosygadair 6</v>
      </c>
      <c r="O57" s="16" t="str">
        <f t="shared" si="13"/>
        <v>Land at Rhosygadair 7</v>
      </c>
      <c r="P57" s="16">
        <f t="shared" si="13"/>
        <v>8440</v>
      </c>
      <c r="Q57" s="16">
        <f t="shared" si="13"/>
        <v>2301</v>
      </c>
      <c r="R57" s="16">
        <f t="shared" si="13"/>
        <v>0</v>
      </c>
      <c r="S57" s="16">
        <f t="shared" si="13"/>
        <v>0</v>
      </c>
      <c r="T57" s="16">
        <f t="shared" si="13"/>
        <v>0</v>
      </c>
      <c r="U57" s="16">
        <f t="shared" si="13"/>
        <v>0</v>
      </c>
    </row>
    <row r="58" spans="1:35" s="27" customFormat="1" ht="13" hidden="1" x14ac:dyDescent="0.35">
      <c r="A58" s="43" t="s">
        <v>139</v>
      </c>
      <c r="B58" s="45" t="str">
        <f>C16&amp;" I "&amp;(VLOOKUP(C14,Table245[],6,FALSE))</f>
        <v>Medium/Clay I Grass</v>
      </c>
      <c r="C58" s="45"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Arable</v>
      </c>
      <c r="M58" s="21" t="str">
        <f>N16&amp;" I "&amp;(VLOOKUP(N14,Table245[],6,FALSE))</f>
        <v>Medium/Clay I Arable</v>
      </c>
      <c r="N58" s="21" t="str">
        <f>O16&amp;" I "&amp;(VLOOKUP(O14,Table245[],6,FALSE))</f>
        <v>Medium/Clay I Arable</v>
      </c>
      <c r="O58" s="21" t="str">
        <f>P16&amp;" I "&amp;(VLOOKUP(P14,Table245[],6,FALSE))</f>
        <v>Medium/Clay I Grass</v>
      </c>
      <c r="P58" s="21" t="str">
        <f>Q16&amp;" I "&amp;(VLOOKUP(Q14,Table245[],6,FALSE))</f>
        <v>Medium/Clay I Grass</v>
      </c>
      <c r="Q58" s="21" t="str">
        <f>R16&amp;" I "&amp;(VLOOKUP(R14,Table245[],6,FALSE))</f>
        <v>Medium/Clay I Grass</v>
      </c>
      <c r="R58" s="21" t="str">
        <f>S16&amp;" I "&amp;(VLOOKUP(S14,Table245[],6,FALSE))</f>
        <v>Choose I 0</v>
      </c>
      <c r="S58" s="21" t="str">
        <f>T16&amp;" I "&amp;(VLOOKUP(T14,Table245[],6,FALSE))</f>
        <v>Choose I 0</v>
      </c>
      <c r="T58" s="21" t="str">
        <f>U16&amp;" I "&amp;(VLOOKUP(U14,Table245[],6,FALSE))</f>
        <v>Choose I 0</v>
      </c>
      <c r="U58" s="21" t="str">
        <f>V16&amp;" I "&amp;(VLOOKUP(V14,Table245[],6,FALSE))</f>
        <v>Choose I 0</v>
      </c>
    </row>
    <row r="59" spans="1:35" s="27" customFormat="1" ht="13" hidden="1" x14ac:dyDescent="0.3">
      <c r="A59" s="100" t="s">
        <v>133</v>
      </c>
      <c r="B59" s="101">
        <f>VLOOKUP(C$14,Table245[],5,FALSE)</f>
        <v>6.2</v>
      </c>
      <c r="C59" s="101">
        <f>VLOOKUP(D$14,Table245[],5,FALSE)</f>
        <v>6.2</v>
      </c>
      <c r="D59" s="101">
        <f>VLOOKUP(E$14,Table245[],5,FALSE)</f>
        <v>6.2</v>
      </c>
      <c r="E59" s="101">
        <f>VLOOKUP(F$14,Table245[],5,FALSE)</f>
        <v>6.2</v>
      </c>
      <c r="F59" s="101">
        <f>VLOOKUP(G$14,Table245[],5,FALSE)</f>
        <v>6.2</v>
      </c>
      <c r="G59" s="101">
        <f>VLOOKUP(H$14,Table245[],5,FALSE)</f>
        <v>6.2</v>
      </c>
      <c r="H59" s="101">
        <f>VLOOKUP(I$14,Table245[],5,FALSE)</f>
        <v>6.2</v>
      </c>
      <c r="I59" s="101">
        <f>VLOOKUP(J$14,Table245[],5,FALSE)</f>
        <v>6.2</v>
      </c>
      <c r="J59" s="101">
        <f>VLOOKUP(K$14,Table245[],5,FALSE)</f>
        <v>6.2</v>
      </c>
      <c r="K59" s="101">
        <f>VLOOKUP(L$14,Table245[],5,FALSE)</f>
        <v>6.2</v>
      </c>
      <c r="L59" s="101">
        <f>VLOOKUP(M$14,Table245[],5,FALSE)</f>
        <v>6.7</v>
      </c>
      <c r="M59" s="101">
        <f>VLOOKUP(N$14,Table245[],5,FALSE)</f>
        <v>6.7</v>
      </c>
      <c r="N59" s="101">
        <f>VLOOKUP(O$14,Table245[],5,FALSE)</f>
        <v>6.7</v>
      </c>
      <c r="O59" s="101">
        <f>VLOOKUP(P$14,Table245[],5,FALSE)</f>
        <v>6.2</v>
      </c>
      <c r="P59" s="101">
        <f>VLOOKUP(Q$14,Table245[],5,FALSE)</f>
        <v>6.2</v>
      </c>
      <c r="Q59" s="101">
        <f>VLOOKUP(R$14,Table245[],5,FALSE)</f>
        <v>6.2</v>
      </c>
      <c r="R59" s="101">
        <f>VLOOKUP(S$14,Table245[],5,FALSE)</f>
        <v>0</v>
      </c>
      <c r="S59" s="101">
        <f>VLOOKUP(T$14,Table245[],5,FALSE)</f>
        <v>0</v>
      </c>
      <c r="T59" s="101">
        <f>VLOOKUP(U$14,Table245[],5,FALSE)</f>
        <v>0</v>
      </c>
      <c r="U59" s="101">
        <f>VLOOKUP(V$14,Table245[],5,FALSE)</f>
        <v>0</v>
      </c>
    </row>
    <row r="60" spans="1:35" s="27" customFormat="1" ht="13" hidden="1" x14ac:dyDescent="0.3">
      <c r="A60" s="100" t="s">
        <v>4</v>
      </c>
      <c r="B60" s="101">
        <f>C10</f>
        <v>6.5</v>
      </c>
      <c r="C60" s="101">
        <f t="shared" ref="C60:U60" si="14">D10</f>
        <v>5.4</v>
      </c>
      <c r="D60" s="101">
        <f t="shared" si="14"/>
        <v>5.5</v>
      </c>
      <c r="E60" s="101">
        <f t="shared" si="14"/>
        <v>5.7</v>
      </c>
      <c r="F60" s="101">
        <f t="shared" si="14"/>
        <v>5.6</v>
      </c>
      <c r="G60" s="101">
        <f t="shared" si="14"/>
        <v>5.4</v>
      </c>
      <c r="H60" s="101">
        <f t="shared" si="14"/>
        <v>5.5</v>
      </c>
      <c r="I60" s="101">
        <f t="shared" si="14"/>
        <v>6</v>
      </c>
      <c r="J60" s="101">
        <f t="shared" si="14"/>
        <v>5.9</v>
      </c>
      <c r="K60" s="101">
        <f t="shared" si="14"/>
        <v>5.9</v>
      </c>
      <c r="L60" s="101">
        <f t="shared" si="14"/>
        <v>5.7</v>
      </c>
      <c r="M60" s="101">
        <f t="shared" si="14"/>
        <v>5.7</v>
      </c>
      <c r="N60" s="101">
        <f t="shared" si="14"/>
        <v>6</v>
      </c>
      <c r="O60" s="101">
        <f t="shared" si="14"/>
        <v>6.2</v>
      </c>
      <c r="P60" s="101">
        <f t="shared" si="14"/>
        <v>5.3</v>
      </c>
      <c r="Q60" s="101">
        <f t="shared" si="14"/>
        <v>6.8</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8</v>
      </c>
      <c r="M61" s="101">
        <f t="shared" si="15"/>
        <v>8</v>
      </c>
      <c r="N61" s="101">
        <f t="shared" si="15"/>
        <v>8</v>
      </c>
      <c r="O61" s="101">
        <f t="shared" si="15"/>
        <v>6</v>
      </c>
      <c r="P61" s="101">
        <f t="shared" si="15"/>
        <v>6</v>
      </c>
      <c r="Q61" s="101">
        <f t="shared" si="15"/>
        <v>6</v>
      </c>
      <c r="R61" s="101" t="e">
        <f t="shared" si="15"/>
        <v>#N/A</v>
      </c>
      <c r="S61" s="101" t="e">
        <f t="shared" si="15"/>
        <v>#N/A</v>
      </c>
      <c r="T61" s="101" t="e">
        <f t="shared" si="15"/>
        <v>#N/A</v>
      </c>
      <c r="U61" s="101" t="e">
        <f t="shared" si="15"/>
        <v>#N/A</v>
      </c>
    </row>
    <row r="62" spans="1:35" s="27" customFormat="1" ht="13" hidden="1" x14ac:dyDescent="0.3">
      <c r="A62" s="100" t="s">
        <v>135</v>
      </c>
      <c r="B62" s="102">
        <f>B31</f>
        <v>100</v>
      </c>
      <c r="C62" s="102">
        <f>B32</f>
        <v>100</v>
      </c>
      <c r="D62" s="102">
        <f>B33</f>
        <v>100</v>
      </c>
      <c r="E62" s="102">
        <f>B34</f>
        <v>100</v>
      </c>
      <c r="F62" s="102">
        <f>B35</f>
        <v>100</v>
      </c>
      <c r="G62" s="102">
        <f>B36</f>
        <v>100</v>
      </c>
      <c r="H62" s="102">
        <f>B37</f>
        <v>100</v>
      </c>
      <c r="I62" s="102">
        <f>B38</f>
        <v>100</v>
      </c>
      <c r="J62" s="102">
        <f>B39</f>
        <v>89</v>
      </c>
      <c r="K62" s="102">
        <f>B40</f>
        <v>100</v>
      </c>
      <c r="L62" s="102">
        <f>B41</f>
        <v>89</v>
      </c>
      <c r="M62" s="102">
        <f>B42</f>
        <v>89</v>
      </c>
      <c r="N62" s="102">
        <f>B43</f>
        <v>89</v>
      </c>
      <c r="O62" s="102">
        <f>B44</f>
        <v>100</v>
      </c>
      <c r="P62" s="102">
        <f>B45</f>
        <v>89</v>
      </c>
      <c r="Q62" s="102">
        <f>B46</f>
        <v>100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-1.7999999999999989</v>
      </c>
      <c r="C64" s="102">
        <f t="shared" ref="C64:U64" si="17">(C59-C60)*C61</f>
        <v>4.7999999999999989</v>
      </c>
      <c r="D64" s="102">
        <f t="shared" si="17"/>
        <v>4.2000000000000011</v>
      </c>
      <c r="E64" s="102">
        <f t="shared" si="17"/>
        <v>3</v>
      </c>
      <c r="F64" s="102">
        <f t="shared" si="17"/>
        <v>3.6000000000000032</v>
      </c>
      <c r="G64" s="102">
        <f t="shared" si="17"/>
        <v>4.7999999999999989</v>
      </c>
      <c r="H64" s="102">
        <f t="shared" si="17"/>
        <v>4.2000000000000011</v>
      </c>
      <c r="I64" s="102">
        <f t="shared" si="17"/>
        <v>1.2000000000000011</v>
      </c>
      <c r="J64" s="102">
        <f t="shared" si="17"/>
        <v>1.7999999999999989</v>
      </c>
      <c r="K64" s="102">
        <f t="shared" si="17"/>
        <v>1.7999999999999989</v>
      </c>
      <c r="L64" s="102">
        <f t="shared" si="17"/>
        <v>8</v>
      </c>
      <c r="M64" s="102">
        <f t="shared" si="17"/>
        <v>8</v>
      </c>
      <c r="N64" s="102">
        <f t="shared" si="17"/>
        <v>5.6000000000000014</v>
      </c>
      <c r="O64" s="102">
        <f t="shared" si="17"/>
        <v>0</v>
      </c>
      <c r="P64" s="102">
        <f t="shared" si="17"/>
        <v>5.4000000000000021</v>
      </c>
      <c r="Q64" s="102">
        <f t="shared" si="17"/>
        <v>-3.5999999999999979</v>
      </c>
      <c r="R64" s="102" t="e">
        <f t="shared" si="17"/>
        <v>#N/A</v>
      </c>
      <c r="S64" s="102" t="e">
        <f t="shared" si="17"/>
        <v>#N/A</v>
      </c>
      <c r="T64" s="102" t="e">
        <f t="shared" si="17"/>
        <v>#N/A</v>
      </c>
      <c r="U64" s="102" t="e">
        <f t="shared" si="17"/>
        <v>#N/A</v>
      </c>
    </row>
    <row r="65" spans="1:21" s="27" customFormat="1" ht="26" x14ac:dyDescent="0.3">
      <c r="A65" s="94" t="s">
        <v>151</v>
      </c>
      <c r="B65" s="103" t="str">
        <f>IF(B64&lt;=B63,"OVER","UNDER")</f>
        <v>OVER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OVER</v>
      </c>
      <c r="P65" s="103" t="str">
        <f t="shared" si="18"/>
        <v>UNDER</v>
      </c>
      <c r="Q65" s="103" t="str">
        <f t="shared" si="18"/>
        <v>OVER</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94" priority="29" operator="equal">
      <formula>"DECREASE"</formula>
    </cfRule>
    <cfRule type="cellIs" dxfId="193" priority="30" operator="equal">
      <formula>"INCREASE"</formula>
    </cfRule>
  </conditionalFormatting>
  <conditionalFormatting sqref="B31:B50 B62:U65">
    <cfRule type="cellIs" dxfId="192" priority="28" operator="greaterThan">
      <formula>$B$51</formula>
    </cfRule>
  </conditionalFormatting>
  <conditionalFormatting sqref="C31:C50">
    <cfRule type="cellIs" dxfId="191" priority="27" operator="greaterThan">
      <formula>$C$51</formula>
    </cfRule>
  </conditionalFormatting>
  <conditionalFormatting sqref="C18:V18">
    <cfRule type="cellIs" dxfId="190" priority="26" operator="equal">
      <formula>0</formula>
    </cfRule>
  </conditionalFormatting>
  <conditionalFormatting sqref="C17:V17">
    <cfRule type="cellIs" dxfId="189" priority="25" operator="equal">
      <formula>0</formula>
    </cfRule>
  </conditionalFormatting>
  <conditionalFormatting sqref="C19:V19">
    <cfRule type="cellIs" dxfId="188" priority="24" operator="equal">
      <formula>0</formula>
    </cfRule>
  </conditionalFormatting>
  <conditionalFormatting sqref="G31:G50">
    <cfRule type="cellIs" dxfId="187" priority="23" operator="greaterThan">
      <formula>$G$51</formula>
    </cfRule>
  </conditionalFormatting>
  <conditionalFormatting sqref="H31:H50">
    <cfRule type="cellIs" dxfId="186" priority="22" operator="greaterThan">
      <formula>$H$51</formula>
    </cfRule>
  </conditionalFormatting>
  <conditionalFormatting sqref="I31:I50">
    <cfRule type="cellIs" dxfId="185" priority="21" operator="greaterThan">
      <formula>$I$51</formula>
    </cfRule>
  </conditionalFormatting>
  <conditionalFormatting sqref="K31:K50">
    <cfRule type="cellIs" dxfId="184" priority="20" operator="greaterThan">
      <formula>$K$51</formula>
    </cfRule>
  </conditionalFormatting>
  <conditionalFormatting sqref="L31:L50">
    <cfRule type="cellIs" dxfId="183" priority="19" operator="greaterThan">
      <formula>$L$51</formula>
    </cfRule>
  </conditionalFormatting>
  <conditionalFormatting sqref="M31:M50">
    <cfRule type="cellIs" dxfId="182" priority="18" operator="greaterThan">
      <formula>$M$51</formula>
    </cfRule>
  </conditionalFormatting>
  <conditionalFormatting sqref="P31:P50">
    <cfRule type="cellIs" dxfId="181" priority="17" operator="greaterThan">
      <formula>$P$51</formula>
    </cfRule>
  </conditionalFormatting>
  <conditionalFormatting sqref="R31:R50">
    <cfRule type="cellIs" dxfId="180" priority="16" operator="greaterThan">
      <formula>$R$51</formula>
    </cfRule>
  </conditionalFormatting>
  <conditionalFormatting sqref="S31:S50">
    <cfRule type="cellIs" dxfId="179" priority="15" operator="greaterThan">
      <formula>$S$51</formula>
    </cfRule>
  </conditionalFormatting>
  <conditionalFormatting sqref="T31:T50">
    <cfRule type="cellIs" dxfId="178" priority="14" operator="greaterThan">
      <formula>$T$51</formula>
    </cfRule>
  </conditionalFormatting>
  <conditionalFormatting sqref="U31:U50">
    <cfRule type="cellIs" dxfId="177" priority="13" operator="greaterThan">
      <formula>$U$51</formula>
    </cfRule>
  </conditionalFormatting>
  <conditionalFormatting sqref="C22:V22">
    <cfRule type="cellIs" dxfId="176" priority="12" operator="equal">
      <formula>0</formula>
    </cfRule>
  </conditionalFormatting>
  <conditionalFormatting sqref="C24:V24">
    <cfRule type="cellIs" dxfId="175" priority="10" operator="equal">
      <formula>"DECREASE"</formula>
    </cfRule>
    <cfRule type="cellIs" dxfId="174" priority="11" operator="equal">
      <formula>"INCREASE"</formula>
    </cfRule>
  </conditionalFormatting>
  <conditionalFormatting sqref="C23:V23">
    <cfRule type="cellIs" dxfId="173" priority="9" operator="equal">
      <formula>0</formula>
    </cfRule>
  </conditionalFormatting>
  <conditionalFormatting sqref="I1">
    <cfRule type="cellIs" dxfId="172" priority="8" operator="lessThan">
      <formula>5</formula>
    </cfRule>
  </conditionalFormatting>
  <conditionalFormatting sqref="C21:V21">
    <cfRule type="cellIs" dxfId="171" priority="5" operator="equal">
      <formula>0</formula>
    </cfRule>
  </conditionalFormatting>
  <conditionalFormatting sqref="B65:U65">
    <cfRule type="cellIs" dxfId="170" priority="3" operator="equal">
      <formula>"UNDER"</formula>
    </cfRule>
    <cfRule type="cellIs" dxfId="169" priority="4" operator="equal">
      <formula>"OVER"</formula>
    </cfRule>
  </conditionalFormatting>
  <conditionalFormatting sqref="I2">
    <cfRule type="cellIs" dxfId="168" priority="2" operator="greaterThan">
      <formula>5000.1</formula>
    </cfRule>
  </conditionalFormatting>
  <conditionalFormatting sqref="I3">
    <cfRule type="cellIs" dxfId="167"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A12" zoomScale="90" zoomScaleNormal="90" workbookViewId="0">
      <selection activeCell="I2" sqref="I2"/>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32" t="s">
        <v>41</v>
      </c>
      <c r="B1" s="132"/>
      <c r="C1" s="147" t="str">
        <f>'Dairy Partners'!C1:D1</f>
        <v>PAN-010713</v>
      </c>
      <c r="D1" s="148"/>
      <c r="E1" s="38" t="s">
        <v>45</v>
      </c>
      <c r="F1" s="54" t="str">
        <f>'Dairy Partners'!F1</f>
        <v>50 ha</v>
      </c>
      <c r="G1" s="143" t="s">
        <v>43</v>
      </c>
      <c r="H1" s="144"/>
      <c r="I1" s="36">
        <v>4.5</v>
      </c>
      <c r="AB1" s="26"/>
      <c r="AC1" s="26"/>
      <c r="AD1" s="44" t="s">
        <v>127</v>
      </c>
      <c r="AE1" s="25"/>
      <c r="AF1" s="25"/>
      <c r="AG1" s="26"/>
      <c r="AH1" s="26"/>
      <c r="AI1" s="55" t="s">
        <v>79</v>
      </c>
      <c r="AJ1" s="56" t="s">
        <v>94</v>
      </c>
      <c r="AK1" s="57" t="s">
        <v>95</v>
      </c>
      <c r="AL1" s="58" t="s">
        <v>126</v>
      </c>
      <c r="AM1" s="58" t="s">
        <v>132</v>
      </c>
      <c r="AN1" s="58" t="s">
        <v>112</v>
      </c>
    </row>
    <row r="2" spans="1:41" ht="13" x14ac:dyDescent="0.3">
      <c r="A2" s="132" t="s">
        <v>87</v>
      </c>
      <c r="B2" s="132"/>
      <c r="C2" s="149" t="str">
        <f>'Dairy Partners'!C2:D2</f>
        <v>EPR/AB3891CX</v>
      </c>
      <c r="D2" s="150"/>
      <c r="E2" s="38" t="s">
        <v>109</v>
      </c>
      <c r="F2" s="36" t="s">
        <v>179</v>
      </c>
      <c r="G2" s="145" t="s">
        <v>110</v>
      </c>
      <c r="H2" s="146"/>
      <c r="I2" s="36">
        <v>1089</v>
      </c>
      <c r="AB2" s="44" t="s">
        <v>56</v>
      </c>
      <c r="AC2" s="25"/>
      <c r="AD2" s="44" t="s">
        <v>70</v>
      </c>
      <c r="AE2" s="25"/>
      <c r="AF2" s="25"/>
      <c r="AG2" s="59" t="s">
        <v>76</v>
      </c>
      <c r="AH2" s="26"/>
      <c r="AI2" s="60" t="s">
        <v>127</v>
      </c>
      <c r="AJ2" s="61">
        <v>0</v>
      </c>
      <c r="AK2" s="62">
        <v>0</v>
      </c>
      <c r="AL2" s="18">
        <v>0</v>
      </c>
      <c r="AM2" s="19">
        <v>0</v>
      </c>
      <c r="AN2" s="19">
        <v>0</v>
      </c>
    </row>
    <row r="3" spans="1:41" ht="13" x14ac:dyDescent="0.25">
      <c r="A3" s="133" t="s">
        <v>42</v>
      </c>
      <c r="B3" s="134"/>
      <c r="C3" s="149" t="str">
        <f>'Dairy Partners'!C3:D3</f>
        <v>Stepside Agri</v>
      </c>
      <c r="D3" s="150"/>
      <c r="E3" s="38" t="s">
        <v>108</v>
      </c>
      <c r="F3" s="46" t="s">
        <v>77</v>
      </c>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ht="13" x14ac:dyDescent="0.25">
      <c r="A4" s="132" t="s">
        <v>0</v>
      </c>
      <c r="B4" s="132"/>
      <c r="C4" s="147" t="str">
        <f>'Dairy Partners'!C4:D4</f>
        <v>Hafod Farm, Nant Y Croi Farm, Trefwtial Farm and Castell Malgwyn Farm</v>
      </c>
      <c r="D4" s="148"/>
      <c r="E4" s="39" t="s">
        <v>1</v>
      </c>
      <c r="F4" s="36" t="s">
        <v>180</v>
      </c>
      <c r="G4" s="143"/>
      <c r="H4" s="144"/>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2" t="s">
        <v>47</v>
      </c>
      <c r="B5" s="132"/>
      <c r="C5" s="147" t="str">
        <f>'Dairy Partners'!C5:D5</f>
        <v>Rhiannon Smith</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2" t="s">
        <v>2</v>
      </c>
      <c r="B8" s="132"/>
      <c r="C8" s="75" t="str">
        <f>'Dairy Partners'!C8</f>
        <v>Tyriet 1</v>
      </c>
      <c r="D8" s="75" t="str">
        <f>'Dairy Partners'!D8</f>
        <v>Tyriet 2</v>
      </c>
      <c r="E8" s="75" t="str">
        <f>'Dairy Partners'!E8</f>
        <v>Tyriet 3</v>
      </c>
      <c r="F8" s="75" t="str">
        <f>'Dairy Partners'!F8</f>
        <v>Tyriet 4</v>
      </c>
      <c r="G8" s="75" t="str">
        <f>'Dairy Partners'!G8</f>
        <v>Tyriet 5</v>
      </c>
      <c r="H8" s="75" t="str">
        <f>'Dairy Partners'!H8</f>
        <v>Tyriet 6</v>
      </c>
      <c r="I8" s="75" t="str">
        <f>'Dairy Partners'!I8</f>
        <v>Tyriet 7</v>
      </c>
      <c r="J8" s="75" t="str">
        <f>'Dairy Partners'!J8</f>
        <v>Hafod 2675</v>
      </c>
      <c r="K8" s="75">
        <f>'Dairy Partners'!K8</f>
        <v>15</v>
      </c>
      <c r="L8" s="75" t="str">
        <f>'Dairy Partners'!L8</f>
        <v>Land at Rhosygadair 3</v>
      </c>
      <c r="M8" s="75" t="str">
        <f>'Dairy Partners'!M8</f>
        <v>Land at Rhosygadair 4</v>
      </c>
      <c r="N8" s="75" t="str">
        <f>'Dairy Partners'!N8</f>
        <v>Land at Rhosygadair 5</v>
      </c>
      <c r="O8" s="75" t="str">
        <f>'Dairy Partners'!O8</f>
        <v>Land at Rhosygadair 6</v>
      </c>
      <c r="P8" s="75" t="str">
        <f>'Dairy Partners'!P8</f>
        <v>Land at Rhosygadair 7</v>
      </c>
      <c r="Q8" s="75">
        <f>'Dairy Partners'!Q8</f>
        <v>8440</v>
      </c>
      <c r="R8" s="75">
        <f>'Dairy Partners'!R8</f>
        <v>2301</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2" t="s">
        <v>3</v>
      </c>
      <c r="B9" s="132"/>
      <c r="C9" s="75" t="str">
        <f>'Dairy Partners'!C9</f>
        <v>M</v>
      </c>
      <c r="D9" s="75" t="str">
        <f>'Dairy Partners'!D9</f>
        <v>M</v>
      </c>
      <c r="E9" s="75" t="str">
        <f>'Dairy Partners'!E9</f>
        <v>M</v>
      </c>
      <c r="F9" s="75" t="str">
        <f>'Dairy Partners'!F9</f>
        <v>M</v>
      </c>
      <c r="G9" s="75" t="str">
        <f>'Dairy Partners'!G9</f>
        <v>M</v>
      </c>
      <c r="H9" s="75" t="str">
        <f>'Dairy Partners'!H9</f>
        <v>M</v>
      </c>
      <c r="I9" s="75" t="str">
        <f>'Dairy Partners'!I9</f>
        <v>M</v>
      </c>
      <c r="J9" s="75" t="str">
        <f>'Dairy Partners'!J9</f>
        <v>M</v>
      </c>
      <c r="K9" s="75" t="str">
        <f>'Dairy Partners'!K9</f>
        <v>M</v>
      </c>
      <c r="L9" s="75" t="str">
        <f>'Dairy Partners'!L9</f>
        <v>M</v>
      </c>
      <c r="M9" s="75">
        <f>'Dairy Partners'!M9</f>
        <v>1</v>
      </c>
      <c r="N9" s="75">
        <f>'Dairy Partners'!N9</f>
        <v>1</v>
      </c>
      <c r="O9" s="75">
        <f>'Dairy Partners'!O9</f>
        <v>1</v>
      </c>
      <c r="P9" s="75" t="str">
        <f>'Dairy Partners'!P9</f>
        <v>M</v>
      </c>
      <c r="Q9" s="75" t="str">
        <f>'Dairy Partners'!Q9</f>
        <v>M</v>
      </c>
      <c r="R9" s="75" t="str">
        <f>'Dairy Partners'!R9</f>
        <v>M</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2" t="s">
        <v>4</v>
      </c>
      <c r="B10" s="132"/>
      <c r="C10" s="75">
        <f>'Dairy Partners'!C10</f>
        <v>6.5</v>
      </c>
      <c r="D10" s="75">
        <f>'Dairy Partners'!D10</f>
        <v>5.4</v>
      </c>
      <c r="E10" s="75">
        <f>'Dairy Partners'!E10</f>
        <v>5.5</v>
      </c>
      <c r="F10" s="75">
        <f>'Dairy Partners'!F10</f>
        <v>5.7</v>
      </c>
      <c r="G10" s="75">
        <f>'Dairy Partners'!G10</f>
        <v>5.6</v>
      </c>
      <c r="H10" s="75">
        <f>'Dairy Partners'!H10</f>
        <v>5.4</v>
      </c>
      <c r="I10" s="75">
        <f>'Dairy Partners'!I10</f>
        <v>5.5</v>
      </c>
      <c r="J10" s="75">
        <f>'Dairy Partners'!J10</f>
        <v>6</v>
      </c>
      <c r="K10" s="75">
        <f>'Dairy Partners'!K10</f>
        <v>5.9</v>
      </c>
      <c r="L10" s="75">
        <f>'Dairy Partners'!L10</f>
        <v>5.9</v>
      </c>
      <c r="M10" s="75">
        <f>'Dairy Partners'!M10</f>
        <v>5.7</v>
      </c>
      <c r="N10" s="75">
        <f>'Dairy Partners'!N10</f>
        <v>5.7</v>
      </c>
      <c r="O10" s="75">
        <f>'Dairy Partners'!O10</f>
        <v>6</v>
      </c>
      <c r="P10" s="75">
        <f>'Dairy Partners'!P10</f>
        <v>6.2</v>
      </c>
      <c r="Q10" s="75">
        <f>'Dairy Partners'!Q10</f>
        <v>5.3</v>
      </c>
      <c r="R10" s="75">
        <f>'Dairy Partners'!R10</f>
        <v>6.8</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2" t="s">
        <v>5</v>
      </c>
      <c r="B11" s="132"/>
      <c r="C11" s="75">
        <f>'Dairy Partners'!C11</f>
        <v>3</v>
      </c>
      <c r="D11" s="75">
        <f>'Dairy Partners'!D11</f>
        <v>2</v>
      </c>
      <c r="E11" s="75">
        <f>'Dairy Partners'!E11</f>
        <v>2</v>
      </c>
      <c r="F11" s="75">
        <f>'Dairy Partners'!F11</f>
        <v>2</v>
      </c>
      <c r="G11" s="75">
        <f>'Dairy Partners'!G11</f>
        <v>2</v>
      </c>
      <c r="H11" s="75">
        <f>'Dairy Partners'!H11</f>
        <v>2</v>
      </c>
      <c r="I11" s="75">
        <f>'Dairy Partners'!I11</f>
        <v>2</v>
      </c>
      <c r="J11" s="75">
        <f>'Dairy Partners'!J11</f>
        <v>2</v>
      </c>
      <c r="K11" s="75">
        <f>'Dairy Partners'!K11</f>
        <v>3</v>
      </c>
      <c r="L11" s="75">
        <f>'Dairy Partners'!L11</f>
        <v>3</v>
      </c>
      <c r="M11" s="75">
        <f>'Dairy Partners'!M11</f>
        <v>3</v>
      </c>
      <c r="N11" s="75">
        <f>'Dairy Partners'!N11</f>
        <v>4</v>
      </c>
      <c r="O11" s="75">
        <f>'Dairy Partners'!O11</f>
        <v>3</v>
      </c>
      <c r="P11" s="75">
        <f>'Dairy Partners'!P11</f>
        <v>2</v>
      </c>
      <c r="Q11" s="75">
        <f>'Dairy Partners'!Q11</f>
        <v>2</v>
      </c>
      <c r="R11" s="75">
        <f>'Dairy Partners'!R11</f>
        <v>3</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2" t="s">
        <v>6</v>
      </c>
      <c r="B12" s="132"/>
      <c r="C12" s="75">
        <f>'Dairy Partners'!C12</f>
        <v>1</v>
      </c>
      <c r="D12" s="75">
        <f>'Dairy Partners'!D12</f>
        <v>1</v>
      </c>
      <c r="E12" s="75">
        <f>'Dairy Partners'!E12</f>
        <v>1</v>
      </c>
      <c r="F12" s="75">
        <f>'Dairy Partners'!F12</f>
        <v>1</v>
      </c>
      <c r="G12" s="75">
        <f>'Dairy Partners'!G12</f>
        <v>1</v>
      </c>
      <c r="H12" s="75">
        <f>'Dairy Partners'!H12</f>
        <v>0</v>
      </c>
      <c r="I12" s="75">
        <f>'Dairy Partners'!I12</f>
        <v>1</v>
      </c>
      <c r="J12" s="75">
        <f>'Dairy Partners'!J12</f>
        <v>2</v>
      </c>
      <c r="K12" s="75">
        <f>'Dairy Partners'!K12</f>
        <v>1</v>
      </c>
      <c r="L12" s="75">
        <f>'Dairy Partners'!L12</f>
        <v>1</v>
      </c>
      <c r="M12" s="75">
        <f>'Dairy Partners'!M12</f>
        <v>2</v>
      </c>
      <c r="N12" s="75">
        <f>'Dairy Partners'!N12</f>
        <v>3</v>
      </c>
      <c r="O12" s="75">
        <f>'Dairy Partners'!O12</f>
        <v>3</v>
      </c>
      <c r="P12" s="75">
        <f>'Dairy Partners'!P12</f>
        <v>0</v>
      </c>
      <c r="Q12" s="75">
        <f>'Dairy Partners'!Q12</f>
        <v>1</v>
      </c>
      <c r="R12" s="75">
        <f>'Dairy Partners'!R12</f>
        <v>2</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2" t="s">
        <v>7</v>
      </c>
      <c r="B13" s="132"/>
      <c r="C13" s="75">
        <f>'Dairy Partners'!C13</f>
        <v>2</v>
      </c>
      <c r="D13" s="75">
        <f>'Dairy Partners'!D13</f>
        <v>2</v>
      </c>
      <c r="E13" s="75">
        <f>'Dairy Partners'!E13</f>
        <v>3</v>
      </c>
      <c r="F13" s="75">
        <f>'Dairy Partners'!F13</f>
        <v>3</v>
      </c>
      <c r="G13" s="75">
        <f>'Dairy Partners'!G13</f>
        <v>2</v>
      </c>
      <c r="H13" s="75">
        <f>'Dairy Partners'!H13</f>
        <v>2</v>
      </c>
      <c r="I13" s="75">
        <f>'Dairy Partners'!I13</f>
        <v>2</v>
      </c>
      <c r="J13" s="75">
        <f>'Dairy Partners'!J13</f>
        <v>3</v>
      </c>
      <c r="K13" s="75">
        <f>'Dairy Partners'!K13</f>
        <v>2</v>
      </c>
      <c r="L13" s="75">
        <f>'Dairy Partners'!L13</f>
        <v>3</v>
      </c>
      <c r="M13" s="75">
        <f>'Dairy Partners'!M13</f>
        <v>2</v>
      </c>
      <c r="N13" s="75">
        <f>'Dairy Partners'!N13</f>
        <v>3</v>
      </c>
      <c r="O13" s="75">
        <f>'Dairy Partners'!O13</f>
        <v>3</v>
      </c>
      <c r="P13" s="75">
        <f>'Dairy Partners'!P13</f>
        <v>2</v>
      </c>
      <c r="Q13" s="75">
        <f>'Dairy Partners'!Q13</f>
        <v>2</v>
      </c>
      <c r="R13" s="75">
        <f>'Dairy Partners'!R13</f>
        <v>3</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2" t="s">
        <v>8</v>
      </c>
      <c r="B14" s="14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Maize- Silage (30% DM)</v>
      </c>
      <c r="N14" s="81" t="str">
        <f>'Dairy Partners'!N14</f>
        <v>Maize- Silage (30% DM)</v>
      </c>
      <c r="O14" s="81" t="str">
        <f>'Dairy Partners'!O14</f>
        <v>Maize- Silage (30% DM)</v>
      </c>
      <c r="P14" s="81" t="str">
        <f>'Dairy Partners'!P14</f>
        <v xml:space="preserve">Grass Silage (25% DM) </v>
      </c>
      <c r="Q14" s="81" t="str">
        <f>'Dairy Partners'!Q14</f>
        <v xml:space="preserve">Grass Silage (25% DM) </v>
      </c>
      <c r="R14" s="81" t="str">
        <f>'Dairy Partners'!R14</f>
        <v xml:space="preserve">Grass Silage (25% DM) </v>
      </c>
      <c r="S14" s="81" t="str">
        <f>'Dairy Partners'!S14</f>
        <v>Choose</v>
      </c>
      <c r="T14" s="81" t="str">
        <f>'Dairy Partners'!T14</f>
        <v>Choose</v>
      </c>
      <c r="U14" s="81" t="str">
        <f>'Dairy Partners'!U14</f>
        <v>Choose</v>
      </c>
      <c r="V14" s="81" t="str">
        <f>'Dairy Partners'!V14</f>
        <v>Choose</v>
      </c>
      <c r="AD14" s="44" t="s">
        <v>141</v>
      </c>
      <c r="AE14" s="44">
        <v>6</v>
      </c>
      <c r="AI14" s="68" t="s">
        <v>120</v>
      </c>
      <c r="AJ14" s="69">
        <v>0.8</v>
      </c>
      <c r="AK14" s="70">
        <v>1.7</v>
      </c>
      <c r="AL14" s="19">
        <v>12</v>
      </c>
      <c r="AM14" s="19">
        <v>6.7</v>
      </c>
      <c r="AN14" s="19" t="s">
        <v>138</v>
      </c>
    </row>
    <row r="15" spans="1:41" ht="13" x14ac:dyDescent="0.25">
      <c r="A15" s="135" t="s">
        <v>9</v>
      </c>
      <c r="B15" s="135"/>
      <c r="C15" s="75">
        <f>'Dairy Partners'!C15</f>
        <v>47</v>
      </c>
      <c r="D15" s="75">
        <f>'Dairy Partners'!D15</f>
        <v>47</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47</v>
      </c>
      <c r="M15" s="75">
        <f>'Dairy Partners'!M15</f>
        <v>40</v>
      </c>
      <c r="N15" s="75">
        <f>'Dairy Partners'!N15</f>
        <v>40</v>
      </c>
      <c r="O15" s="75">
        <f>'Dairy Partners'!O15</f>
        <v>40</v>
      </c>
      <c r="P15" s="75">
        <f>'Dairy Partners'!P15</f>
        <v>47</v>
      </c>
      <c r="Q15" s="75">
        <f>'Dairy Partners'!Q15</f>
        <v>38</v>
      </c>
      <c r="R15" s="75">
        <f>'Dairy Partners'!R15</f>
        <v>47</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31" t="s">
        <v>44</v>
      </c>
      <c r="B16" s="131"/>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t="str">
        <f>'Dairy Partners'!R16</f>
        <v>Medium/Clay</v>
      </c>
      <c r="S16" s="82" t="str">
        <f>'Dairy Partners'!S16</f>
        <v>Choose</v>
      </c>
      <c r="T16" s="82" t="str">
        <f>'Dairy Partners'!T16</f>
        <v>Choose</v>
      </c>
      <c r="U16" s="82" t="str">
        <f>'Dairy Partners'!U16</f>
        <v>Choose</v>
      </c>
      <c r="V16" s="82" t="str">
        <f>'Dairy Partners'!V16</f>
        <v>Choose</v>
      </c>
      <c r="AD16" s="67" t="s">
        <v>148</v>
      </c>
      <c r="AE16" s="44">
        <v>8</v>
      </c>
      <c r="AI16" s="68" t="s">
        <v>119</v>
      </c>
      <c r="AJ16" s="69">
        <v>8</v>
      </c>
      <c r="AK16" s="70">
        <v>5.5</v>
      </c>
      <c r="AL16" s="20">
        <v>14</v>
      </c>
      <c r="AM16" s="19">
        <v>6.7</v>
      </c>
      <c r="AN16" s="19" t="s">
        <v>138</v>
      </c>
    </row>
    <row r="17" spans="1:40" ht="13" x14ac:dyDescent="0.25">
      <c r="A17" s="123" t="s">
        <v>69</v>
      </c>
      <c r="B17" s="124"/>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79.899999999999991</v>
      </c>
      <c r="M17" s="40">
        <f t="shared" si="0"/>
        <v>56</v>
      </c>
      <c r="N17" s="40">
        <f t="shared" si="0"/>
        <v>56</v>
      </c>
      <c r="O17" s="40">
        <f t="shared" si="0"/>
        <v>56</v>
      </c>
      <c r="P17" s="40">
        <f t="shared" si="0"/>
        <v>79.899999999999991</v>
      </c>
      <c r="Q17" s="40">
        <f t="shared" si="0"/>
        <v>64.599999999999994</v>
      </c>
      <c r="R17" s="40">
        <f t="shared" si="0"/>
        <v>79.899999999999991</v>
      </c>
      <c r="S17" s="40">
        <f t="shared" si="0"/>
        <v>0</v>
      </c>
      <c r="T17" s="40">
        <f t="shared" si="0"/>
        <v>0</v>
      </c>
      <c r="U17" s="40">
        <f t="shared" si="0"/>
        <v>0</v>
      </c>
      <c r="V17" s="40">
        <f t="shared" si="0"/>
        <v>0</v>
      </c>
      <c r="AD17" s="67" t="s">
        <v>149</v>
      </c>
      <c r="AE17" s="44">
        <v>10</v>
      </c>
      <c r="AI17" s="63" t="s">
        <v>116</v>
      </c>
      <c r="AJ17" s="64">
        <v>1.4</v>
      </c>
      <c r="AK17" s="65">
        <v>4.8</v>
      </c>
      <c r="AL17" s="66">
        <v>15</v>
      </c>
      <c r="AM17" s="19">
        <v>6.2</v>
      </c>
      <c r="AN17" s="19" t="s">
        <v>113</v>
      </c>
    </row>
    <row r="18" spans="1:40" ht="15" customHeight="1" x14ac:dyDescent="0.25">
      <c r="A18" s="125" t="s">
        <v>23</v>
      </c>
      <c r="B18" s="126"/>
      <c r="C18" s="24">
        <f>$D31</f>
        <v>55.719410999999994</v>
      </c>
      <c r="D18" s="24">
        <f>$D32</f>
        <v>55.719410999999994</v>
      </c>
      <c r="E18" s="24">
        <f>$D33</f>
        <v>55.719410999999994</v>
      </c>
      <c r="F18" s="24">
        <f>$D34</f>
        <v>55.719410999999994</v>
      </c>
      <c r="G18" s="24">
        <f>$D35</f>
        <v>55.719410999999994</v>
      </c>
      <c r="H18" s="24">
        <f>$D36</f>
        <v>55.719410999999994</v>
      </c>
      <c r="I18" s="24">
        <f>$D37</f>
        <v>55.719410999999994</v>
      </c>
      <c r="J18" s="24">
        <f>$D38</f>
        <v>55.719410999999994</v>
      </c>
      <c r="K18" s="24">
        <f>$D39</f>
        <v>55.719410999999994</v>
      </c>
      <c r="L18" s="24">
        <f>$D40</f>
        <v>55.719410999999994</v>
      </c>
      <c r="M18" s="24">
        <f>$D41</f>
        <v>55.719410999999994</v>
      </c>
      <c r="N18" s="24">
        <f>$D42</f>
        <v>55.719410999999994</v>
      </c>
      <c r="O18" s="24">
        <f>$D43</f>
        <v>55.719410999999994</v>
      </c>
      <c r="P18" s="24">
        <f>$D44</f>
        <v>55.719410999999994</v>
      </c>
      <c r="Q18" s="24">
        <f>$D45</f>
        <v>55.719410999999994</v>
      </c>
      <c r="R18" s="24">
        <f>$D46</f>
        <v>55.719410999999994</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25" t="s">
        <v>90</v>
      </c>
      <c r="B19" s="126"/>
      <c r="C19" s="24">
        <f>C18-C17</f>
        <v>-24.180588999999998</v>
      </c>
      <c r="D19" s="24">
        <f t="shared" ref="D19:V19" si="1">D18-D17</f>
        <v>-24.180588999999998</v>
      </c>
      <c r="E19" s="24">
        <f t="shared" si="1"/>
        <v>-24.180588999999998</v>
      </c>
      <c r="F19" s="24">
        <f t="shared" si="1"/>
        <v>-24.180588999999998</v>
      </c>
      <c r="G19" s="24">
        <f t="shared" si="1"/>
        <v>-24.180588999999998</v>
      </c>
      <c r="H19" s="24">
        <f t="shared" si="1"/>
        <v>-24.180588999999998</v>
      </c>
      <c r="I19" s="24">
        <f t="shared" si="1"/>
        <v>-24.180588999999998</v>
      </c>
      <c r="J19" s="24">
        <f t="shared" si="1"/>
        <v>-24.180588999999998</v>
      </c>
      <c r="K19" s="24">
        <f t="shared" si="1"/>
        <v>-8.8805890000000005</v>
      </c>
      <c r="L19" s="24">
        <f t="shared" si="1"/>
        <v>-24.180588999999998</v>
      </c>
      <c r="M19" s="24">
        <f t="shared" si="1"/>
        <v>-0.28058900000000619</v>
      </c>
      <c r="N19" s="24">
        <f t="shared" si="1"/>
        <v>-0.28058900000000619</v>
      </c>
      <c r="O19" s="24">
        <f t="shared" si="1"/>
        <v>-0.28058900000000619</v>
      </c>
      <c r="P19" s="24">
        <f t="shared" si="1"/>
        <v>-24.180588999999998</v>
      </c>
      <c r="Q19" s="24">
        <f t="shared" si="1"/>
        <v>-8.8805890000000005</v>
      </c>
      <c r="R19" s="24">
        <f t="shared" si="1"/>
        <v>-24.180588999999998</v>
      </c>
      <c r="S19" s="24">
        <f t="shared" si="1"/>
        <v>0</v>
      </c>
      <c r="T19" s="24">
        <f t="shared" si="1"/>
        <v>0</v>
      </c>
      <c r="U19" s="24">
        <f t="shared" si="1"/>
        <v>0</v>
      </c>
      <c r="V19" s="33">
        <f t="shared" si="1"/>
        <v>0</v>
      </c>
      <c r="AI19" s="63" t="s">
        <v>107</v>
      </c>
      <c r="AJ19" s="64">
        <v>3.2</v>
      </c>
      <c r="AK19" s="65">
        <v>10.5</v>
      </c>
      <c r="AL19" s="66">
        <v>17</v>
      </c>
      <c r="AM19" s="19">
        <v>6.2</v>
      </c>
      <c r="AN19" s="19" t="s">
        <v>113</v>
      </c>
    </row>
    <row r="20" spans="1:40" ht="15" customHeight="1" thickBot="1" x14ac:dyDescent="0.3">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DECREASE</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23" t="s">
        <v>88</v>
      </c>
      <c r="B21" s="124"/>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228</v>
      </c>
      <c r="L21" s="40">
        <f t="shared" si="2"/>
        <v>282</v>
      </c>
      <c r="M21" s="40">
        <f t="shared" si="2"/>
        <v>176</v>
      </c>
      <c r="N21" s="40">
        <f t="shared" si="2"/>
        <v>176</v>
      </c>
      <c r="O21" s="40">
        <f t="shared" si="2"/>
        <v>176</v>
      </c>
      <c r="P21" s="40">
        <f t="shared" si="2"/>
        <v>282</v>
      </c>
      <c r="Q21" s="40">
        <f t="shared" si="2"/>
        <v>228</v>
      </c>
      <c r="R21" s="40">
        <f t="shared" si="2"/>
        <v>282</v>
      </c>
      <c r="S21" s="40">
        <f t="shared" si="2"/>
        <v>0</v>
      </c>
      <c r="T21" s="40">
        <f t="shared" si="2"/>
        <v>0</v>
      </c>
      <c r="U21" s="40">
        <f t="shared" si="2"/>
        <v>0</v>
      </c>
      <c r="V21" s="40">
        <f t="shared" si="2"/>
        <v>0</v>
      </c>
      <c r="AI21" s="78" t="s">
        <v>100</v>
      </c>
      <c r="AJ21" s="83">
        <v>11</v>
      </c>
      <c r="AK21" s="80">
        <v>12</v>
      </c>
      <c r="AL21" s="41">
        <v>19</v>
      </c>
      <c r="AM21" s="19">
        <v>6.7</v>
      </c>
      <c r="AN21" s="19" t="s">
        <v>138</v>
      </c>
    </row>
    <row r="22" spans="1:40" ht="15" customHeight="1" x14ac:dyDescent="0.25">
      <c r="A22" s="125" t="s">
        <v>89</v>
      </c>
      <c r="B22" s="126"/>
      <c r="C22" s="24">
        <f>$E31</f>
        <v>55.38421000000001</v>
      </c>
      <c r="D22" s="24">
        <f>$E32</f>
        <v>55.38421000000001</v>
      </c>
      <c r="E22" s="24">
        <f>$E33</f>
        <v>55.38421000000001</v>
      </c>
      <c r="F22" s="24">
        <f>$E34</f>
        <v>55.38421000000001</v>
      </c>
      <c r="G22" s="24">
        <f>$E35</f>
        <v>55.38421000000001</v>
      </c>
      <c r="H22" s="24">
        <f>$E36</f>
        <v>55.38421000000001</v>
      </c>
      <c r="I22" s="24">
        <f>$E37</f>
        <v>55.38421000000001</v>
      </c>
      <c r="J22" s="24">
        <f>$E38</f>
        <v>55.38421000000001</v>
      </c>
      <c r="K22" s="24">
        <f>$E39</f>
        <v>55.38421000000001</v>
      </c>
      <c r="L22" s="24">
        <f>$E40</f>
        <v>55.38421000000001</v>
      </c>
      <c r="M22" s="24">
        <f>$E41</f>
        <v>55.38421000000001</v>
      </c>
      <c r="N22" s="24">
        <f>$E42</f>
        <v>55.38421000000001</v>
      </c>
      <c r="O22" s="24">
        <f>$E43</f>
        <v>55.38421000000001</v>
      </c>
      <c r="P22" s="24">
        <f>$E44</f>
        <v>55.38421000000001</v>
      </c>
      <c r="Q22" s="24">
        <f>$E45</f>
        <v>55.38421000000001</v>
      </c>
      <c r="R22" s="24">
        <f>$E46</f>
        <v>55.38421000000001</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25" t="s">
        <v>92</v>
      </c>
      <c r="B23" s="126"/>
      <c r="C23" s="24">
        <f>C22-C21</f>
        <v>-226.61579</v>
      </c>
      <c r="D23" s="24">
        <f t="shared" ref="D23:V23" si="3">D22-D21</f>
        <v>-226.61579</v>
      </c>
      <c r="E23" s="24">
        <f t="shared" si="3"/>
        <v>-226.61579</v>
      </c>
      <c r="F23" s="24">
        <f t="shared" si="3"/>
        <v>-226.61579</v>
      </c>
      <c r="G23" s="24">
        <f t="shared" si="3"/>
        <v>-226.61579</v>
      </c>
      <c r="H23" s="24">
        <f t="shared" si="3"/>
        <v>-226.61579</v>
      </c>
      <c r="I23" s="24">
        <f t="shared" si="3"/>
        <v>-226.61579</v>
      </c>
      <c r="J23" s="24">
        <f t="shared" si="3"/>
        <v>-226.61579</v>
      </c>
      <c r="K23" s="24">
        <f t="shared" si="3"/>
        <v>-172.61579</v>
      </c>
      <c r="L23" s="24">
        <f t="shared" si="3"/>
        <v>-226.61579</v>
      </c>
      <c r="M23" s="24">
        <f t="shared" si="3"/>
        <v>-120.61578999999999</v>
      </c>
      <c r="N23" s="24">
        <f t="shared" si="3"/>
        <v>-120.61578999999999</v>
      </c>
      <c r="O23" s="24">
        <f t="shared" si="3"/>
        <v>-120.61578999999999</v>
      </c>
      <c r="P23" s="24">
        <f t="shared" si="3"/>
        <v>-226.61579</v>
      </c>
      <c r="Q23" s="24">
        <f t="shared" si="3"/>
        <v>-172.61579</v>
      </c>
      <c r="R23" s="24">
        <f t="shared" si="3"/>
        <v>-226.61579</v>
      </c>
      <c r="S23" s="24">
        <f t="shared" si="3"/>
        <v>0</v>
      </c>
      <c r="T23" s="24">
        <f t="shared" si="3"/>
        <v>0</v>
      </c>
      <c r="U23" s="24">
        <f t="shared" si="3"/>
        <v>0</v>
      </c>
      <c r="V23" s="24">
        <f t="shared" si="3"/>
        <v>0</v>
      </c>
      <c r="AI23" s="78" t="s">
        <v>98</v>
      </c>
      <c r="AJ23" s="83">
        <v>9</v>
      </c>
      <c r="AK23" s="80">
        <v>10</v>
      </c>
      <c r="AL23" s="41">
        <v>21</v>
      </c>
      <c r="AM23" s="19">
        <v>6.7</v>
      </c>
      <c r="AN23" s="19" t="s">
        <v>138</v>
      </c>
    </row>
    <row r="24" spans="1:40" ht="15" customHeight="1" thickBot="1" x14ac:dyDescent="0.3">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str">
        <f t="shared" si="4"/>
        <v>DECREASE</v>
      </c>
      <c r="S24" s="34" t="str">
        <f t="shared" si="4"/>
        <v>INCREASE</v>
      </c>
      <c r="T24" s="34" t="str">
        <f t="shared" si="4"/>
        <v>INCREASE</v>
      </c>
      <c r="U24" s="34" t="str">
        <f t="shared" si="4"/>
        <v>INCREASE</v>
      </c>
      <c r="V24" s="34" t="str">
        <f t="shared" si="4"/>
        <v>INCREASE</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c r="S27" s="122"/>
      <c r="T27" s="122"/>
      <c r="U27" s="122"/>
    </row>
    <row r="28" spans="1:40" s="72" customFormat="1" x14ac:dyDescent="0.35">
      <c r="A28" s="90"/>
      <c r="B28" s="32"/>
      <c r="C28" s="23">
        <v>0.08</v>
      </c>
      <c r="D28" s="23">
        <v>363</v>
      </c>
      <c r="E28" s="23">
        <v>686</v>
      </c>
      <c r="F28" s="23">
        <v>145</v>
      </c>
      <c r="G28" s="23">
        <v>3.22</v>
      </c>
      <c r="H28" s="23">
        <v>0.65</v>
      </c>
      <c r="I28" s="23">
        <v>0.5</v>
      </c>
      <c r="J28" s="23">
        <v>0.01</v>
      </c>
      <c r="K28" s="31">
        <v>0.05</v>
      </c>
      <c r="L28" s="23">
        <v>0.2</v>
      </c>
      <c r="M28" s="23">
        <v>0.62</v>
      </c>
      <c r="N28" s="23"/>
      <c r="O28" s="23"/>
      <c r="P28" s="23">
        <v>1165</v>
      </c>
      <c r="Q28" s="23">
        <v>87.1</v>
      </c>
      <c r="R28" s="23"/>
      <c r="S28" s="23"/>
      <c r="T28" s="23"/>
      <c r="U28" s="23"/>
    </row>
    <row r="29" spans="1:40" s="15" customFormat="1" ht="28" x14ac:dyDescent="0.3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Tyriet 1</v>
      </c>
      <c r="B31" s="23">
        <v>67</v>
      </c>
      <c r="C31" s="2">
        <f>IF(C$27="%w/w SAR",((C$28*10)*$B31),IF(C$27="%w/w DM",(((C$28*10)*($B$28/100))*$B31),IF(C$27="kg/t SAR",(C$28*$B31),IF(C$27="kg/t DM",((C$28*($B$28/100))*$B31),IF(C$27="mg/kg SAR",((C$28*0.001)*$B31),IF(C$27="mg/kg DM",(((C$28*0.001)*($B$28/100))*$B31),0))))))</f>
        <v>53.6</v>
      </c>
      <c r="D31" s="2">
        <f>(IF(D$27="%w/w SAR",((D$28*10)*$B31),IF(D$27="%w/w DM",(((D$28*10)*($B$28/100))*$B31),IF(D$27="kg/t SAR",(D$28*$B31),IF(D$27="kg/t DM",((D$28*($B$28/100))*$B31),IF(D$27="mg/kg SAR",((D$28*0.001)*$B31),IF(D$27="mg/kg DM",(((D$28*0.001)*($B$28/100))*$B31),"0")))))))*2.291</f>
        <v>55.719410999999994</v>
      </c>
      <c r="E31" s="2">
        <f>(IF(E$27="%w/w SAR",((E$28*10)*$B31),IF(E$27="%w/w DM",(((E$28*10)*($B$28/100))*$B31),IF(E$27="kg/t SAR",(E$28*$B31),IF(E$27="kg/t DM",((E$28*($B$28/100))*$B31),IF(E$27="mg/kg SAR",((E$28*0.001)*$B31),IF(E$27="mg/kg DM",(((E$28*0.001)*($B$28/100))*$B31),"0")))))))*1.205</f>
        <v>55.38421000000001</v>
      </c>
      <c r="F31" s="2">
        <f>(IF(F$27="%w/w SAR",((F$28*10)*$B31),IF(F$27="%w/w DM",(((F$28*10)*($B$28/100))*$B31),IF(F$27="kg/t SAR",(F$28*$B31),IF(F$27="kg/t DM",((F$28*($B$28/100))*$B31),IF(F$27="mg/kg SAR",((F$28*0.001)*$B31),IF(F$27="mg/kg DM",(((F$28*0.001)*($B$28/100))*$B31),"0")))))))*1.658</f>
        <v>16.107469999999999</v>
      </c>
      <c r="G31" s="2">
        <f t="shared" ref="G31:P46" si="5">IF(G$27="%w/w SAR",((G$28*10)*$B31),IF(G$27="%w/w DM",(((G$28*10)*($B$28/100))*$B31),IF(G$27="kg/t SAR",(G$28*$B31),IF(G$27="kg/t DM",((G$28*($B$28/100))*$B31),IF(G$27="mg/kg SAR",((G$28*0.001)*$B31),IF(G$27="mg/kg DM",(((G$28*0.001)*($B$28/100))*$B31),0))))))</f>
        <v>0.21574000000000002</v>
      </c>
      <c r="H31" s="2">
        <f t="shared" si="5"/>
        <v>4.3550000000000005E-2</v>
      </c>
      <c r="I31" s="2">
        <f t="shared" si="5"/>
        <v>3.3500000000000002E-2</v>
      </c>
      <c r="J31" s="2">
        <f t="shared" si="5"/>
        <v>6.7000000000000002E-4</v>
      </c>
      <c r="K31" s="2">
        <f t="shared" si="5"/>
        <v>3.3500000000000001E-3</v>
      </c>
      <c r="L31" s="2">
        <f t="shared" si="5"/>
        <v>1.34E-2</v>
      </c>
      <c r="M31" s="2">
        <f t="shared" si="5"/>
        <v>4.1540000000000001E-2</v>
      </c>
      <c r="N31" s="2">
        <f t="shared" si="5"/>
        <v>0</v>
      </c>
      <c r="O31" s="2">
        <f t="shared" si="5"/>
        <v>0</v>
      </c>
      <c r="P31" s="2">
        <f t="shared" si="5"/>
        <v>78.055000000000007</v>
      </c>
      <c r="Q31" s="2">
        <f>(IF(Q$27="%w/w SAR",((Q$28*10)*$B31),IF(Q$27="%w/w DM",(((Q$28*10)*($B$28/100))*$B31),IF(Q$27="kg/t SAR",(Q$28*$B31),IF(Q$27="kg/t DM",((Q$28*($B$28/100))*$B31),IF(Q$27="mg/kg SAR",((Q$28*0.001)*$B31),IF(Q$27="mg/kg DM",(((Q$28*0.001)*($B$28/100))*$B31),0)))))))*2.5</f>
        <v>14.58925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Tyriet 2</v>
      </c>
      <c r="B32" s="23">
        <v>67</v>
      </c>
      <c r="C32" s="2">
        <f t="shared" ref="C32:C50" si="6">IF(C$27="%w/w SAR",((C$28*10)*$B32),IF(C$27="%w/w DM",(((C$28*10)*($B$28/100))*$B32),IF(C$27="kg/t SAR",(C$28*$B32),IF(C$27="kg/t DM",((C$28*($B$28/100))*$B32),IF(C$27="mg/kg SAR",((C$28*0.001)*$B32),IF(C$27="mg/kg DM",(((C$28*0.001)*($B$28/100))*$B32),0))))))</f>
        <v>53.6</v>
      </c>
      <c r="D32" s="2">
        <f t="shared" ref="D32:D50" si="7">(IF(D$27="%w/w SAR",((D$28*10)*$B32),IF(D$27="%w/w DM",(((D$28*10)*($B$28/100))*$B32),IF(D$27="kg/t SAR",(D$28*$B32),IF(D$27="kg/t DM",((D$28*($B$28/100))*$B32),IF(D$27="mg/kg SAR",((D$28*0.001)*$B32),IF(D$27="mg/kg DM",(((D$28*0.001)*($B$28/100))*$B32),"0")))))))*2.291</f>
        <v>55.719410999999994</v>
      </c>
      <c r="E32" s="2">
        <f t="shared" ref="E32:E50" si="8">(IF(E$27="%w/w SAR",((E$28*10)*$B32),IF(E$27="%w/w DM",(((E$28*10)*($B$28/100))*$B32),IF(E$27="kg/t SAR",(E$28*$B32),IF(E$27="kg/t DM",((E$28*($B$28/100))*$B32),IF(E$27="mg/kg SAR",((E$28*0.001)*$B32),IF(E$27="mg/kg DM",(((E$28*0.001)*($B$28/100))*$B32),"0")))))))*1.205</f>
        <v>55.38421000000001</v>
      </c>
      <c r="F32" s="2">
        <f t="shared" ref="F32:F50" si="9">(IF(F$27="%w/w SAR",((F$28*10)*$B32),IF(F$27="%w/w DM",(((F$28*10)*($B$28/100))*$B32),IF(F$27="kg/t SAR",(F$28*$B32),IF(F$27="kg/t DM",((F$28*($B$28/100))*$B32),IF(F$27="mg/kg SAR",((F$28*0.001)*$B32),IF(F$27="mg/kg DM",(((F$28*0.001)*($B$28/100))*$B32),"0")))))))*1.658</f>
        <v>16.107469999999999</v>
      </c>
      <c r="G32" s="2">
        <f t="shared" si="5"/>
        <v>0.21574000000000002</v>
      </c>
      <c r="H32" s="2">
        <f t="shared" si="5"/>
        <v>4.3550000000000005E-2</v>
      </c>
      <c r="I32" s="2">
        <f t="shared" si="5"/>
        <v>3.3500000000000002E-2</v>
      </c>
      <c r="J32" s="2">
        <f t="shared" si="5"/>
        <v>6.7000000000000002E-4</v>
      </c>
      <c r="K32" s="2">
        <f t="shared" si="5"/>
        <v>3.3500000000000001E-3</v>
      </c>
      <c r="L32" s="2">
        <f t="shared" si="5"/>
        <v>1.34E-2</v>
      </c>
      <c r="M32" s="2">
        <f t="shared" si="5"/>
        <v>4.1540000000000001E-2</v>
      </c>
      <c r="N32" s="2">
        <f t="shared" si="5"/>
        <v>0</v>
      </c>
      <c r="O32" s="2">
        <f t="shared" si="5"/>
        <v>0</v>
      </c>
      <c r="P32" s="2">
        <f t="shared" si="5"/>
        <v>78.055000000000007</v>
      </c>
      <c r="Q32" s="2">
        <f t="shared" ref="Q32:Q50" si="10">(IF(Q$27="%w/w SAR",((Q$28*10)*$B32),IF(Q$27="%w/w DM",(((Q$28*10)*($B$28/100))*$B32),IF(Q$27="kg/t SAR",(Q$28*$B32),IF(Q$27="kg/t DM",((Q$28*($B$28/100))*$B32),IF(Q$27="mg/kg SAR",((Q$28*0.001)*$B32),IF(Q$27="mg/kg DM",(((Q$28*0.001)*($B$28/100))*$B32),0)))))))*2.5</f>
        <v>14.58925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ht="13" x14ac:dyDescent="0.35">
      <c r="A33" s="21" t="str">
        <f>E8</f>
        <v>Tyriet 3</v>
      </c>
      <c r="B33" s="23">
        <v>67</v>
      </c>
      <c r="C33" s="2">
        <f t="shared" si="6"/>
        <v>53.6</v>
      </c>
      <c r="D33" s="2">
        <f t="shared" si="7"/>
        <v>55.719410999999994</v>
      </c>
      <c r="E33" s="2">
        <f t="shared" si="8"/>
        <v>55.38421000000001</v>
      </c>
      <c r="F33" s="2">
        <f t="shared" si="9"/>
        <v>16.107469999999999</v>
      </c>
      <c r="G33" s="2">
        <f t="shared" si="5"/>
        <v>0.21574000000000002</v>
      </c>
      <c r="H33" s="2">
        <f t="shared" si="5"/>
        <v>4.3550000000000005E-2</v>
      </c>
      <c r="I33" s="2">
        <f t="shared" si="5"/>
        <v>3.3500000000000002E-2</v>
      </c>
      <c r="J33" s="2">
        <f t="shared" si="5"/>
        <v>6.7000000000000002E-4</v>
      </c>
      <c r="K33" s="2">
        <f t="shared" si="5"/>
        <v>3.3500000000000001E-3</v>
      </c>
      <c r="L33" s="2">
        <f t="shared" si="5"/>
        <v>1.34E-2</v>
      </c>
      <c r="M33" s="2">
        <f t="shared" si="5"/>
        <v>4.1540000000000001E-2</v>
      </c>
      <c r="N33" s="2">
        <f t="shared" si="5"/>
        <v>0</v>
      </c>
      <c r="O33" s="2">
        <f t="shared" si="5"/>
        <v>0</v>
      </c>
      <c r="P33" s="2">
        <f t="shared" si="5"/>
        <v>78.055000000000007</v>
      </c>
      <c r="Q33" s="2">
        <f t="shared" si="10"/>
        <v>14.58925</v>
      </c>
      <c r="R33" s="2">
        <f t="shared" si="11"/>
        <v>0</v>
      </c>
      <c r="S33" s="2">
        <f t="shared" si="11"/>
        <v>0</v>
      </c>
      <c r="T33" s="2">
        <f t="shared" si="11"/>
        <v>0</v>
      </c>
      <c r="U33" s="2">
        <f t="shared" si="11"/>
        <v>0</v>
      </c>
      <c r="AB33" s="74"/>
      <c r="AC33" s="74"/>
      <c r="AD33" s="74"/>
      <c r="AE33" s="74"/>
      <c r="AF33" s="74"/>
      <c r="AG33" s="74"/>
      <c r="AH33" s="74"/>
      <c r="AI33" s="74"/>
    </row>
    <row r="34" spans="1:35" s="91" customFormat="1" ht="13" x14ac:dyDescent="0.35">
      <c r="A34" s="21" t="str">
        <f>F8</f>
        <v>Tyriet 4</v>
      </c>
      <c r="B34" s="23">
        <v>67</v>
      </c>
      <c r="C34" s="2">
        <f t="shared" si="6"/>
        <v>53.6</v>
      </c>
      <c r="D34" s="2">
        <f t="shared" si="7"/>
        <v>55.719410999999994</v>
      </c>
      <c r="E34" s="2">
        <f t="shared" si="8"/>
        <v>55.38421000000001</v>
      </c>
      <c r="F34" s="2">
        <f t="shared" si="9"/>
        <v>16.107469999999999</v>
      </c>
      <c r="G34" s="2">
        <f t="shared" si="5"/>
        <v>0.21574000000000002</v>
      </c>
      <c r="H34" s="2">
        <f t="shared" si="5"/>
        <v>4.3550000000000005E-2</v>
      </c>
      <c r="I34" s="2">
        <f t="shared" si="5"/>
        <v>3.3500000000000002E-2</v>
      </c>
      <c r="J34" s="2">
        <f t="shared" si="5"/>
        <v>6.7000000000000002E-4</v>
      </c>
      <c r="K34" s="2">
        <f t="shared" si="5"/>
        <v>3.3500000000000001E-3</v>
      </c>
      <c r="L34" s="2">
        <f t="shared" si="5"/>
        <v>1.34E-2</v>
      </c>
      <c r="M34" s="2">
        <f t="shared" si="5"/>
        <v>4.1540000000000001E-2</v>
      </c>
      <c r="N34" s="2">
        <f t="shared" si="5"/>
        <v>0</v>
      </c>
      <c r="O34" s="2">
        <f t="shared" si="5"/>
        <v>0</v>
      </c>
      <c r="P34" s="2">
        <f t="shared" si="5"/>
        <v>78.055000000000007</v>
      </c>
      <c r="Q34" s="2">
        <f t="shared" si="10"/>
        <v>14.58925</v>
      </c>
      <c r="R34" s="2">
        <f t="shared" si="11"/>
        <v>0</v>
      </c>
      <c r="S34" s="2">
        <f t="shared" si="11"/>
        <v>0</v>
      </c>
      <c r="T34" s="2">
        <f t="shared" si="11"/>
        <v>0</v>
      </c>
      <c r="U34" s="2">
        <f t="shared" si="11"/>
        <v>0</v>
      </c>
      <c r="AB34" s="74"/>
      <c r="AC34" s="74"/>
      <c r="AD34" s="74"/>
      <c r="AE34" s="74"/>
      <c r="AF34" s="74"/>
      <c r="AG34" s="74"/>
      <c r="AH34" s="74"/>
      <c r="AI34" s="74"/>
    </row>
    <row r="35" spans="1:35" s="91" customFormat="1" ht="13" x14ac:dyDescent="0.35">
      <c r="A35" s="21" t="str">
        <f>G8</f>
        <v>Tyriet 5</v>
      </c>
      <c r="B35" s="23">
        <v>67</v>
      </c>
      <c r="C35" s="2">
        <f t="shared" si="6"/>
        <v>53.6</v>
      </c>
      <c r="D35" s="2">
        <f t="shared" si="7"/>
        <v>55.719410999999994</v>
      </c>
      <c r="E35" s="2">
        <f t="shared" si="8"/>
        <v>55.38421000000001</v>
      </c>
      <c r="F35" s="2">
        <f t="shared" si="9"/>
        <v>16.107469999999999</v>
      </c>
      <c r="G35" s="2">
        <f t="shared" si="5"/>
        <v>0.21574000000000002</v>
      </c>
      <c r="H35" s="2">
        <f t="shared" si="5"/>
        <v>4.3550000000000005E-2</v>
      </c>
      <c r="I35" s="2">
        <f t="shared" si="5"/>
        <v>3.3500000000000002E-2</v>
      </c>
      <c r="J35" s="2">
        <f t="shared" si="5"/>
        <v>6.7000000000000002E-4</v>
      </c>
      <c r="K35" s="2">
        <f t="shared" si="5"/>
        <v>3.3500000000000001E-3</v>
      </c>
      <c r="L35" s="2">
        <f t="shared" si="5"/>
        <v>1.34E-2</v>
      </c>
      <c r="M35" s="2">
        <f t="shared" si="5"/>
        <v>4.1540000000000001E-2</v>
      </c>
      <c r="N35" s="2">
        <f t="shared" si="5"/>
        <v>0</v>
      </c>
      <c r="O35" s="2">
        <f t="shared" si="5"/>
        <v>0</v>
      </c>
      <c r="P35" s="2">
        <f t="shared" si="5"/>
        <v>78.055000000000007</v>
      </c>
      <c r="Q35" s="2">
        <f t="shared" si="10"/>
        <v>14.58925</v>
      </c>
      <c r="R35" s="2">
        <f t="shared" si="11"/>
        <v>0</v>
      </c>
      <c r="S35" s="2">
        <f t="shared" si="11"/>
        <v>0</v>
      </c>
      <c r="T35" s="2">
        <f t="shared" si="11"/>
        <v>0</v>
      </c>
      <c r="U35" s="2">
        <f t="shared" si="11"/>
        <v>0</v>
      </c>
      <c r="AB35" s="74"/>
      <c r="AC35" s="74"/>
      <c r="AD35" s="74"/>
      <c r="AE35" s="74"/>
      <c r="AF35" s="74"/>
      <c r="AG35" s="74"/>
      <c r="AH35" s="74"/>
      <c r="AI35" s="74"/>
    </row>
    <row r="36" spans="1:35" s="91" customFormat="1" ht="13" x14ac:dyDescent="0.35">
      <c r="A36" s="21" t="str">
        <f>H8</f>
        <v>Tyriet 6</v>
      </c>
      <c r="B36" s="23">
        <v>67</v>
      </c>
      <c r="C36" s="2">
        <f t="shared" si="6"/>
        <v>53.6</v>
      </c>
      <c r="D36" s="2">
        <f t="shared" si="7"/>
        <v>55.719410999999994</v>
      </c>
      <c r="E36" s="2">
        <f t="shared" si="8"/>
        <v>55.38421000000001</v>
      </c>
      <c r="F36" s="2">
        <f t="shared" si="9"/>
        <v>16.107469999999999</v>
      </c>
      <c r="G36" s="2">
        <f t="shared" si="5"/>
        <v>0.21574000000000002</v>
      </c>
      <c r="H36" s="2">
        <f t="shared" si="5"/>
        <v>4.3550000000000005E-2</v>
      </c>
      <c r="I36" s="2">
        <f t="shared" si="5"/>
        <v>3.3500000000000002E-2</v>
      </c>
      <c r="J36" s="2">
        <f t="shared" si="5"/>
        <v>6.7000000000000002E-4</v>
      </c>
      <c r="K36" s="2">
        <f t="shared" si="5"/>
        <v>3.3500000000000001E-3</v>
      </c>
      <c r="L36" s="2">
        <f t="shared" si="5"/>
        <v>1.34E-2</v>
      </c>
      <c r="M36" s="2">
        <f t="shared" si="5"/>
        <v>4.1540000000000001E-2</v>
      </c>
      <c r="N36" s="2">
        <f t="shared" si="5"/>
        <v>0</v>
      </c>
      <c r="O36" s="2">
        <f t="shared" si="5"/>
        <v>0</v>
      </c>
      <c r="P36" s="2">
        <f t="shared" si="5"/>
        <v>78.055000000000007</v>
      </c>
      <c r="Q36" s="2">
        <f t="shared" si="10"/>
        <v>14.58925</v>
      </c>
      <c r="R36" s="2">
        <f t="shared" si="11"/>
        <v>0</v>
      </c>
      <c r="S36" s="2">
        <f t="shared" si="11"/>
        <v>0</v>
      </c>
      <c r="T36" s="2">
        <f t="shared" si="11"/>
        <v>0</v>
      </c>
      <c r="U36" s="2">
        <f t="shared" si="11"/>
        <v>0</v>
      </c>
      <c r="AB36" s="74"/>
      <c r="AC36" s="74"/>
      <c r="AD36" s="74"/>
      <c r="AE36" s="74"/>
      <c r="AF36" s="74"/>
      <c r="AG36" s="74"/>
      <c r="AH36" s="74"/>
      <c r="AI36" s="74"/>
    </row>
    <row r="37" spans="1:35" s="91" customFormat="1" ht="13" x14ac:dyDescent="0.35">
      <c r="A37" s="21" t="str">
        <f>I8</f>
        <v>Tyriet 7</v>
      </c>
      <c r="B37" s="23">
        <v>67</v>
      </c>
      <c r="C37" s="2">
        <f t="shared" si="6"/>
        <v>53.6</v>
      </c>
      <c r="D37" s="2">
        <f t="shared" si="7"/>
        <v>55.719410999999994</v>
      </c>
      <c r="E37" s="2">
        <f t="shared" si="8"/>
        <v>55.38421000000001</v>
      </c>
      <c r="F37" s="2">
        <f t="shared" si="9"/>
        <v>16.107469999999999</v>
      </c>
      <c r="G37" s="2">
        <f t="shared" si="5"/>
        <v>0.21574000000000002</v>
      </c>
      <c r="H37" s="2">
        <f t="shared" si="5"/>
        <v>4.3550000000000005E-2</v>
      </c>
      <c r="I37" s="2">
        <f t="shared" si="5"/>
        <v>3.3500000000000002E-2</v>
      </c>
      <c r="J37" s="2">
        <f t="shared" si="5"/>
        <v>6.7000000000000002E-4</v>
      </c>
      <c r="K37" s="2">
        <f t="shared" si="5"/>
        <v>3.3500000000000001E-3</v>
      </c>
      <c r="L37" s="2">
        <f t="shared" si="5"/>
        <v>1.34E-2</v>
      </c>
      <c r="M37" s="2">
        <f t="shared" si="5"/>
        <v>4.1540000000000001E-2</v>
      </c>
      <c r="N37" s="2">
        <f t="shared" si="5"/>
        <v>0</v>
      </c>
      <c r="O37" s="2">
        <f t="shared" si="5"/>
        <v>0</v>
      </c>
      <c r="P37" s="2">
        <f t="shared" si="5"/>
        <v>78.055000000000007</v>
      </c>
      <c r="Q37" s="2">
        <f t="shared" si="10"/>
        <v>14.58925</v>
      </c>
      <c r="R37" s="2">
        <f t="shared" si="11"/>
        <v>0</v>
      </c>
      <c r="S37" s="2">
        <f t="shared" si="11"/>
        <v>0</v>
      </c>
      <c r="T37" s="2">
        <f t="shared" si="11"/>
        <v>0</v>
      </c>
      <c r="U37" s="2">
        <f t="shared" si="11"/>
        <v>0</v>
      </c>
      <c r="AB37" s="74"/>
      <c r="AC37" s="74"/>
      <c r="AD37" s="74"/>
      <c r="AE37" s="74"/>
      <c r="AF37" s="74"/>
      <c r="AG37" s="74"/>
      <c r="AH37" s="74"/>
      <c r="AI37" s="74"/>
    </row>
    <row r="38" spans="1:35" s="91" customFormat="1" ht="13" x14ac:dyDescent="0.35">
      <c r="A38" s="21" t="str">
        <f>J8</f>
        <v>Hafod 2675</v>
      </c>
      <c r="B38" s="23">
        <v>67</v>
      </c>
      <c r="C38" s="2">
        <f t="shared" si="6"/>
        <v>53.6</v>
      </c>
      <c r="D38" s="2">
        <f t="shared" si="7"/>
        <v>55.719410999999994</v>
      </c>
      <c r="E38" s="2">
        <f t="shared" si="8"/>
        <v>55.38421000000001</v>
      </c>
      <c r="F38" s="2">
        <f t="shared" si="9"/>
        <v>16.107469999999999</v>
      </c>
      <c r="G38" s="2">
        <f t="shared" si="5"/>
        <v>0.21574000000000002</v>
      </c>
      <c r="H38" s="2">
        <f t="shared" si="5"/>
        <v>4.3550000000000005E-2</v>
      </c>
      <c r="I38" s="2">
        <f t="shared" si="5"/>
        <v>3.3500000000000002E-2</v>
      </c>
      <c r="J38" s="2">
        <f t="shared" si="5"/>
        <v>6.7000000000000002E-4</v>
      </c>
      <c r="K38" s="2">
        <f t="shared" si="5"/>
        <v>3.3500000000000001E-3</v>
      </c>
      <c r="L38" s="2">
        <f t="shared" si="5"/>
        <v>1.34E-2</v>
      </c>
      <c r="M38" s="2">
        <f t="shared" si="5"/>
        <v>4.1540000000000001E-2</v>
      </c>
      <c r="N38" s="2">
        <f t="shared" si="5"/>
        <v>0</v>
      </c>
      <c r="O38" s="2">
        <f t="shared" si="5"/>
        <v>0</v>
      </c>
      <c r="P38" s="2">
        <f t="shared" si="5"/>
        <v>78.055000000000007</v>
      </c>
      <c r="Q38" s="2">
        <f t="shared" si="10"/>
        <v>14.58925</v>
      </c>
      <c r="R38" s="2">
        <f t="shared" si="11"/>
        <v>0</v>
      </c>
      <c r="S38" s="2">
        <f t="shared" si="11"/>
        <v>0</v>
      </c>
      <c r="T38" s="2">
        <f t="shared" si="11"/>
        <v>0</v>
      </c>
      <c r="U38" s="2">
        <f t="shared" si="11"/>
        <v>0</v>
      </c>
      <c r="AB38" s="74"/>
      <c r="AC38" s="74"/>
      <c r="AD38" s="74"/>
      <c r="AE38" s="74"/>
      <c r="AF38" s="74"/>
      <c r="AG38" s="74"/>
      <c r="AH38" s="74"/>
      <c r="AI38" s="74"/>
    </row>
    <row r="39" spans="1:35" s="91" customFormat="1" ht="13" x14ac:dyDescent="0.35">
      <c r="A39" s="21">
        <f>K8</f>
        <v>15</v>
      </c>
      <c r="B39" s="23">
        <v>67</v>
      </c>
      <c r="C39" s="2">
        <f t="shared" si="6"/>
        <v>53.6</v>
      </c>
      <c r="D39" s="2">
        <f t="shared" si="7"/>
        <v>55.719410999999994</v>
      </c>
      <c r="E39" s="2">
        <f t="shared" si="8"/>
        <v>55.38421000000001</v>
      </c>
      <c r="F39" s="2">
        <f t="shared" si="9"/>
        <v>16.107469999999999</v>
      </c>
      <c r="G39" s="2">
        <f t="shared" si="5"/>
        <v>0.21574000000000002</v>
      </c>
      <c r="H39" s="2">
        <f t="shared" si="5"/>
        <v>4.3550000000000005E-2</v>
      </c>
      <c r="I39" s="2">
        <f t="shared" si="5"/>
        <v>3.3500000000000002E-2</v>
      </c>
      <c r="J39" s="2">
        <f t="shared" si="5"/>
        <v>6.7000000000000002E-4</v>
      </c>
      <c r="K39" s="2">
        <f t="shared" si="5"/>
        <v>3.3500000000000001E-3</v>
      </c>
      <c r="L39" s="2">
        <f t="shared" si="5"/>
        <v>1.34E-2</v>
      </c>
      <c r="M39" s="2">
        <f t="shared" si="5"/>
        <v>4.1540000000000001E-2</v>
      </c>
      <c r="N39" s="2">
        <f t="shared" si="5"/>
        <v>0</v>
      </c>
      <c r="O39" s="2">
        <f t="shared" si="5"/>
        <v>0</v>
      </c>
      <c r="P39" s="2">
        <f t="shared" si="5"/>
        <v>78.055000000000007</v>
      </c>
      <c r="Q39" s="2">
        <f t="shared" si="10"/>
        <v>14.58925</v>
      </c>
      <c r="R39" s="2">
        <f t="shared" si="11"/>
        <v>0</v>
      </c>
      <c r="S39" s="2">
        <f t="shared" si="11"/>
        <v>0</v>
      </c>
      <c r="T39" s="2">
        <f t="shared" si="11"/>
        <v>0</v>
      </c>
      <c r="U39" s="2">
        <f t="shared" si="11"/>
        <v>0</v>
      </c>
      <c r="AB39" s="74"/>
      <c r="AC39" s="74"/>
      <c r="AD39" s="74"/>
      <c r="AE39" s="74"/>
      <c r="AF39" s="74"/>
      <c r="AG39" s="74"/>
      <c r="AH39" s="74"/>
      <c r="AI39" s="74"/>
    </row>
    <row r="40" spans="1:35" s="91" customFormat="1" ht="13" x14ac:dyDescent="0.35">
      <c r="A40" s="21" t="str">
        <f>L8</f>
        <v>Land at Rhosygadair 3</v>
      </c>
      <c r="B40" s="23">
        <v>67</v>
      </c>
      <c r="C40" s="2">
        <f t="shared" si="6"/>
        <v>53.6</v>
      </c>
      <c r="D40" s="2">
        <f t="shared" si="7"/>
        <v>55.719410999999994</v>
      </c>
      <c r="E40" s="2">
        <f t="shared" si="8"/>
        <v>55.38421000000001</v>
      </c>
      <c r="F40" s="2">
        <f t="shared" si="9"/>
        <v>16.107469999999999</v>
      </c>
      <c r="G40" s="2">
        <f t="shared" si="5"/>
        <v>0.21574000000000002</v>
      </c>
      <c r="H40" s="2">
        <f t="shared" si="5"/>
        <v>4.3550000000000005E-2</v>
      </c>
      <c r="I40" s="2">
        <f t="shared" si="5"/>
        <v>3.3500000000000002E-2</v>
      </c>
      <c r="J40" s="2">
        <f t="shared" si="5"/>
        <v>6.7000000000000002E-4</v>
      </c>
      <c r="K40" s="2">
        <f t="shared" si="5"/>
        <v>3.3500000000000001E-3</v>
      </c>
      <c r="L40" s="2">
        <f t="shared" si="5"/>
        <v>1.34E-2</v>
      </c>
      <c r="M40" s="2">
        <f t="shared" si="5"/>
        <v>4.1540000000000001E-2</v>
      </c>
      <c r="N40" s="2">
        <f t="shared" si="5"/>
        <v>0</v>
      </c>
      <c r="O40" s="2">
        <f t="shared" si="5"/>
        <v>0</v>
      </c>
      <c r="P40" s="2">
        <f t="shared" si="5"/>
        <v>78.055000000000007</v>
      </c>
      <c r="Q40" s="2">
        <f t="shared" si="10"/>
        <v>14.58925</v>
      </c>
      <c r="R40" s="2">
        <f t="shared" si="11"/>
        <v>0</v>
      </c>
      <c r="S40" s="2">
        <f t="shared" si="11"/>
        <v>0</v>
      </c>
      <c r="T40" s="2">
        <f t="shared" si="11"/>
        <v>0</v>
      </c>
      <c r="U40" s="2">
        <f t="shared" si="11"/>
        <v>0</v>
      </c>
      <c r="AB40" s="74"/>
      <c r="AC40" s="74"/>
      <c r="AD40" s="74"/>
      <c r="AE40" s="74"/>
      <c r="AF40" s="74"/>
      <c r="AG40" s="74"/>
      <c r="AH40" s="74"/>
      <c r="AI40" s="74"/>
    </row>
    <row r="41" spans="1:35" s="91" customFormat="1" ht="13" x14ac:dyDescent="0.35">
      <c r="A41" s="21" t="str">
        <f>M8</f>
        <v>Land at Rhosygadair 4</v>
      </c>
      <c r="B41" s="23">
        <v>67</v>
      </c>
      <c r="C41" s="2">
        <f t="shared" si="6"/>
        <v>53.6</v>
      </c>
      <c r="D41" s="2">
        <f t="shared" si="7"/>
        <v>55.719410999999994</v>
      </c>
      <c r="E41" s="2">
        <f t="shared" si="8"/>
        <v>55.38421000000001</v>
      </c>
      <c r="F41" s="2">
        <f t="shared" si="9"/>
        <v>16.107469999999999</v>
      </c>
      <c r="G41" s="2">
        <f t="shared" si="5"/>
        <v>0.21574000000000002</v>
      </c>
      <c r="H41" s="2">
        <f t="shared" si="5"/>
        <v>4.3550000000000005E-2</v>
      </c>
      <c r="I41" s="2">
        <f t="shared" si="5"/>
        <v>3.3500000000000002E-2</v>
      </c>
      <c r="J41" s="2">
        <f t="shared" si="5"/>
        <v>6.7000000000000002E-4</v>
      </c>
      <c r="K41" s="2">
        <f t="shared" si="5"/>
        <v>3.3500000000000001E-3</v>
      </c>
      <c r="L41" s="2">
        <f t="shared" si="5"/>
        <v>1.34E-2</v>
      </c>
      <c r="M41" s="2">
        <f t="shared" si="5"/>
        <v>4.1540000000000001E-2</v>
      </c>
      <c r="N41" s="2">
        <f t="shared" si="5"/>
        <v>0</v>
      </c>
      <c r="O41" s="2">
        <f t="shared" si="5"/>
        <v>0</v>
      </c>
      <c r="P41" s="2">
        <f t="shared" si="5"/>
        <v>78.055000000000007</v>
      </c>
      <c r="Q41" s="2">
        <f t="shared" si="10"/>
        <v>14.58925</v>
      </c>
      <c r="R41" s="2">
        <f t="shared" si="11"/>
        <v>0</v>
      </c>
      <c r="S41" s="2">
        <f t="shared" si="11"/>
        <v>0</v>
      </c>
      <c r="T41" s="2">
        <f t="shared" si="11"/>
        <v>0</v>
      </c>
      <c r="U41" s="2">
        <f t="shared" si="11"/>
        <v>0</v>
      </c>
      <c r="AB41" s="74"/>
      <c r="AC41" s="74"/>
      <c r="AD41" s="74"/>
      <c r="AE41" s="74"/>
      <c r="AF41" s="74"/>
      <c r="AG41" s="74"/>
      <c r="AH41" s="74"/>
      <c r="AI41" s="74"/>
    </row>
    <row r="42" spans="1:35" s="91" customFormat="1" ht="13" x14ac:dyDescent="0.35">
      <c r="A42" s="21" t="str">
        <f>N8</f>
        <v>Land at Rhosygadair 5</v>
      </c>
      <c r="B42" s="23">
        <v>67</v>
      </c>
      <c r="C42" s="2">
        <f t="shared" si="6"/>
        <v>53.6</v>
      </c>
      <c r="D42" s="2">
        <f t="shared" si="7"/>
        <v>55.719410999999994</v>
      </c>
      <c r="E42" s="2">
        <f t="shared" si="8"/>
        <v>55.38421000000001</v>
      </c>
      <c r="F42" s="2">
        <f t="shared" si="9"/>
        <v>16.107469999999999</v>
      </c>
      <c r="G42" s="2">
        <f t="shared" si="5"/>
        <v>0.21574000000000002</v>
      </c>
      <c r="H42" s="2">
        <f t="shared" si="5"/>
        <v>4.3550000000000005E-2</v>
      </c>
      <c r="I42" s="2">
        <f t="shared" si="5"/>
        <v>3.3500000000000002E-2</v>
      </c>
      <c r="J42" s="2">
        <f t="shared" si="5"/>
        <v>6.7000000000000002E-4</v>
      </c>
      <c r="K42" s="2">
        <f t="shared" si="5"/>
        <v>3.3500000000000001E-3</v>
      </c>
      <c r="L42" s="2">
        <f t="shared" si="5"/>
        <v>1.34E-2</v>
      </c>
      <c r="M42" s="2">
        <f t="shared" si="5"/>
        <v>4.1540000000000001E-2</v>
      </c>
      <c r="N42" s="2">
        <f t="shared" si="5"/>
        <v>0</v>
      </c>
      <c r="O42" s="2">
        <f t="shared" si="5"/>
        <v>0</v>
      </c>
      <c r="P42" s="2">
        <f t="shared" si="5"/>
        <v>78.055000000000007</v>
      </c>
      <c r="Q42" s="2">
        <f t="shared" si="10"/>
        <v>14.58925</v>
      </c>
      <c r="R42" s="2">
        <f t="shared" si="11"/>
        <v>0</v>
      </c>
      <c r="S42" s="2">
        <f t="shared" si="11"/>
        <v>0</v>
      </c>
      <c r="T42" s="2">
        <f t="shared" si="11"/>
        <v>0</v>
      </c>
      <c r="U42" s="2">
        <f t="shared" si="11"/>
        <v>0</v>
      </c>
      <c r="AB42" s="74"/>
      <c r="AC42" s="74"/>
      <c r="AD42" s="74"/>
      <c r="AE42" s="74"/>
      <c r="AF42" s="74"/>
      <c r="AG42" s="74"/>
      <c r="AH42" s="74"/>
      <c r="AI42" s="74"/>
    </row>
    <row r="43" spans="1:35" s="91" customFormat="1" ht="13" x14ac:dyDescent="0.35">
      <c r="A43" s="21" t="str">
        <f>O8</f>
        <v>Land at Rhosygadair 6</v>
      </c>
      <c r="B43" s="23">
        <v>67</v>
      </c>
      <c r="C43" s="2">
        <f t="shared" si="6"/>
        <v>53.6</v>
      </c>
      <c r="D43" s="2">
        <f t="shared" si="7"/>
        <v>55.719410999999994</v>
      </c>
      <c r="E43" s="2">
        <f t="shared" si="8"/>
        <v>55.38421000000001</v>
      </c>
      <c r="F43" s="2">
        <f t="shared" si="9"/>
        <v>16.107469999999999</v>
      </c>
      <c r="G43" s="2">
        <f t="shared" si="5"/>
        <v>0.21574000000000002</v>
      </c>
      <c r="H43" s="2">
        <f t="shared" si="5"/>
        <v>4.3550000000000005E-2</v>
      </c>
      <c r="I43" s="2">
        <f t="shared" si="5"/>
        <v>3.3500000000000002E-2</v>
      </c>
      <c r="J43" s="2">
        <f t="shared" si="5"/>
        <v>6.7000000000000002E-4</v>
      </c>
      <c r="K43" s="2">
        <f t="shared" si="5"/>
        <v>3.3500000000000001E-3</v>
      </c>
      <c r="L43" s="2">
        <f t="shared" si="5"/>
        <v>1.34E-2</v>
      </c>
      <c r="M43" s="2">
        <f t="shared" si="5"/>
        <v>4.1540000000000001E-2</v>
      </c>
      <c r="N43" s="2">
        <f t="shared" si="5"/>
        <v>0</v>
      </c>
      <c r="O43" s="2">
        <f t="shared" si="5"/>
        <v>0</v>
      </c>
      <c r="P43" s="2">
        <f t="shared" si="5"/>
        <v>78.055000000000007</v>
      </c>
      <c r="Q43" s="2">
        <f t="shared" si="10"/>
        <v>14.58925</v>
      </c>
      <c r="R43" s="2">
        <f t="shared" si="11"/>
        <v>0</v>
      </c>
      <c r="S43" s="2">
        <f t="shared" si="11"/>
        <v>0</v>
      </c>
      <c r="T43" s="2">
        <f t="shared" si="11"/>
        <v>0</v>
      </c>
      <c r="U43" s="2">
        <f t="shared" si="11"/>
        <v>0</v>
      </c>
      <c r="AB43" s="74"/>
      <c r="AC43" s="74"/>
      <c r="AD43" s="74"/>
      <c r="AE43" s="74"/>
      <c r="AF43" s="74"/>
      <c r="AG43" s="74"/>
      <c r="AH43" s="74"/>
      <c r="AI43" s="74"/>
    </row>
    <row r="44" spans="1:35" s="91" customFormat="1" ht="13" x14ac:dyDescent="0.35">
      <c r="A44" s="21" t="str">
        <f>P8</f>
        <v>Land at Rhosygadair 7</v>
      </c>
      <c r="B44" s="23">
        <v>67</v>
      </c>
      <c r="C44" s="2">
        <f t="shared" si="6"/>
        <v>53.6</v>
      </c>
      <c r="D44" s="2">
        <f t="shared" si="7"/>
        <v>55.719410999999994</v>
      </c>
      <c r="E44" s="2">
        <f t="shared" si="8"/>
        <v>55.38421000000001</v>
      </c>
      <c r="F44" s="2">
        <f t="shared" si="9"/>
        <v>16.107469999999999</v>
      </c>
      <c r="G44" s="2">
        <f t="shared" si="5"/>
        <v>0.21574000000000002</v>
      </c>
      <c r="H44" s="2">
        <f t="shared" si="5"/>
        <v>4.3550000000000005E-2</v>
      </c>
      <c r="I44" s="2">
        <f t="shared" si="5"/>
        <v>3.3500000000000002E-2</v>
      </c>
      <c r="J44" s="2">
        <f t="shared" si="5"/>
        <v>6.7000000000000002E-4</v>
      </c>
      <c r="K44" s="2">
        <f t="shared" si="5"/>
        <v>3.3500000000000001E-3</v>
      </c>
      <c r="L44" s="2">
        <f t="shared" si="5"/>
        <v>1.34E-2</v>
      </c>
      <c r="M44" s="2">
        <f t="shared" si="5"/>
        <v>4.1540000000000001E-2</v>
      </c>
      <c r="N44" s="2">
        <f t="shared" si="5"/>
        <v>0</v>
      </c>
      <c r="O44" s="2">
        <f t="shared" si="5"/>
        <v>0</v>
      </c>
      <c r="P44" s="2">
        <f t="shared" si="5"/>
        <v>78.055000000000007</v>
      </c>
      <c r="Q44" s="2">
        <f t="shared" si="10"/>
        <v>14.58925</v>
      </c>
      <c r="R44" s="2">
        <f t="shared" si="11"/>
        <v>0</v>
      </c>
      <c r="S44" s="2">
        <f t="shared" si="11"/>
        <v>0</v>
      </c>
      <c r="T44" s="2">
        <f t="shared" si="11"/>
        <v>0</v>
      </c>
      <c r="U44" s="2">
        <f t="shared" si="11"/>
        <v>0</v>
      </c>
      <c r="AB44" s="74"/>
      <c r="AC44" s="74"/>
      <c r="AD44" s="74"/>
      <c r="AE44" s="74"/>
      <c r="AF44" s="74"/>
      <c r="AG44" s="74"/>
      <c r="AH44" s="74"/>
      <c r="AI44" s="74"/>
    </row>
    <row r="45" spans="1:35" s="91" customFormat="1" ht="13" x14ac:dyDescent="0.35">
      <c r="A45" s="21">
        <f>Q8</f>
        <v>8440</v>
      </c>
      <c r="B45" s="23">
        <v>67</v>
      </c>
      <c r="C45" s="2">
        <f t="shared" si="6"/>
        <v>53.6</v>
      </c>
      <c r="D45" s="2">
        <f t="shared" si="7"/>
        <v>55.719410999999994</v>
      </c>
      <c r="E45" s="2">
        <f t="shared" si="8"/>
        <v>55.38421000000001</v>
      </c>
      <c r="F45" s="2">
        <f t="shared" si="9"/>
        <v>16.107469999999999</v>
      </c>
      <c r="G45" s="2">
        <f t="shared" si="5"/>
        <v>0.21574000000000002</v>
      </c>
      <c r="H45" s="2">
        <f t="shared" si="5"/>
        <v>4.3550000000000005E-2</v>
      </c>
      <c r="I45" s="2">
        <f t="shared" si="5"/>
        <v>3.3500000000000002E-2</v>
      </c>
      <c r="J45" s="2">
        <f t="shared" si="5"/>
        <v>6.7000000000000002E-4</v>
      </c>
      <c r="K45" s="2">
        <f t="shared" si="5"/>
        <v>3.3500000000000001E-3</v>
      </c>
      <c r="L45" s="2">
        <f t="shared" si="5"/>
        <v>1.34E-2</v>
      </c>
      <c r="M45" s="2">
        <f t="shared" si="5"/>
        <v>4.1540000000000001E-2</v>
      </c>
      <c r="N45" s="2">
        <f t="shared" si="5"/>
        <v>0</v>
      </c>
      <c r="O45" s="2">
        <f t="shared" si="5"/>
        <v>0</v>
      </c>
      <c r="P45" s="2">
        <f t="shared" si="5"/>
        <v>78.055000000000007</v>
      </c>
      <c r="Q45" s="2">
        <f t="shared" si="10"/>
        <v>14.58925</v>
      </c>
      <c r="R45" s="2">
        <f t="shared" si="11"/>
        <v>0</v>
      </c>
      <c r="S45" s="2">
        <f t="shared" si="11"/>
        <v>0</v>
      </c>
      <c r="T45" s="2">
        <f t="shared" si="11"/>
        <v>0</v>
      </c>
      <c r="U45" s="2">
        <f t="shared" si="11"/>
        <v>0</v>
      </c>
      <c r="AB45" s="74"/>
      <c r="AC45" s="74"/>
      <c r="AD45" s="74"/>
      <c r="AE45" s="74"/>
      <c r="AF45" s="74"/>
      <c r="AG45" s="74"/>
      <c r="AH45" s="74"/>
      <c r="AI45" s="74"/>
    </row>
    <row r="46" spans="1:35" s="91" customFormat="1" ht="13" x14ac:dyDescent="0.35">
      <c r="A46" s="21">
        <f>R8</f>
        <v>2301</v>
      </c>
      <c r="B46" s="23">
        <v>67</v>
      </c>
      <c r="C46" s="2">
        <f t="shared" si="6"/>
        <v>53.6</v>
      </c>
      <c r="D46" s="2">
        <f t="shared" si="7"/>
        <v>55.719410999999994</v>
      </c>
      <c r="E46" s="2">
        <f t="shared" si="8"/>
        <v>55.38421000000001</v>
      </c>
      <c r="F46" s="2">
        <f t="shared" si="9"/>
        <v>16.107469999999999</v>
      </c>
      <c r="G46" s="2">
        <f t="shared" si="5"/>
        <v>0.21574000000000002</v>
      </c>
      <c r="H46" s="2">
        <f t="shared" si="5"/>
        <v>4.3550000000000005E-2</v>
      </c>
      <c r="I46" s="2">
        <f t="shared" si="5"/>
        <v>3.3500000000000002E-2</v>
      </c>
      <c r="J46" s="2">
        <f t="shared" si="5"/>
        <v>6.7000000000000002E-4</v>
      </c>
      <c r="K46" s="2">
        <f t="shared" si="5"/>
        <v>3.3500000000000001E-3</v>
      </c>
      <c r="L46" s="2">
        <f t="shared" si="5"/>
        <v>1.34E-2</v>
      </c>
      <c r="M46" s="2">
        <f t="shared" si="5"/>
        <v>4.1540000000000001E-2</v>
      </c>
      <c r="N46" s="2">
        <f t="shared" si="5"/>
        <v>0</v>
      </c>
      <c r="O46" s="2">
        <f t="shared" si="5"/>
        <v>0</v>
      </c>
      <c r="P46" s="2">
        <f t="shared" si="5"/>
        <v>78.055000000000007</v>
      </c>
      <c r="Q46" s="2">
        <f t="shared" si="10"/>
        <v>14.58925</v>
      </c>
      <c r="R46" s="2">
        <f t="shared" si="11"/>
        <v>0</v>
      </c>
      <c r="S46" s="2">
        <f t="shared" si="11"/>
        <v>0</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Tyriet 1</v>
      </c>
      <c r="C57" s="16" t="str">
        <f t="shared" ref="C57:U57" si="13">D8</f>
        <v>Tyriet 2</v>
      </c>
      <c r="D57" s="16" t="str">
        <f t="shared" si="13"/>
        <v>Tyriet 3</v>
      </c>
      <c r="E57" s="16" t="str">
        <f t="shared" si="13"/>
        <v>Tyriet 4</v>
      </c>
      <c r="F57" s="16" t="str">
        <f t="shared" si="13"/>
        <v>Tyriet 5</v>
      </c>
      <c r="G57" s="16" t="str">
        <f t="shared" si="13"/>
        <v>Tyriet 6</v>
      </c>
      <c r="H57" s="16" t="str">
        <f t="shared" si="13"/>
        <v>Tyriet 7</v>
      </c>
      <c r="I57" s="16" t="str">
        <f t="shared" si="13"/>
        <v>Hafod 2675</v>
      </c>
      <c r="J57" s="16">
        <f t="shared" si="13"/>
        <v>15</v>
      </c>
      <c r="K57" s="16" t="str">
        <f t="shared" si="13"/>
        <v>Land at Rhosygadair 3</v>
      </c>
      <c r="L57" s="16" t="str">
        <f t="shared" si="13"/>
        <v>Land at Rhosygadair 4</v>
      </c>
      <c r="M57" s="16" t="str">
        <f t="shared" si="13"/>
        <v>Land at Rhosygadair 5</v>
      </c>
      <c r="N57" s="16" t="str">
        <f t="shared" si="13"/>
        <v>Land at Rhosygadair 6</v>
      </c>
      <c r="O57" s="16" t="str">
        <f t="shared" si="13"/>
        <v>Land at Rhosygadair 7</v>
      </c>
      <c r="P57" s="16">
        <f t="shared" si="13"/>
        <v>8440</v>
      </c>
      <c r="Q57" s="16">
        <f t="shared" si="13"/>
        <v>2301</v>
      </c>
      <c r="R57" s="16">
        <f t="shared" si="13"/>
        <v>0</v>
      </c>
      <c r="S57" s="16">
        <f t="shared" si="13"/>
        <v>0</v>
      </c>
      <c r="T57" s="16">
        <f t="shared" si="13"/>
        <v>0</v>
      </c>
      <c r="U57" s="16">
        <f t="shared" si="13"/>
        <v>0</v>
      </c>
    </row>
    <row r="58" spans="1:35" s="27" customFormat="1" ht="13" hidden="1" x14ac:dyDescent="0.35">
      <c r="A58" s="43" t="s">
        <v>139</v>
      </c>
      <c r="B58" s="45" t="str">
        <f>C16&amp;" I "&amp;(VLOOKUP(C14,Table245811[],6,FALSE))</f>
        <v>Medium/Clay I Grass</v>
      </c>
      <c r="C58" s="45"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Arable</v>
      </c>
      <c r="M58" s="21" t="str">
        <f>N16&amp;" I "&amp;(VLOOKUP(N14,Table245811[],6,FALSE))</f>
        <v>Medium/Clay I Arable</v>
      </c>
      <c r="N58" s="21" t="str">
        <f>O16&amp;" I "&amp;(VLOOKUP(O14,Table245811[],6,FALSE))</f>
        <v>Medium/Clay I Arable</v>
      </c>
      <c r="O58" s="21" t="str">
        <f>P16&amp;" I "&amp;(VLOOKUP(P14,Table245811[],6,FALSE))</f>
        <v>Medium/Clay I Grass</v>
      </c>
      <c r="P58" s="21" t="str">
        <f>Q16&amp;" I "&amp;(VLOOKUP(Q14,Table245811[],6,FALSE))</f>
        <v>Medium/Clay I Grass</v>
      </c>
      <c r="Q58" s="21" t="str">
        <f>R16&amp;" I "&amp;(VLOOKUP(R14,Table245811[],6,FALSE))</f>
        <v>Medium/Clay I Grass</v>
      </c>
      <c r="R58" s="21" t="str">
        <f>S16&amp;" I "&amp;(VLOOKUP(S14,Table245811[],6,FALSE))</f>
        <v>Choose I 0</v>
      </c>
      <c r="S58" s="21" t="str">
        <f>T16&amp;" I "&amp;(VLOOKUP(T14,Table245811[],6,FALSE))</f>
        <v>Choose I 0</v>
      </c>
      <c r="T58" s="21" t="str">
        <f>U16&amp;" I "&amp;(VLOOKUP(U14,Table245811[],6,FALSE))</f>
        <v>Choose I 0</v>
      </c>
      <c r="U58" s="21" t="str">
        <f>V16&amp;" I "&amp;(VLOOKUP(V14,Table245811[],6,FALSE))</f>
        <v>Choose I 0</v>
      </c>
    </row>
    <row r="59" spans="1:35" s="27" customFormat="1" ht="13" hidden="1" x14ac:dyDescent="0.3">
      <c r="A59" s="100" t="s">
        <v>133</v>
      </c>
      <c r="B59" s="101">
        <f>VLOOKUP(C$14,Table245811[],5,FALSE)</f>
        <v>6.2</v>
      </c>
      <c r="C59" s="101">
        <f>VLOOKUP(D$14,Table245811[],5,FALSE)</f>
        <v>6.2</v>
      </c>
      <c r="D59" s="101">
        <f>VLOOKUP(E$14,Table245811[],5,FALSE)</f>
        <v>6.2</v>
      </c>
      <c r="E59" s="101">
        <f>VLOOKUP(F$14,Table245811[],5,FALSE)</f>
        <v>6.2</v>
      </c>
      <c r="F59" s="101">
        <f>VLOOKUP(G$14,Table245811[],5,FALSE)</f>
        <v>6.2</v>
      </c>
      <c r="G59" s="101">
        <f>VLOOKUP(H$14,Table245811[],5,FALSE)</f>
        <v>6.2</v>
      </c>
      <c r="H59" s="101">
        <f>VLOOKUP(I$14,Table245811[],5,FALSE)</f>
        <v>6.2</v>
      </c>
      <c r="I59" s="101">
        <f>VLOOKUP(J$14,Table245811[],5,FALSE)</f>
        <v>6.2</v>
      </c>
      <c r="J59" s="101">
        <f>VLOOKUP(K$14,Table245811[],5,FALSE)</f>
        <v>6.2</v>
      </c>
      <c r="K59" s="101">
        <f>VLOOKUP(L$14,Table245811[],5,FALSE)</f>
        <v>6.2</v>
      </c>
      <c r="L59" s="101">
        <f>VLOOKUP(M$14,Table245811[],5,FALSE)</f>
        <v>6.7</v>
      </c>
      <c r="M59" s="101">
        <f>VLOOKUP(N$14,Table245811[],5,FALSE)</f>
        <v>6.7</v>
      </c>
      <c r="N59" s="101">
        <f>VLOOKUP(O$14,Table245811[],5,FALSE)</f>
        <v>6.7</v>
      </c>
      <c r="O59" s="101">
        <f>VLOOKUP(P$14,Table245811[],5,FALSE)</f>
        <v>6.2</v>
      </c>
      <c r="P59" s="101">
        <f>VLOOKUP(Q$14,Table245811[],5,FALSE)</f>
        <v>6.2</v>
      </c>
      <c r="Q59" s="101">
        <f>VLOOKUP(R$14,Table245811[],5,FALSE)</f>
        <v>6.2</v>
      </c>
      <c r="R59" s="101">
        <f>VLOOKUP(S$14,Table245811[],5,FALSE)</f>
        <v>0</v>
      </c>
      <c r="S59" s="101">
        <f>VLOOKUP(T$14,Table245811[],5,FALSE)</f>
        <v>0</v>
      </c>
      <c r="T59" s="101">
        <f>VLOOKUP(U$14,Table245811[],5,FALSE)</f>
        <v>0</v>
      </c>
      <c r="U59" s="101">
        <f>VLOOKUP(V$14,Table245811[],5,FALSE)</f>
        <v>0</v>
      </c>
    </row>
    <row r="60" spans="1:35" s="27" customFormat="1" ht="13" hidden="1" x14ac:dyDescent="0.3">
      <c r="A60" s="100" t="s">
        <v>4</v>
      </c>
      <c r="B60" s="101">
        <f>C10</f>
        <v>6.5</v>
      </c>
      <c r="C60" s="101">
        <f t="shared" ref="C60:U60" si="14">D10</f>
        <v>5.4</v>
      </c>
      <c r="D60" s="101">
        <f t="shared" si="14"/>
        <v>5.5</v>
      </c>
      <c r="E60" s="101">
        <f t="shared" si="14"/>
        <v>5.7</v>
      </c>
      <c r="F60" s="101">
        <f t="shared" si="14"/>
        <v>5.6</v>
      </c>
      <c r="G60" s="101">
        <f t="shared" si="14"/>
        <v>5.4</v>
      </c>
      <c r="H60" s="101">
        <f t="shared" si="14"/>
        <v>5.5</v>
      </c>
      <c r="I60" s="101">
        <f t="shared" si="14"/>
        <v>6</v>
      </c>
      <c r="J60" s="101">
        <f t="shared" si="14"/>
        <v>5.9</v>
      </c>
      <c r="K60" s="101">
        <f t="shared" si="14"/>
        <v>5.9</v>
      </c>
      <c r="L60" s="101">
        <f t="shared" si="14"/>
        <v>5.7</v>
      </c>
      <c r="M60" s="101">
        <f t="shared" si="14"/>
        <v>5.7</v>
      </c>
      <c r="N60" s="101">
        <f t="shared" si="14"/>
        <v>6</v>
      </c>
      <c r="O60" s="101">
        <f t="shared" si="14"/>
        <v>6.2</v>
      </c>
      <c r="P60" s="101">
        <f t="shared" si="14"/>
        <v>5.3</v>
      </c>
      <c r="Q60" s="101">
        <f t="shared" si="14"/>
        <v>6.8</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8</v>
      </c>
      <c r="M61" s="101">
        <f t="shared" si="15"/>
        <v>8</v>
      </c>
      <c r="N61" s="101">
        <f t="shared" si="15"/>
        <v>8</v>
      </c>
      <c r="O61" s="101">
        <f t="shared" si="15"/>
        <v>6</v>
      </c>
      <c r="P61" s="101">
        <f t="shared" si="15"/>
        <v>6</v>
      </c>
      <c r="Q61" s="101">
        <f t="shared" si="15"/>
        <v>6</v>
      </c>
      <c r="R61" s="101" t="e">
        <f t="shared" si="15"/>
        <v>#N/A</v>
      </c>
      <c r="S61" s="101" t="e">
        <f t="shared" si="15"/>
        <v>#N/A</v>
      </c>
      <c r="T61" s="101" t="e">
        <f t="shared" si="15"/>
        <v>#N/A</v>
      </c>
      <c r="U61" s="101" t="e">
        <f t="shared" si="15"/>
        <v>#N/A</v>
      </c>
    </row>
    <row r="62" spans="1:35" s="27" customFormat="1" ht="13" hidden="1" x14ac:dyDescent="0.3">
      <c r="A62" s="100" t="s">
        <v>135</v>
      </c>
      <c r="B62" s="102">
        <f>B31</f>
        <v>67</v>
      </c>
      <c r="C62" s="102">
        <f>B32</f>
        <v>67</v>
      </c>
      <c r="D62" s="102">
        <f>B33</f>
        <v>67</v>
      </c>
      <c r="E62" s="102">
        <f>B34</f>
        <v>67</v>
      </c>
      <c r="F62" s="102">
        <f>B35</f>
        <v>67</v>
      </c>
      <c r="G62" s="102">
        <f>B36</f>
        <v>67</v>
      </c>
      <c r="H62" s="102">
        <f>B37</f>
        <v>67</v>
      </c>
      <c r="I62" s="102">
        <f>B38</f>
        <v>67</v>
      </c>
      <c r="J62" s="102">
        <f>B39</f>
        <v>67</v>
      </c>
      <c r="K62" s="102">
        <f>B40</f>
        <v>67</v>
      </c>
      <c r="L62" s="102">
        <f>B41</f>
        <v>67</v>
      </c>
      <c r="M62" s="102">
        <f>B42</f>
        <v>67</v>
      </c>
      <c r="N62" s="102">
        <f>B43</f>
        <v>67</v>
      </c>
      <c r="O62" s="102">
        <f>B44</f>
        <v>67</v>
      </c>
      <c r="P62" s="102">
        <f>B45</f>
        <v>67</v>
      </c>
      <c r="Q62" s="102">
        <f>B46</f>
        <v>67</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-1.7999999999999989</v>
      </c>
      <c r="C64" s="102">
        <f t="shared" ref="C64:U64" si="17">(C59-C60)*C61</f>
        <v>4.7999999999999989</v>
      </c>
      <c r="D64" s="102">
        <f t="shared" si="17"/>
        <v>4.2000000000000011</v>
      </c>
      <c r="E64" s="102">
        <f t="shared" si="17"/>
        <v>3</v>
      </c>
      <c r="F64" s="102">
        <f t="shared" si="17"/>
        <v>3.6000000000000032</v>
      </c>
      <c r="G64" s="102">
        <f t="shared" si="17"/>
        <v>4.7999999999999989</v>
      </c>
      <c r="H64" s="102">
        <f t="shared" si="17"/>
        <v>4.2000000000000011</v>
      </c>
      <c r="I64" s="102">
        <f t="shared" si="17"/>
        <v>1.2000000000000011</v>
      </c>
      <c r="J64" s="102">
        <f t="shared" si="17"/>
        <v>1.7999999999999989</v>
      </c>
      <c r="K64" s="102">
        <f t="shared" si="17"/>
        <v>1.7999999999999989</v>
      </c>
      <c r="L64" s="102">
        <f t="shared" si="17"/>
        <v>8</v>
      </c>
      <c r="M64" s="102">
        <f t="shared" si="17"/>
        <v>8</v>
      </c>
      <c r="N64" s="102">
        <f t="shared" si="17"/>
        <v>5.6000000000000014</v>
      </c>
      <c r="O64" s="102">
        <f t="shared" si="17"/>
        <v>0</v>
      </c>
      <c r="P64" s="102">
        <f t="shared" si="17"/>
        <v>5.4000000000000021</v>
      </c>
      <c r="Q64" s="102">
        <f t="shared" si="17"/>
        <v>-3.5999999999999979</v>
      </c>
      <c r="R64" s="102" t="e">
        <f t="shared" si="17"/>
        <v>#N/A</v>
      </c>
      <c r="S64" s="102" t="e">
        <f t="shared" si="17"/>
        <v>#N/A</v>
      </c>
      <c r="T64" s="102" t="e">
        <f t="shared" si="17"/>
        <v>#N/A</v>
      </c>
      <c r="U64" s="102" t="e">
        <f t="shared" si="17"/>
        <v>#N/A</v>
      </c>
    </row>
    <row r="65" spans="1:21" s="27" customFormat="1" ht="26" x14ac:dyDescent="0.3">
      <c r="A65" s="94" t="s">
        <v>151</v>
      </c>
      <c r="B65" s="103" t="str">
        <f>IF(B64&lt;=B63,"OVER","UNDER")</f>
        <v>OVER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OVER</v>
      </c>
      <c r="P65" s="103" t="str">
        <f t="shared" si="18"/>
        <v>UNDER</v>
      </c>
      <c r="Q65" s="103" t="str">
        <f t="shared" si="18"/>
        <v>OVER</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55" priority="29" operator="equal">
      <formula>"DECREASE"</formula>
    </cfRule>
    <cfRule type="cellIs" dxfId="154" priority="30" operator="equal">
      <formula>"INCREASE"</formula>
    </cfRule>
  </conditionalFormatting>
  <conditionalFormatting sqref="B31:B50 B62:U65">
    <cfRule type="cellIs" dxfId="153" priority="28" operator="greaterThan">
      <formula>$B$51</formula>
    </cfRule>
  </conditionalFormatting>
  <conditionalFormatting sqref="C31:C50">
    <cfRule type="cellIs" dxfId="152" priority="27" operator="greaterThan">
      <formula>$C$51</formula>
    </cfRule>
  </conditionalFormatting>
  <conditionalFormatting sqref="C18:V18">
    <cfRule type="cellIs" dxfId="151" priority="26" operator="equal">
      <formula>0</formula>
    </cfRule>
  </conditionalFormatting>
  <conditionalFormatting sqref="C17:V17">
    <cfRule type="cellIs" dxfId="150" priority="25" operator="equal">
      <formula>0</formula>
    </cfRule>
  </conditionalFormatting>
  <conditionalFormatting sqref="C19:V19">
    <cfRule type="cellIs" dxfId="149" priority="24" operator="equal">
      <formula>0</formula>
    </cfRule>
  </conditionalFormatting>
  <conditionalFormatting sqref="G31:G50">
    <cfRule type="cellIs" dxfId="148" priority="23" operator="greaterThan">
      <formula>$G$51</formula>
    </cfRule>
  </conditionalFormatting>
  <conditionalFormatting sqref="H31:H50">
    <cfRule type="cellIs" dxfId="147" priority="22" operator="greaterThan">
      <formula>$H$51</formula>
    </cfRule>
  </conditionalFormatting>
  <conditionalFormatting sqref="I31:I50">
    <cfRule type="cellIs" dxfId="146" priority="21" operator="greaterThan">
      <formula>$I$51</formula>
    </cfRule>
  </conditionalFormatting>
  <conditionalFormatting sqref="K31:K50">
    <cfRule type="cellIs" dxfId="145" priority="20" operator="greaterThan">
      <formula>$K$51</formula>
    </cfRule>
  </conditionalFormatting>
  <conditionalFormatting sqref="L31:L50">
    <cfRule type="cellIs" dxfId="144" priority="19" operator="greaterThan">
      <formula>$L$51</formula>
    </cfRule>
  </conditionalFormatting>
  <conditionalFormatting sqref="M31:M50">
    <cfRule type="cellIs" dxfId="143" priority="18" operator="greaterThan">
      <formula>$M$51</formula>
    </cfRule>
  </conditionalFormatting>
  <conditionalFormatting sqref="P31:P50">
    <cfRule type="cellIs" dxfId="142" priority="17" operator="greaterThan">
      <formula>$P$51</formula>
    </cfRule>
  </conditionalFormatting>
  <conditionalFormatting sqref="R31:R50">
    <cfRule type="cellIs" dxfId="141" priority="16" operator="greaterThan">
      <formula>$R$51</formula>
    </cfRule>
  </conditionalFormatting>
  <conditionalFormatting sqref="S31:S50">
    <cfRule type="cellIs" dxfId="140" priority="15" operator="greaterThan">
      <formula>$S$51</formula>
    </cfRule>
  </conditionalFormatting>
  <conditionalFormatting sqref="T31:T50">
    <cfRule type="cellIs" dxfId="139" priority="14" operator="greaterThan">
      <formula>$T$51</formula>
    </cfRule>
  </conditionalFormatting>
  <conditionalFormatting sqref="U31:U50">
    <cfRule type="cellIs" dxfId="138" priority="13" operator="greaterThan">
      <formula>$U$51</formula>
    </cfRule>
  </conditionalFormatting>
  <conditionalFormatting sqref="C22:V22">
    <cfRule type="cellIs" dxfId="137" priority="12" operator="equal">
      <formula>0</formula>
    </cfRule>
  </conditionalFormatting>
  <conditionalFormatting sqref="C24:V24">
    <cfRule type="cellIs" dxfId="136" priority="10" operator="equal">
      <formula>"DECREASE"</formula>
    </cfRule>
    <cfRule type="cellIs" dxfId="135" priority="11" operator="equal">
      <formula>"INCREASE"</formula>
    </cfRule>
  </conditionalFormatting>
  <conditionalFormatting sqref="C23:V23">
    <cfRule type="cellIs" dxfId="134" priority="9" operator="equal">
      <formula>0</formula>
    </cfRule>
  </conditionalFormatting>
  <conditionalFormatting sqref="I1">
    <cfRule type="cellIs" dxfId="133" priority="8" operator="lessThan">
      <formula>5</formula>
    </cfRule>
  </conditionalFormatting>
  <conditionalFormatting sqref="C21:V21">
    <cfRule type="cellIs" dxfId="132" priority="5" operator="equal">
      <formula>0</formula>
    </cfRule>
  </conditionalFormatting>
  <conditionalFormatting sqref="B65:U65">
    <cfRule type="cellIs" dxfId="131" priority="3" operator="equal">
      <formula>"UNDER"</formula>
    </cfRule>
    <cfRule type="cellIs" dxfId="130" priority="4" operator="equal">
      <formula>"OVER"</formula>
    </cfRule>
  </conditionalFormatting>
  <conditionalFormatting sqref="I2">
    <cfRule type="cellIs" dxfId="129" priority="2" operator="greaterThan">
      <formula>5000.1</formula>
    </cfRule>
  </conditionalFormatting>
  <conditionalFormatting sqref="I3">
    <cfRule type="cellIs" dxfId="128"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opLeftCell="C14" zoomScale="90" zoomScaleNormal="90" workbookViewId="0">
      <selection activeCell="I2" sqref="I2"/>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32" t="s">
        <v>41</v>
      </c>
      <c r="B1" s="132"/>
      <c r="C1" s="147" t="str">
        <f>'Dairy Partners'!C1:D1</f>
        <v>PAN-010713</v>
      </c>
      <c r="D1" s="148"/>
      <c r="E1" s="38" t="s">
        <v>45</v>
      </c>
      <c r="F1" s="54" t="str">
        <f>'Dairy Partners'!F1</f>
        <v>50 ha</v>
      </c>
      <c r="G1" s="143" t="s">
        <v>43</v>
      </c>
      <c r="H1" s="144"/>
      <c r="I1" s="36">
        <v>6</v>
      </c>
      <c r="AB1" s="26"/>
      <c r="AC1" s="26"/>
      <c r="AD1" s="44" t="s">
        <v>127</v>
      </c>
      <c r="AE1" s="25"/>
      <c r="AF1" s="25"/>
      <c r="AG1" s="26"/>
      <c r="AH1" s="26"/>
      <c r="AI1" s="55" t="s">
        <v>79</v>
      </c>
      <c r="AJ1" s="56" t="s">
        <v>94</v>
      </c>
      <c r="AK1" s="57" t="s">
        <v>95</v>
      </c>
      <c r="AL1" s="58" t="s">
        <v>126</v>
      </c>
      <c r="AM1" s="58" t="s">
        <v>132</v>
      </c>
      <c r="AN1" s="58" t="s">
        <v>112</v>
      </c>
    </row>
    <row r="2" spans="1:41" ht="13" x14ac:dyDescent="0.3">
      <c r="A2" s="132" t="s">
        <v>87</v>
      </c>
      <c r="B2" s="132"/>
      <c r="C2" s="149" t="str">
        <f>'Dairy Partners'!C2:D2</f>
        <v>EPR/AB3891CX</v>
      </c>
      <c r="D2" s="150"/>
      <c r="E2" s="38" t="s">
        <v>109</v>
      </c>
      <c r="F2" s="36" t="s">
        <v>181</v>
      </c>
      <c r="G2" s="145" t="s">
        <v>110</v>
      </c>
      <c r="H2" s="146"/>
      <c r="I2" s="36"/>
      <c r="AB2" s="44" t="s">
        <v>56</v>
      </c>
      <c r="AC2" s="25"/>
      <c r="AD2" s="44" t="s">
        <v>70</v>
      </c>
      <c r="AE2" s="25"/>
      <c r="AF2" s="25"/>
      <c r="AG2" s="59" t="s">
        <v>76</v>
      </c>
      <c r="AH2" s="26"/>
      <c r="AI2" s="60" t="s">
        <v>127</v>
      </c>
      <c r="AJ2" s="61">
        <v>0</v>
      </c>
      <c r="AK2" s="62">
        <v>0</v>
      </c>
      <c r="AL2" s="18">
        <v>0</v>
      </c>
      <c r="AM2" s="19">
        <v>0</v>
      </c>
      <c r="AN2" s="19">
        <v>0</v>
      </c>
    </row>
    <row r="3" spans="1:41" ht="13" x14ac:dyDescent="0.25">
      <c r="A3" s="133" t="s">
        <v>42</v>
      </c>
      <c r="B3" s="134"/>
      <c r="C3" s="149" t="str">
        <f>'Dairy Partners'!C3:D3</f>
        <v>Stepside Agri</v>
      </c>
      <c r="D3" s="150"/>
      <c r="E3" s="38" t="s">
        <v>108</v>
      </c>
      <c r="F3" s="46" t="s">
        <v>77</v>
      </c>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ht="13" x14ac:dyDescent="0.25">
      <c r="A4" s="132" t="s">
        <v>0</v>
      </c>
      <c r="B4" s="132"/>
      <c r="C4" s="147" t="str">
        <f>'Dairy Partners'!C4:D4</f>
        <v>Hafod Farm, Nant Y Croi Farm, Trefwtial Farm and Castell Malgwyn Farm</v>
      </c>
      <c r="D4" s="148"/>
      <c r="E4" s="39" t="s">
        <v>1</v>
      </c>
      <c r="F4" s="36" t="s">
        <v>182</v>
      </c>
      <c r="G4" s="143"/>
      <c r="H4" s="144"/>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2" t="s">
        <v>47</v>
      </c>
      <c r="B5" s="132"/>
      <c r="C5" s="147" t="str">
        <f>'Dairy Partners'!C5:D5</f>
        <v>Rhiannon Smith</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2" t="s">
        <v>2</v>
      </c>
      <c r="B8" s="132"/>
      <c r="C8" s="75" t="str">
        <f>'Dairy Partners'!C8</f>
        <v>Tyriet 1</v>
      </c>
      <c r="D8" s="75" t="str">
        <f>'Dairy Partners'!D8</f>
        <v>Tyriet 2</v>
      </c>
      <c r="E8" s="75" t="str">
        <f>'Dairy Partners'!E8</f>
        <v>Tyriet 3</v>
      </c>
      <c r="F8" s="75" t="str">
        <f>'Dairy Partners'!F8</f>
        <v>Tyriet 4</v>
      </c>
      <c r="G8" s="75" t="str">
        <f>'Dairy Partners'!G8</f>
        <v>Tyriet 5</v>
      </c>
      <c r="H8" s="75" t="str">
        <f>'Dairy Partners'!H8</f>
        <v>Tyriet 6</v>
      </c>
      <c r="I8" s="75" t="str">
        <f>'Dairy Partners'!I8</f>
        <v>Tyriet 7</v>
      </c>
      <c r="J8" s="75" t="str">
        <f>'Dairy Partners'!J8</f>
        <v>Hafod 2675</v>
      </c>
      <c r="K8" s="75">
        <f>'Dairy Partners'!K8</f>
        <v>15</v>
      </c>
      <c r="L8" s="75" t="str">
        <f>'Dairy Partners'!L8</f>
        <v>Land at Rhosygadair 3</v>
      </c>
      <c r="M8" s="75" t="str">
        <f>'Dairy Partners'!M8</f>
        <v>Land at Rhosygadair 4</v>
      </c>
      <c r="N8" s="75" t="str">
        <f>'Dairy Partners'!N8</f>
        <v>Land at Rhosygadair 5</v>
      </c>
      <c r="O8" s="75" t="str">
        <f>'Dairy Partners'!O8</f>
        <v>Land at Rhosygadair 6</v>
      </c>
      <c r="P8" s="75" t="str">
        <f>'Dairy Partners'!P8</f>
        <v>Land at Rhosygadair 7</v>
      </c>
      <c r="Q8" s="75">
        <f>'Dairy Partners'!Q8</f>
        <v>8440</v>
      </c>
      <c r="R8" s="75">
        <f>'Dairy Partners'!R8</f>
        <v>2301</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2" t="s">
        <v>3</v>
      </c>
      <c r="B9" s="132"/>
      <c r="C9" s="75" t="str">
        <f>'Dairy Partners'!C9</f>
        <v>M</v>
      </c>
      <c r="D9" s="75" t="str">
        <f>'Dairy Partners'!D9</f>
        <v>M</v>
      </c>
      <c r="E9" s="75" t="str">
        <f>'Dairy Partners'!E9</f>
        <v>M</v>
      </c>
      <c r="F9" s="75" t="str">
        <f>'Dairy Partners'!F9</f>
        <v>M</v>
      </c>
      <c r="G9" s="75" t="str">
        <f>'Dairy Partners'!G9</f>
        <v>M</v>
      </c>
      <c r="H9" s="75" t="str">
        <f>'Dairy Partners'!H9</f>
        <v>M</v>
      </c>
      <c r="I9" s="75" t="str">
        <f>'Dairy Partners'!I9</f>
        <v>M</v>
      </c>
      <c r="J9" s="75" t="str">
        <f>'Dairy Partners'!J9</f>
        <v>M</v>
      </c>
      <c r="K9" s="75" t="str">
        <f>'Dairy Partners'!K9</f>
        <v>M</v>
      </c>
      <c r="L9" s="75" t="str">
        <f>'Dairy Partners'!L9</f>
        <v>M</v>
      </c>
      <c r="M9" s="75">
        <f>'Dairy Partners'!M9</f>
        <v>1</v>
      </c>
      <c r="N9" s="75">
        <f>'Dairy Partners'!N9</f>
        <v>1</v>
      </c>
      <c r="O9" s="75">
        <f>'Dairy Partners'!O9</f>
        <v>1</v>
      </c>
      <c r="P9" s="75" t="str">
        <f>'Dairy Partners'!P9</f>
        <v>M</v>
      </c>
      <c r="Q9" s="75" t="str">
        <f>'Dairy Partners'!Q9</f>
        <v>M</v>
      </c>
      <c r="R9" s="75" t="str">
        <f>'Dairy Partners'!R9</f>
        <v>M</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2" t="s">
        <v>4</v>
      </c>
      <c r="B10" s="132"/>
      <c r="C10" s="75">
        <f>'Dairy Partners'!C10</f>
        <v>6.5</v>
      </c>
      <c r="D10" s="75">
        <f>'Dairy Partners'!D10</f>
        <v>5.4</v>
      </c>
      <c r="E10" s="75">
        <f>'Dairy Partners'!E10</f>
        <v>5.5</v>
      </c>
      <c r="F10" s="75">
        <f>'Dairy Partners'!F10</f>
        <v>5.7</v>
      </c>
      <c r="G10" s="75">
        <f>'Dairy Partners'!G10</f>
        <v>5.6</v>
      </c>
      <c r="H10" s="75">
        <f>'Dairy Partners'!H10</f>
        <v>5.4</v>
      </c>
      <c r="I10" s="75">
        <f>'Dairy Partners'!I10</f>
        <v>5.5</v>
      </c>
      <c r="J10" s="75">
        <f>'Dairy Partners'!J10</f>
        <v>6</v>
      </c>
      <c r="K10" s="75">
        <f>'Dairy Partners'!K10</f>
        <v>5.9</v>
      </c>
      <c r="L10" s="75">
        <f>'Dairy Partners'!L10</f>
        <v>5.9</v>
      </c>
      <c r="M10" s="75">
        <f>'Dairy Partners'!M10</f>
        <v>5.7</v>
      </c>
      <c r="N10" s="75">
        <f>'Dairy Partners'!N10</f>
        <v>5.7</v>
      </c>
      <c r="O10" s="75">
        <f>'Dairy Partners'!O10</f>
        <v>6</v>
      </c>
      <c r="P10" s="75">
        <f>'Dairy Partners'!P10</f>
        <v>6.2</v>
      </c>
      <c r="Q10" s="75">
        <f>'Dairy Partners'!Q10</f>
        <v>5.3</v>
      </c>
      <c r="R10" s="75">
        <f>'Dairy Partners'!R10</f>
        <v>6.8</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2" t="s">
        <v>5</v>
      </c>
      <c r="B11" s="132"/>
      <c r="C11" s="75">
        <f>'Dairy Partners'!C11</f>
        <v>3</v>
      </c>
      <c r="D11" s="75">
        <f>'Dairy Partners'!D11</f>
        <v>2</v>
      </c>
      <c r="E11" s="75">
        <f>'Dairy Partners'!E11</f>
        <v>2</v>
      </c>
      <c r="F11" s="75">
        <f>'Dairy Partners'!F11</f>
        <v>2</v>
      </c>
      <c r="G11" s="75">
        <f>'Dairy Partners'!G11</f>
        <v>2</v>
      </c>
      <c r="H11" s="75">
        <f>'Dairy Partners'!H11</f>
        <v>2</v>
      </c>
      <c r="I11" s="75">
        <f>'Dairy Partners'!I11</f>
        <v>2</v>
      </c>
      <c r="J11" s="75">
        <f>'Dairy Partners'!J11</f>
        <v>2</v>
      </c>
      <c r="K11" s="75">
        <f>'Dairy Partners'!K11</f>
        <v>3</v>
      </c>
      <c r="L11" s="75">
        <f>'Dairy Partners'!L11</f>
        <v>3</v>
      </c>
      <c r="M11" s="75">
        <f>'Dairy Partners'!M11</f>
        <v>3</v>
      </c>
      <c r="N11" s="75">
        <f>'Dairy Partners'!N11</f>
        <v>4</v>
      </c>
      <c r="O11" s="75">
        <f>'Dairy Partners'!O11</f>
        <v>3</v>
      </c>
      <c r="P11" s="75">
        <f>'Dairy Partners'!P11</f>
        <v>2</v>
      </c>
      <c r="Q11" s="75">
        <f>'Dairy Partners'!Q11</f>
        <v>2</v>
      </c>
      <c r="R11" s="75">
        <f>'Dairy Partners'!R11</f>
        <v>3</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2" t="s">
        <v>6</v>
      </c>
      <c r="B12" s="132"/>
      <c r="C12" s="75">
        <f>'Dairy Partners'!C12</f>
        <v>1</v>
      </c>
      <c r="D12" s="75">
        <f>'Dairy Partners'!D12</f>
        <v>1</v>
      </c>
      <c r="E12" s="75">
        <f>'Dairy Partners'!E12</f>
        <v>1</v>
      </c>
      <c r="F12" s="75">
        <f>'Dairy Partners'!F12</f>
        <v>1</v>
      </c>
      <c r="G12" s="75">
        <f>'Dairy Partners'!G12</f>
        <v>1</v>
      </c>
      <c r="H12" s="75">
        <f>'Dairy Partners'!H12</f>
        <v>0</v>
      </c>
      <c r="I12" s="75">
        <f>'Dairy Partners'!I12</f>
        <v>1</v>
      </c>
      <c r="J12" s="75">
        <f>'Dairy Partners'!J12</f>
        <v>2</v>
      </c>
      <c r="K12" s="75">
        <f>'Dairy Partners'!K12</f>
        <v>1</v>
      </c>
      <c r="L12" s="75">
        <f>'Dairy Partners'!L12</f>
        <v>1</v>
      </c>
      <c r="M12" s="75">
        <f>'Dairy Partners'!M12</f>
        <v>2</v>
      </c>
      <c r="N12" s="75">
        <f>'Dairy Partners'!N12</f>
        <v>3</v>
      </c>
      <c r="O12" s="75">
        <f>'Dairy Partners'!O12</f>
        <v>3</v>
      </c>
      <c r="P12" s="75">
        <f>'Dairy Partners'!P12</f>
        <v>0</v>
      </c>
      <c r="Q12" s="75">
        <f>'Dairy Partners'!Q12</f>
        <v>1</v>
      </c>
      <c r="R12" s="75">
        <f>'Dairy Partners'!R12</f>
        <v>2</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2" t="s">
        <v>7</v>
      </c>
      <c r="B13" s="132"/>
      <c r="C13" s="75">
        <f>'Dairy Partners'!C13</f>
        <v>2</v>
      </c>
      <c r="D13" s="75">
        <f>'Dairy Partners'!D13</f>
        <v>2</v>
      </c>
      <c r="E13" s="75">
        <f>'Dairy Partners'!E13</f>
        <v>3</v>
      </c>
      <c r="F13" s="75">
        <f>'Dairy Partners'!F13</f>
        <v>3</v>
      </c>
      <c r="G13" s="75">
        <f>'Dairy Partners'!G13</f>
        <v>2</v>
      </c>
      <c r="H13" s="75">
        <f>'Dairy Partners'!H13</f>
        <v>2</v>
      </c>
      <c r="I13" s="75">
        <f>'Dairy Partners'!I13</f>
        <v>2</v>
      </c>
      <c r="J13" s="75">
        <f>'Dairy Partners'!J13</f>
        <v>3</v>
      </c>
      <c r="K13" s="75">
        <f>'Dairy Partners'!K13</f>
        <v>2</v>
      </c>
      <c r="L13" s="75">
        <f>'Dairy Partners'!L13</f>
        <v>3</v>
      </c>
      <c r="M13" s="75">
        <f>'Dairy Partners'!M13</f>
        <v>2</v>
      </c>
      <c r="N13" s="75">
        <f>'Dairy Partners'!N13</f>
        <v>3</v>
      </c>
      <c r="O13" s="75">
        <f>'Dairy Partners'!O13</f>
        <v>3</v>
      </c>
      <c r="P13" s="75">
        <f>'Dairy Partners'!P13</f>
        <v>2</v>
      </c>
      <c r="Q13" s="75">
        <f>'Dairy Partners'!Q13</f>
        <v>2</v>
      </c>
      <c r="R13" s="75">
        <f>'Dairy Partners'!R13</f>
        <v>3</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2" t="s">
        <v>8</v>
      </c>
      <c r="B14" s="14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Maize- Silage (30% DM)</v>
      </c>
      <c r="N14" s="81" t="str">
        <f>'Dairy Partners'!N14</f>
        <v>Maize- Silage (30% DM)</v>
      </c>
      <c r="O14" s="81" t="str">
        <f>'Dairy Partners'!O14</f>
        <v>Maize- Silage (30% DM)</v>
      </c>
      <c r="P14" s="81" t="str">
        <f>'Dairy Partners'!P14</f>
        <v xml:space="preserve">Grass Silage (25% DM) </v>
      </c>
      <c r="Q14" s="81" t="str">
        <f>'Dairy Partners'!Q14</f>
        <v xml:space="preserve">Grass Silage (25% DM) </v>
      </c>
      <c r="R14" s="81" t="str">
        <f>'Dairy Partners'!R14</f>
        <v xml:space="preserve">Grass Silage (25% DM) </v>
      </c>
      <c r="S14" s="81" t="str">
        <f>'Dairy Partners'!S14</f>
        <v>Choose</v>
      </c>
      <c r="T14" s="81" t="str">
        <f>'Dairy Partners'!T14</f>
        <v>Choose</v>
      </c>
      <c r="U14" s="81" t="str">
        <f>'Dairy Partners'!U14</f>
        <v>Choose</v>
      </c>
      <c r="V14" s="81" t="str">
        <f>'Dairy Partners'!V14</f>
        <v>Choose</v>
      </c>
      <c r="AD14" s="44" t="s">
        <v>141</v>
      </c>
      <c r="AE14" s="44">
        <v>6</v>
      </c>
      <c r="AI14" s="68" t="s">
        <v>120</v>
      </c>
      <c r="AJ14" s="69">
        <v>0.8</v>
      </c>
      <c r="AK14" s="70">
        <v>1.7</v>
      </c>
      <c r="AL14" s="19">
        <v>12</v>
      </c>
      <c r="AM14" s="19">
        <v>6.7</v>
      </c>
      <c r="AN14" s="19" t="s">
        <v>138</v>
      </c>
    </row>
    <row r="15" spans="1:41" ht="13" x14ac:dyDescent="0.25">
      <c r="A15" s="135" t="s">
        <v>9</v>
      </c>
      <c r="B15" s="135"/>
      <c r="C15" s="75">
        <f>'Dairy Partners'!C15</f>
        <v>47</v>
      </c>
      <c r="D15" s="75">
        <f>'Dairy Partners'!D15</f>
        <v>47</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47</v>
      </c>
      <c r="M15" s="75">
        <f>'Dairy Partners'!M15</f>
        <v>40</v>
      </c>
      <c r="N15" s="75">
        <f>'Dairy Partners'!N15</f>
        <v>40</v>
      </c>
      <c r="O15" s="75">
        <f>'Dairy Partners'!O15</f>
        <v>40</v>
      </c>
      <c r="P15" s="75">
        <f>'Dairy Partners'!P15</f>
        <v>47</v>
      </c>
      <c r="Q15" s="75">
        <f>'Dairy Partners'!Q15</f>
        <v>38</v>
      </c>
      <c r="R15" s="75">
        <f>'Dairy Partners'!R15</f>
        <v>47</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31" t="s">
        <v>44</v>
      </c>
      <c r="B16" s="131"/>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t="str">
        <f>'Dairy Partners'!R16</f>
        <v>Medium/Clay</v>
      </c>
      <c r="S16" s="82" t="str">
        <f>'Dairy Partners'!S16</f>
        <v>Choose</v>
      </c>
      <c r="T16" s="82" t="str">
        <f>'Dairy Partners'!T16</f>
        <v>Choose</v>
      </c>
      <c r="U16" s="82" t="str">
        <f>'Dairy Partners'!U16</f>
        <v>Choose</v>
      </c>
      <c r="V16" s="82" t="str">
        <f>'Dairy Partners'!V16</f>
        <v>Choose</v>
      </c>
      <c r="AD16" s="67" t="s">
        <v>148</v>
      </c>
      <c r="AE16" s="44">
        <v>8</v>
      </c>
      <c r="AI16" s="68" t="s">
        <v>119</v>
      </c>
      <c r="AJ16" s="69">
        <v>8</v>
      </c>
      <c r="AK16" s="70">
        <v>5.5</v>
      </c>
      <c r="AL16" s="20">
        <v>14</v>
      </c>
      <c r="AM16" s="19">
        <v>6.7</v>
      </c>
      <c r="AN16" s="19" t="s">
        <v>138</v>
      </c>
    </row>
    <row r="17" spans="1:40" ht="13" x14ac:dyDescent="0.25">
      <c r="A17" s="123" t="s">
        <v>69</v>
      </c>
      <c r="B17" s="124"/>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79.899999999999991</v>
      </c>
      <c r="M17" s="40">
        <f t="shared" si="0"/>
        <v>56</v>
      </c>
      <c r="N17" s="40">
        <f t="shared" si="0"/>
        <v>56</v>
      </c>
      <c r="O17" s="40">
        <f t="shared" si="0"/>
        <v>56</v>
      </c>
      <c r="P17" s="40">
        <f t="shared" si="0"/>
        <v>79.899999999999991</v>
      </c>
      <c r="Q17" s="40">
        <f t="shared" si="0"/>
        <v>64.599999999999994</v>
      </c>
      <c r="R17" s="40">
        <f t="shared" si="0"/>
        <v>79.899999999999991</v>
      </c>
      <c r="S17" s="40">
        <f t="shared" si="0"/>
        <v>0</v>
      </c>
      <c r="T17" s="40">
        <f t="shared" si="0"/>
        <v>0</v>
      </c>
      <c r="U17" s="40">
        <f t="shared" si="0"/>
        <v>0</v>
      </c>
      <c r="V17" s="40">
        <f t="shared" si="0"/>
        <v>0</v>
      </c>
      <c r="AD17" s="67" t="s">
        <v>149</v>
      </c>
      <c r="AE17" s="44">
        <v>10</v>
      </c>
      <c r="AI17" s="63" t="s">
        <v>116</v>
      </c>
      <c r="AJ17" s="64">
        <v>1.4</v>
      </c>
      <c r="AK17" s="65">
        <v>4.8</v>
      </c>
      <c r="AL17" s="66">
        <v>15</v>
      </c>
      <c r="AM17" s="19">
        <v>6.2</v>
      </c>
      <c r="AN17" s="19" t="s">
        <v>113</v>
      </c>
    </row>
    <row r="18" spans="1:40" ht="15" customHeight="1" x14ac:dyDescent="0.25">
      <c r="A18" s="125" t="s">
        <v>23</v>
      </c>
      <c r="B18" s="126"/>
      <c r="C18" s="24">
        <f>$D31</f>
        <v>9.7007240249999995</v>
      </c>
      <c r="D18" s="24">
        <f>$D32</f>
        <v>9.7007240249999995</v>
      </c>
      <c r="E18" s="24">
        <f>$D33</f>
        <v>9.7007240249999995</v>
      </c>
      <c r="F18" s="24">
        <f>$D34</f>
        <v>9.7007240249999995</v>
      </c>
      <c r="G18" s="24">
        <f>$D35</f>
        <v>9.7007240249999995</v>
      </c>
      <c r="H18" s="24">
        <f>$D36</f>
        <v>9.7007240249999995</v>
      </c>
      <c r="I18" s="24">
        <f>$D37</f>
        <v>9.7007240249999995</v>
      </c>
      <c r="J18" s="24">
        <f>$D38</f>
        <v>9.7007240249999995</v>
      </c>
      <c r="K18" s="24">
        <f>$D39</f>
        <v>9.7007240249999995</v>
      </c>
      <c r="L18" s="24">
        <f>$D40</f>
        <v>9.7007240249999995</v>
      </c>
      <c r="M18" s="24">
        <f>$D41</f>
        <v>9.7007240249999995</v>
      </c>
      <c r="N18" s="24">
        <f>$D42</f>
        <v>9.7007240249999995</v>
      </c>
      <c r="O18" s="24">
        <f>$D43</f>
        <v>9.7007240249999995</v>
      </c>
      <c r="P18" s="24">
        <f>$D44</f>
        <v>9.7007240249999995</v>
      </c>
      <c r="Q18" s="24">
        <f>$D45</f>
        <v>9.7007240249999995</v>
      </c>
      <c r="R18" s="24">
        <f>$D46</f>
        <v>9.7007240249999995</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25" t="s">
        <v>90</v>
      </c>
      <c r="B19" s="126"/>
      <c r="C19" s="24">
        <f>C18-C17</f>
        <v>-70.199275974999992</v>
      </c>
      <c r="D19" s="24">
        <f t="shared" ref="D19:V19" si="1">D18-D17</f>
        <v>-70.199275974999992</v>
      </c>
      <c r="E19" s="24">
        <f t="shared" si="1"/>
        <v>-70.199275974999992</v>
      </c>
      <c r="F19" s="24">
        <f t="shared" si="1"/>
        <v>-70.199275974999992</v>
      </c>
      <c r="G19" s="24">
        <f t="shared" si="1"/>
        <v>-70.199275974999992</v>
      </c>
      <c r="H19" s="24">
        <f t="shared" si="1"/>
        <v>-70.199275974999992</v>
      </c>
      <c r="I19" s="24">
        <f t="shared" si="1"/>
        <v>-70.199275974999992</v>
      </c>
      <c r="J19" s="24">
        <f t="shared" si="1"/>
        <v>-70.199275974999992</v>
      </c>
      <c r="K19" s="24">
        <f t="shared" si="1"/>
        <v>-54.899275974999995</v>
      </c>
      <c r="L19" s="24">
        <f t="shared" si="1"/>
        <v>-70.199275974999992</v>
      </c>
      <c r="M19" s="24">
        <f t="shared" si="1"/>
        <v>-46.299275975</v>
      </c>
      <c r="N19" s="24">
        <f t="shared" si="1"/>
        <v>-46.299275975</v>
      </c>
      <c r="O19" s="24">
        <f t="shared" si="1"/>
        <v>-46.299275975</v>
      </c>
      <c r="P19" s="24">
        <f t="shared" si="1"/>
        <v>-70.199275974999992</v>
      </c>
      <c r="Q19" s="24">
        <f t="shared" si="1"/>
        <v>-54.899275974999995</v>
      </c>
      <c r="R19" s="24">
        <f t="shared" si="1"/>
        <v>-70.199275974999992</v>
      </c>
      <c r="S19" s="24">
        <f t="shared" si="1"/>
        <v>0</v>
      </c>
      <c r="T19" s="24">
        <f t="shared" si="1"/>
        <v>0</v>
      </c>
      <c r="U19" s="24">
        <f t="shared" si="1"/>
        <v>0</v>
      </c>
      <c r="V19" s="33">
        <f t="shared" si="1"/>
        <v>0</v>
      </c>
      <c r="AI19" s="63" t="s">
        <v>107</v>
      </c>
      <c r="AJ19" s="64">
        <v>3.2</v>
      </c>
      <c r="AK19" s="65">
        <v>10.5</v>
      </c>
      <c r="AL19" s="66">
        <v>17</v>
      </c>
      <c r="AM19" s="19">
        <v>6.2</v>
      </c>
      <c r="AN19" s="19" t="s">
        <v>113</v>
      </c>
    </row>
    <row r="20" spans="1:40" ht="15" customHeight="1" thickBot="1" x14ac:dyDescent="0.3">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DECREASE</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23" t="s">
        <v>88</v>
      </c>
      <c r="B21" s="124"/>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228</v>
      </c>
      <c r="L21" s="40">
        <f t="shared" si="2"/>
        <v>282</v>
      </c>
      <c r="M21" s="40">
        <f t="shared" si="2"/>
        <v>176</v>
      </c>
      <c r="N21" s="40">
        <f t="shared" si="2"/>
        <v>176</v>
      </c>
      <c r="O21" s="40">
        <f t="shared" si="2"/>
        <v>176</v>
      </c>
      <c r="P21" s="40">
        <f t="shared" si="2"/>
        <v>282</v>
      </c>
      <c r="Q21" s="40">
        <f t="shared" si="2"/>
        <v>228</v>
      </c>
      <c r="R21" s="40">
        <f t="shared" si="2"/>
        <v>282</v>
      </c>
      <c r="S21" s="40">
        <f t="shared" si="2"/>
        <v>0</v>
      </c>
      <c r="T21" s="40">
        <f t="shared" si="2"/>
        <v>0</v>
      </c>
      <c r="U21" s="40">
        <f t="shared" si="2"/>
        <v>0</v>
      </c>
      <c r="V21" s="40">
        <f t="shared" si="2"/>
        <v>0</v>
      </c>
      <c r="AI21" s="78" t="s">
        <v>100</v>
      </c>
      <c r="AJ21" s="83">
        <v>11</v>
      </c>
      <c r="AK21" s="80">
        <v>12</v>
      </c>
      <c r="AL21" s="41">
        <v>19</v>
      </c>
      <c r="AM21" s="19">
        <v>6.7</v>
      </c>
      <c r="AN21" s="19" t="s">
        <v>138</v>
      </c>
    </row>
    <row r="22" spans="1:40" ht="15" customHeight="1" x14ac:dyDescent="0.25">
      <c r="A22" s="125" t="s">
        <v>89</v>
      </c>
      <c r="B22" s="126"/>
      <c r="C22" s="24">
        <f>$E31</f>
        <v>0.99557099999999998</v>
      </c>
      <c r="D22" s="24">
        <f>$E32</f>
        <v>0.99557099999999998</v>
      </c>
      <c r="E22" s="24">
        <f>$E33</f>
        <v>0.99557099999999998</v>
      </c>
      <c r="F22" s="24">
        <f>$E34</f>
        <v>0.99557099999999998</v>
      </c>
      <c r="G22" s="24">
        <f>$E35</f>
        <v>0.99557099999999998</v>
      </c>
      <c r="H22" s="24">
        <f>$E36</f>
        <v>0.99557099999999998</v>
      </c>
      <c r="I22" s="24">
        <f>$E37</f>
        <v>0.99557099999999998</v>
      </c>
      <c r="J22" s="24">
        <f>$E38</f>
        <v>0.99557099999999998</v>
      </c>
      <c r="K22" s="24">
        <f>$E39</f>
        <v>0.99557099999999998</v>
      </c>
      <c r="L22" s="24">
        <f>$E40</f>
        <v>0.99557099999999998</v>
      </c>
      <c r="M22" s="24">
        <f>$E41</f>
        <v>0.99557099999999998</v>
      </c>
      <c r="N22" s="24">
        <f>$E42</f>
        <v>0.99557099999999998</v>
      </c>
      <c r="O22" s="24">
        <f>$E43</f>
        <v>0.99557099999999998</v>
      </c>
      <c r="P22" s="24">
        <f>$E44</f>
        <v>0.99557099999999998</v>
      </c>
      <c r="Q22" s="24">
        <f>$E45</f>
        <v>0.99557099999999998</v>
      </c>
      <c r="R22" s="24">
        <f>$E46</f>
        <v>0.99557099999999998</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25" t="s">
        <v>92</v>
      </c>
      <c r="B23" s="126"/>
      <c r="C23" s="24">
        <f>C22-C21</f>
        <v>-281.00442900000002</v>
      </c>
      <c r="D23" s="24">
        <f t="shared" ref="D23:V23" si="3">D22-D21</f>
        <v>-281.00442900000002</v>
      </c>
      <c r="E23" s="24">
        <f t="shared" si="3"/>
        <v>-281.00442900000002</v>
      </c>
      <c r="F23" s="24">
        <f t="shared" si="3"/>
        <v>-281.00442900000002</v>
      </c>
      <c r="G23" s="24">
        <f t="shared" si="3"/>
        <v>-281.00442900000002</v>
      </c>
      <c r="H23" s="24">
        <f t="shared" si="3"/>
        <v>-281.00442900000002</v>
      </c>
      <c r="I23" s="24">
        <f t="shared" si="3"/>
        <v>-281.00442900000002</v>
      </c>
      <c r="J23" s="24">
        <f t="shared" si="3"/>
        <v>-281.00442900000002</v>
      </c>
      <c r="K23" s="24">
        <f t="shared" si="3"/>
        <v>-227.00442899999999</v>
      </c>
      <c r="L23" s="24">
        <f t="shared" si="3"/>
        <v>-281.00442900000002</v>
      </c>
      <c r="M23" s="24">
        <f t="shared" si="3"/>
        <v>-175.00442899999999</v>
      </c>
      <c r="N23" s="24">
        <f t="shared" si="3"/>
        <v>-175.00442899999999</v>
      </c>
      <c r="O23" s="24">
        <f t="shared" si="3"/>
        <v>-175.00442899999999</v>
      </c>
      <c r="P23" s="24">
        <f t="shared" si="3"/>
        <v>-281.00442900000002</v>
      </c>
      <c r="Q23" s="24">
        <f t="shared" si="3"/>
        <v>-227.00442899999999</v>
      </c>
      <c r="R23" s="24">
        <f t="shared" si="3"/>
        <v>-281.00442900000002</v>
      </c>
      <c r="S23" s="24">
        <f t="shared" si="3"/>
        <v>0</v>
      </c>
      <c r="T23" s="24">
        <f t="shared" si="3"/>
        <v>0</v>
      </c>
      <c r="U23" s="24">
        <f t="shared" si="3"/>
        <v>0</v>
      </c>
      <c r="V23" s="24">
        <f t="shared" si="3"/>
        <v>0</v>
      </c>
      <c r="AI23" s="78" t="s">
        <v>98</v>
      </c>
      <c r="AJ23" s="83">
        <v>9</v>
      </c>
      <c r="AK23" s="80">
        <v>10</v>
      </c>
      <c r="AL23" s="41">
        <v>21</v>
      </c>
      <c r="AM23" s="19">
        <v>6.7</v>
      </c>
      <c r="AN23" s="19" t="s">
        <v>138</v>
      </c>
    </row>
    <row r="24" spans="1:40" ht="15" customHeight="1" thickBot="1" x14ac:dyDescent="0.3">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str">
        <f t="shared" si="4"/>
        <v>DECREASE</v>
      </c>
      <c r="S24" s="34" t="str">
        <f t="shared" si="4"/>
        <v>INCREASE</v>
      </c>
      <c r="T24" s="34" t="str">
        <f t="shared" si="4"/>
        <v>INCREASE</v>
      </c>
      <c r="U24" s="34" t="str">
        <f t="shared" si="4"/>
        <v>INCREASE</v>
      </c>
      <c r="V24" s="34" t="str">
        <f t="shared" si="4"/>
        <v>INCREASE</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35">
      <c r="A28" s="90"/>
      <c r="B28" s="32">
        <v>2.4300000000000002</v>
      </c>
      <c r="C28" s="23">
        <v>0.55000000000000004</v>
      </c>
      <c r="D28" s="23">
        <v>6.9699999999999998E-2</v>
      </c>
      <c r="E28" s="23">
        <v>1.3599999999999999E-2</v>
      </c>
      <c r="F28" s="23">
        <v>551</v>
      </c>
      <c r="G28" s="23">
        <v>4.7699999999999996</v>
      </c>
      <c r="H28" s="23">
        <v>121</v>
      </c>
      <c r="I28" s="23">
        <v>5.34</v>
      </c>
      <c r="J28" s="23">
        <v>0.38</v>
      </c>
      <c r="K28" s="31">
        <v>0.83</v>
      </c>
      <c r="L28" s="23">
        <v>3.54</v>
      </c>
      <c r="M28" s="23">
        <v>10.4</v>
      </c>
      <c r="N28" s="23">
        <v>1980</v>
      </c>
      <c r="O28" s="23">
        <v>401000</v>
      </c>
      <c r="P28" s="23"/>
      <c r="Q28" s="23">
        <v>2920</v>
      </c>
      <c r="R28" s="23"/>
      <c r="S28" s="23">
        <v>24.7</v>
      </c>
      <c r="T28" s="23"/>
      <c r="U28" s="23"/>
    </row>
    <row r="29" spans="1:40" s="15" customFormat="1" ht="28" x14ac:dyDescent="0.3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Tyriet 1</v>
      </c>
      <c r="B31" s="23">
        <v>250</v>
      </c>
      <c r="C31" s="2">
        <f>IF(C$27="%w/w SAR",((C$28*10)*$B31),IF(C$27="%w/w DM",(((C$28*10)*($B$28/100))*$B31),IF(C$27="kg/t SAR",(C$28*$B31),IF(C$27="kg/t DM",((C$28*($B$28/100))*$B31),IF(C$27="mg/kg SAR",((C$28*0.001)*$B31),IF(C$27="mg/kg DM",(((C$28*0.001)*($B$28/100))*$B31),0))))))</f>
        <v>33.412500000000001</v>
      </c>
      <c r="D31" s="2">
        <f>(IF(D$27="%w/w SAR",((D$28*10)*$B31),IF(D$27="%w/w DM",(((D$28*10)*($B$28/100))*$B31),IF(D$27="kg/t SAR",(D$28*$B31),IF(D$27="kg/t DM",((D$28*($B$28/100))*$B31),IF(D$27="mg/kg SAR",((D$28*0.001)*$B31),IF(D$27="mg/kg DM",(((D$28*0.001)*($B$28/100))*$B31),"0")))))))*2.291</f>
        <v>9.7007240249999995</v>
      </c>
      <c r="E31" s="2">
        <f>(IF(E$27="%w/w SAR",((E$28*10)*$B31),IF(E$27="%w/w DM",(((E$28*10)*($B$28/100))*$B31),IF(E$27="kg/t SAR",(E$28*$B31),IF(E$27="kg/t DM",((E$28*($B$28/100))*$B31),IF(E$27="mg/kg SAR",((E$28*0.001)*$B31),IF(E$27="mg/kg DM",(((E$28*0.001)*($B$28/100))*$B31),"0")))))))*1.205</f>
        <v>0.99557099999999998</v>
      </c>
      <c r="F31" s="2">
        <f>(IF(F$27="%w/w SAR",((F$28*10)*$B31),IF(F$27="%w/w DM",(((F$28*10)*($B$28/100))*$B31),IF(F$27="kg/t SAR",(F$28*$B31),IF(F$27="kg/t DM",((F$28*($B$28/100))*$B31),IF(F$27="mg/kg SAR",((F$28*0.001)*$B31),IF(F$27="mg/kg DM",(((F$28*0.001)*($B$28/100))*$B31),"0")))))))*1.658</f>
        <v>5.5498648500000005</v>
      </c>
      <c r="G31" s="2">
        <f t="shared" ref="G31:P46" si="5">IF(G$27="%w/w SAR",((G$28*10)*$B31),IF(G$27="%w/w DM",(((G$28*10)*($B$28/100))*$B31),IF(G$27="kg/t SAR",(G$28*$B31),IF(G$27="kg/t DM",((G$28*($B$28/100))*$B31),IF(G$27="mg/kg SAR",((G$28*0.001)*$B31),IF(G$27="mg/kg DM",(((G$28*0.001)*($B$28/100))*$B31),0))))))</f>
        <v>2.8977750000000004E-2</v>
      </c>
      <c r="H31" s="2">
        <f t="shared" si="5"/>
        <v>0.73507500000000003</v>
      </c>
      <c r="I31" s="2">
        <f t="shared" si="5"/>
        <v>3.2440500000000004E-2</v>
      </c>
      <c r="J31" s="2">
        <f t="shared" si="5"/>
        <v>2.3085000000000002E-3</v>
      </c>
      <c r="K31" s="2">
        <f t="shared" si="5"/>
        <v>5.0422500000000007E-3</v>
      </c>
      <c r="L31" s="2">
        <f t="shared" si="5"/>
        <v>2.1505500000000004E-2</v>
      </c>
      <c r="M31" s="2">
        <f t="shared" si="5"/>
        <v>6.3180000000000014E-2</v>
      </c>
      <c r="N31" s="2">
        <f t="shared" si="5"/>
        <v>12.028500000000001</v>
      </c>
      <c r="O31" s="2">
        <f t="shared" si="5"/>
        <v>2436.0750000000003</v>
      </c>
      <c r="P31" s="2">
        <f t="shared" si="5"/>
        <v>0</v>
      </c>
      <c r="Q31" s="2">
        <f>(IF(Q$27="%w/w SAR",((Q$28*10)*$B31),IF(Q$27="%w/w DM",(((Q$28*10)*($B$28/100))*$B31),IF(Q$27="kg/t SAR",(Q$28*$B31),IF(Q$27="kg/t DM",((Q$28*($B$28/100))*$B31),IF(Q$27="mg/kg SAR",((Q$28*0.001)*$B31),IF(Q$27="mg/kg DM",(((Q$28*0.001)*($B$28/100))*$B31),0)))))))*2.5</f>
        <v>44.347500000000004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0.15005250000000001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Tyriet 2</v>
      </c>
      <c r="B32" s="23">
        <v>250</v>
      </c>
      <c r="C32" s="2">
        <f t="shared" ref="C32:C50" si="6">IF(C$27="%w/w SAR",((C$28*10)*$B32),IF(C$27="%w/w DM",(((C$28*10)*($B$28/100))*$B32),IF(C$27="kg/t SAR",(C$28*$B32),IF(C$27="kg/t DM",((C$28*($B$28/100))*$B32),IF(C$27="mg/kg SAR",((C$28*0.001)*$B32),IF(C$27="mg/kg DM",(((C$28*0.001)*($B$28/100))*$B32),0))))))</f>
        <v>33.412500000000001</v>
      </c>
      <c r="D32" s="2">
        <f t="shared" ref="D32:D50" si="7">(IF(D$27="%w/w SAR",((D$28*10)*$B32),IF(D$27="%w/w DM",(((D$28*10)*($B$28/100))*$B32),IF(D$27="kg/t SAR",(D$28*$B32),IF(D$27="kg/t DM",((D$28*($B$28/100))*$B32),IF(D$27="mg/kg SAR",((D$28*0.001)*$B32),IF(D$27="mg/kg DM",(((D$28*0.001)*($B$28/100))*$B32),"0")))))))*2.291</f>
        <v>9.7007240249999995</v>
      </c>
      <c r="E32" s="2">
        <f t="shared" ref="E32:E50" si="8">(IF(E$27="%w/w SAR",((E$28*10)*$B32),IF(E$27="%w/w DM",(((E$28*10)*($B$28/100))*$B32),IF(E$27="kg/t SAR",(E$28*$B32),IF(E$27="kg/t DM",((E$28*($B$28/100))*$B32),IF(E$27="mg/kg SAR",((E$28*0.001)*$B32),IF(E$27="mg/kg DM",(((E$28*0.001)*($B$28/100))*$B32),"0")))))))*1.205</f>
        <v>0.99557099999999998</v>
      </c>
      <c r="F32" s="2">
        <f t="shared" ref="F32:F50" si="9">(IF(F$27="%w/w SAR",((F$28*10)*$B32),IF(F$27="%w/w DM",(((F$28*10)*($B$28/100))*$B32),IF(F$27="kg/t SAR",(F$28*$B32),IF(F$27="kg/t DM",((F$28*($B$28/100))*$B32),IF(F$27="mg/kg SAR",((F$28*0.001)*$B32),IF(F$27="mg/kg DM",(((F$28*0.001)*($B$28/100))*$B32),"0")))))))*1.658</f>
        <v>5.5498648500000005</v>
      </c>
      <c r="G32" s="2">
        <f t="shared" si="5"/>
        <v>2.8977750000000004E-2</v>
      </c>
      <c r="H32" s="2">
        <f t="shared" si="5"/>
        <v>0.73507500000000003</v>
      </c>
      <c r="I32" s="2">
        <f t="shared" si="5"/>
        <v>3.2440500000000004E-2</v>
      </c>
      <c r="J32" s="2">
        <f t="shared" si="5"/>
        <v>2.3085000000000002E-3</v>
      </c>
      <c r="K32" s="2">
        <f t="shared" si="5"/>
        <v>5.0422500000000007E-3</v>
      </c>
      <c r="L32" s="2">
        <f t="shared" si="5"/>
        <v>2.1505500000000004E-2</v>
      </c>
      <c r="M32" s="2">
        <f t="shared" si="5"/>
        <v>6.3180000000000014E-2</v>
      </c>
      <c r="N32" s="2">
        <f t="shared" si="5"/>
        <v>12.028500000000001</v>
      </c>
      <c r="O32" s="2">
        <f t="shared" si="5"/>
        <v>2436.0750000000003</v>
      </c>
      <c r="P32" s="2">
        <f t="shared" si="5"/>
        <v>0</v>
      </c>
      <c r="Q32" s="2">
        <f t="shared" ref="Q32:Q50" si="10">(IF(Q$27="%w/w SAR",((Q$28*10)*$B32),IF(Q$27="%w/w DM",(((Q$28*10)*($B$28/100))*$B32),IF(Q$27="kg/t SAR",(Q$28*$B32),IF(Q$27="kg/t DM",((Q$28*($B$28/100))*$B32),IF(Q$27="mg/kg SAR",((Q$28*0.001)*$B32),IF(Q$27="mg/kg DM",(((Q$28*0.001)*($B$28/100))*$B32),0)))))))*2.5</f>
        <v>44.347500000000004</v>
      </c>
      <c r="R32" s="2">
        <f t="shared" ref="R32:U50" si="11">IF(R$27="%w/w SAR",((R$28*10)*$B32),IF(R$27="%w/w DM",(((R$28*10)*($B$28/100))*$B32),IF(R$27="kg/t SAR",(R$28*$B32),IF(R$27="kg/t DM",((R$28*($B$28/100))*$B32),IF(R$27="mg/kg SAR",((R$28*0.001)*$B32),IF(R$27="mg/kg DM",(((R$28*0.001)*($B$28/100))*$B32),0))))))</f>
        <v>0</v>
      </c>
      <c r="S32" s="2">
        <f t="shared" si="11"/>
        <v>0.15005250000000001</v>
      </c>
      <c r="T32" s="2">
        <f t="shared" si="11"/>
        <v>0</v>
      </c>
      <c r="U32" s="2">
        <f t="shared" si="11"/>
        <v>0</v>
      </c>
      <c r="AB32" s="74"/>
      <c r="AC32" s="74"/>
      <c r="AD32" s="74"/>
      <c r="AE32" s="74"/>
      <c r="AF32" s="74"/>
      <c r="AG32" s="74"/>
      <c r="AH32" s="74"/>
      <c r="AI32" s="74"/>
    </row>
    <row r="33" spans="1:35" s="91" customFormat="1" ht="13" x14ac:dyDescent="0.35">
      <c r="A33" s="21" t="str">
        <f>E8</f>
        <v>Tyriet 3</v>
      </c>
      <c r="B33" s="23">
        <v>250</v>
      </c>
      <c r="C33" s="2">
        <f t="shared" si="6"/>
        <v>33.412500000000001</v>
      </c>
      <c r="D33" s="2">
        <f t="shared" si="7"/>
        <v>9.7007240249999995</v>
      </c>
      <c r="E33" s="2">
        <f t="shared" si="8"/>
        <v>0.99557099999999998</v>
      </c>
      <c r="F33" s="2">
        <f t="shared" si="9"/>
        <v>5.5498648500000005</v>
      </c>
      <c r="G33" s="2">
        <f t="shared" si="5"/>
        <v>2.8977750000000004E-2</v>
      </c>
      <c r="H33" s="2">
        <f t="shared" si="5"/>
        <v>0.73507500000000003</v>
      </c>
      <c r="I33" s="2">
        <f t="shared" si="5"/>
        <v>3.2440500000000004E-2</v>
      </c>
      <c r="J33" s="2">
        <f t="shared" si="5"/>
        <v>2.3085000000000002E-3</v>
      </c>
      <c r="K33" s="2">
        <f t="shared" si="5"/>
        <v>5.0422500000000007E-3</v>
      </c>
      <c r="L33" s="2">
        <f t="shared" si="5"/>
        <v>2.1505500000000004E-2</v>
      </c>
      <c r="M33" s="2">
        <f t="shared" si="5"/>
        <v>6.3180000000000014E-2</v>
      </c>
      <c r="N33" s="2">
        <f t="shared" si="5"/>
        <v>12.028500000000001</v>
      </c>
      <c r="O33" s="2">
        <f t="shared" si="5"/>
        <v>2436.0750000000003</v>
      </c>
      <c r="P33" s="2">
        <f t="shared" si="5"/>
        <v>0</v>
      </c>
      <c r="Q33" s="2">
        <f t="shared" si="10"/>
        <v>44.347500000000004</v>
      </c>
      <c r="R33" s="2">
        <f t="shared" si="11"/>
        <v>0</v>
      </c>
      <c r="S33" s="2">
        <f t="shared" si="11"/>
        <v>0.15005250000000001</v>
      </c>
      <c r="T33" s="2">
        <f t="shared" si="11"/>
        <v>0</v>
      </c>
      <c r="U33" s="2">
        <f t="shared" si="11"/>
        <v>0</v>
      </c>
      <c r="AB33" s="74"/>
      <c r="AC33" s="74"/>
      <c r="AD33" s="74"/>
      <c r="AE33" s="74"/>
      <c r="AF33" s="74"/>
      <c r="AG33" s="74"/>
      <c r="AH33" s="74"/>
      <c r="AI33" s="74"/>
    </row>
    <row r="34" spans="1:35" s="91" customFormat="1" ht="13" x14ac:dyDescent="0.35">
      <c r="A34" s="21" t="str">
        <f>F8</f>
        <v>Tyriet 4</v>
      </c>
      <c r="B34" s="23">
        <v>250</v>
      </c>
      <c r="C34" s="2">
        <f t="shared" si="6"/>
        <v>33.412500000000001</v>
      </c>
      <c r="D34" s="2">
        <f t="shared" si="7"/>
        <v>9.7007240249999995</v>
      </c>
      <c r="E34" s="2">
        <f t="shared" si="8"/>
        <v>0.99557099999999998</v>
      </c>
      <c r="F34" s="2">
        <f t="shared" si="9"/>
        <v>5.5498648500000005</v>
      </c>
      <c r="G34" s="2">
        <f t="shared" si="5"/>
        <v>2.8977750000000004E-2</v>
      </c>
      <c r="H34" s="2">
        <f t="shared" si="5"/>
        <v>0.73507500000000003</v>
      </c>
      <c r="I34" s="2">
        <f t="shared" si="5"/>
        <v>3.2440500000000004E-2</v>
      </c>
      <c r="J34" s="2">
        <f t="shared" si="5"/>
        <v>2.3085000000000002E-3</v>
      </c>
      <c r="K34" s="2">
        <f t="shared" si="5"/>
        <v>5.0422500000000007E-3</v>
      </c>
      <c r="L34" s="2">
        <f t="shared" si="5"/>
        <v>2.1505500000000004E-2</v>
      </c>
      <c r="M34" s="2">
        <f t="shared" si="5"/>
        <v>6.3180000000000014E-2</v>
      </c>
      <c r="N34" s="2">
        <f t="shared" si="5"/>
        <v>12.028500000000001</v>
      </c>
      <c r="O34" s="2">
        <f t="shared" si="5"/>
        <v>2436.0750000000003</v>
      </c>
      <c r="P34" s="2">
        <f t="shared" si="5"/>
        <v>0</v>
      </c>
      <c r="Q34" s="2">
        <f t="shared" si="10"/>
        <v>44.347500000000004</v>
      </c>
      <c r="R34" s="2">
        <f t="shared" si="11"/>
        <v>0</v>
      </c>
      <c r="S34" s="2">
        <f t="shared" si="11"/>
        <v>0.15005250000000001</v>
      </c>
      <c r="T34" s="2">
        <f t="shared" si="11"/>
        <v>0</v>
      </c>
      <c r="U34" s="2">
        <f t="shared" si="11"/>
        <v>0</v>
      </c>
      <c r="AB34" s="74"/>
      <c r="AC34" s="74"/>
      <c r="AD34" s="74"/>
      <c r="AE34" s="74"/>
      <c r="AF34" s="74"/>
      <c r="AG34" s="74"/>
      <c r="AH34" s="74"/>
      <c r="AI34" s="74"/>
    </row>
    <row r="35" spans="1:35" s="91" customFormat="1" ht="13" x14ac:dyDescent="0.35">
      <c r="A35" s="21" t="str">
        <f>G8</f>
        <v>Tyriet 5</v>
      </c>
      <c r="B35" s="23">
        <v>250</v>
      </c>
      <c r="C35" s="2">
        <f t="shared" si="6"/>
        <v>33.412500000000001</v>
      </c>
      <c r="D35" s="2">
        <f t="shared" si="7"/>
        <v>9.7007240249999995</v>
      </c>
      <c r="E35" s="2">
        <f t="shared" si="8"/>
        <v>0.99557099999999998</v>
      </c>
      <c r="F35" s="2">
        <f t="shared" si="9"/>
        <v>5.5498648500000005</v>
      </c>
      <c r="G35" s="2">
        <f t="shared" si="5"/>
        <v>2.8977750000000004E-2</v>
      </c>
      <c r="H35" s="2">
        <f t="shared" si="5"/>
        <v>0.73507500000000003</v>
      </c>
      <c r="I35" s="2">
        <f t="shared" si="5"/>
        <v>3.2440500000000004E-2</v>
      </c>
      <c r="J35" s="2">
        <f t="shared" si="5"/>
        <v>2.3085000000000002E-3</v>
      </c>
      <c r="K35" s="2">
        <f t="shared" si="5"/>
        <v>5.0422500000000007E-3</v>
      </c>
      <c r="L35" s="2">
        <f t="shared" si="5"/>
        <v>2.1505500000000004E-2</v>
      </c>
      <c r="M35" s="2">
        <f t="shared" si="5"/>
        <v>6.3180000000000014E-2</v>
      </c>
      <c r="N35" s="2">
        <f t="shared" si="5"/>
        <v>12.028500000000001</v>
      </c>
      <c r="O35" s="2">
        <f t="shared" si="5"/>
        <v>2436.0750000000003</v>
      </c>
      <c r="P35" s="2">
        <f t="shared" si="5"/>
        <v>0</v>
      </c>
      <c r="Q35" s="2">
        <f t="shared" si="10"/>
        <v>44.347500000000004</v>
      </c>
      <c r="R35" s="2">
        <f t="shared" si="11"/>
        <v>0</v>
      </c>
      <c r="S35" s="2">
        <f t="shared" si="11"/>
        <v>0.15005250000000001</v>
      </c>
      <c r="T35" s="2">
        <f t="shared" si="11"/>
        <v>0</v>
      </c>
      <c r="U35" s="2">
        <f t="shared" si="11"/>
        <v>0</v>
      </c>
      <c r="AB35" s="74"/>
      <c r="AC35" s="74"/>
      <c r="AD35" s="74"/>
      <c r="AE35" s="74"/>
      <c r="AF35" s="74"/>
      <c r="AG35" s="74"/>
      <c r="AH35" s="74"/>
      <c r="AI35" s="74"/>
    </row>
    <row r="36" spans="1:35" s="91" customFormat="1" ht="13" x14ac:dyDescent="0.35">
      <c r="A36" s="21" t="str">
        <f>H8</f>
        <v>Tyriet 6</v>
      </c>
      <c r="B36" s="23">
        <v>250</v>
      </c>
      <c r="C36" s="2">
        <f t="shared" si="6"/>
        <v>33.412500000000001</v>
      </c>
      <c r="D36" s="2">
        <f t="shared" si="7"/>
        <v>9.7007240249999995</v>
      </c>
      <c r="E36" s="2">
        <f t="shared" si="8"/>
        <v>0.99557099999999998</v>
      </c>
      <c r="F36" s="2">
        <f t="shared" si="9"/>
        <v>5.5498648500000005</v>
      </c>
      <c r="G36" s="2">
        <f t="shared" si="5"/>
        <v>2.8977750000000004E-2</v>
      </c>
      <c r="H36" s="2">
        <f t="shared" si="5"/>
        <v>0.73507500000000003</v>
      </c>
      <c r="I36" s="2">
        <f t="shared" si="5"/>
        <v>3.2440500000000004E-2</v>
      </c>
      <c r="J36" s="2">
        <f t="shared" si="5"/>
        <v>2.3085000000000002E-3</v>
      </c>
      <c r="K36" s="2">
        <f t="shared" si="5"/>
        <v>5.0422500000000007E-3</v>
      </c>
      <c r="L36" s="2">
        <f t="shared" si="5"/>
        <v>2.1505500000000004E-2</v>
      </c>
      <c r="M36" s="2">
        <f t="shared" si="5"/>
        <v>6.3180000000000014E-2</v>
      </c>
      <c r="N36" s="2">
        <f t="shared" si="5"/>
        <v>12.028500000000001</v>
      </c>
      <c r="O36" s="2">
        <f t="shared" si="5"/>
        <v>2436.0750000000003</v>
      </c>
      <c r="P36" s="2">
        <f t="shared" si="5"/>
        <v>0</v>
      </c>
      <c r="Q36" s="2">
        <f t="shared" si="10"/>
        <v>44.347500000000004</v>
      </c>
      <c r="R36" s="2">
        <f t="shared" si="11"/>
        <v>0</v>
      </c>
      <c r="S36" s="2">
        <f t="shared" si="11"/>
        <v>0.15005250000000001</v>
      </c>
      <c r="T36" s="2">
        <f t="shared" si="11"/>
        <v>0</v>
      </c>
      <c r="U36" s="2">
        <f t="shared" si="11"/>
        <v>0</v>
      </c>
      <c r="AB36" s="74"/>
      <c r="AC36" s="74"/>
      <c r="AD36" s="74"/>
      <c r="AE36" s="74"/>
      <c r="AF36" s="74"/>
      <c r="AG36" s="74"/>
      <c r="AH36" s="74"/>
      <c r="AI36" s="74"/>
    </row>
    <row r="37" spans="1:35" s="91" customFormat="1" ht="13" x14ac:dyDescent="0.35">
      <c r="A37" s="21" t="str">
        <f>I8</f>
        <v>Tyriet 7</v>
      </c>
      <c r="B37" s="23">
        <v>250</v>
      </c>
      <c r="C37" s="2">
        <f t="shared" si="6"/>
        <v>33.412500000000001</v>
      </c>
      <c r="D37" s="2">
        <f t="shared" si="7"/>
        <v>9.7007240249999995</v>
      </c>
      <c r="E37" s="2">
        <f t="shared" si="8"/>
        <v>0.99557099999999998</v>
      </c>
      <c r="F37" s="2">
        <f t="shared" si="9"/>
        <v>5.5498648500000005</v>
      </c>
      <c r="G37" s="2">
        <f t="shared" si="5"/>
        <v>2.8977750000000004E-2</v>
      </c>
      <c r="H37" s="2">
        <f t="shared" si="5"/>
        <v>0.73507500000000003</v>
      </c>
      <c r="I37" s="2">
        <f t="shared" si="5"/>
        <v>3.2440500000000004E-2</v>
      </c>
      <c r="J37" s="2">
        <f t="shared" si="5"/>
        <v>2.3085000000000002E-3</v>
      </c>
      <c r="K37" s="2">
        <f t="shared" si="5"/>
        <v>5.0422500000000007E-3</v>
      </c>
      <c r="L37" s="2">
        <f t="shared" si="5"/>
        <v>2.1505500000000004E-2</v>
      </c>
      <c r="M37" s="2">
        <f t="shared" si="5"/>
        <v>6.3180000000000014E-2</v>
      </c>
      <c r="N37" s="2">
        <f t="shared" si="5"/>
        <v>12.028500000000001</v>
      </c>
      <c r="O37" s="2">
        <f t="shared" si="5"/>
        <v>2436.0750000000003</v>
      </c>
      <c r="P37" s="2">
        <f t="shared" si="5"/>
        <v>0</v>
      </c>
      <c r="Q37" s="2">
        <f t="shared" si="10"/>
        <v>44.347500000000004</v>
      </c>
      <c r="R37" s="2">
        <f t="shared" si="11"/>
        <v>0</v>
      </c>
      <c r="S37" s="2">
        <f t="shared" si="11"/>
        <v>0.15005250000000001</v>
      </c>
      <c r="T37" s="2">
        <f t="shared" si="11"/>
        <v>0</v>
      </c>
      <c r="U37" s="2">
        <f t="shared" si="11"/>
        <v>0</v>
      </c>
      <c r="AB37" s="74"/>
      <c r="AC37" s="74"/>
      <c r="AD37" s="74"/>
      <c r="AE37" s="74"/>
      <c r="AF37" s="74"/>
      <c r="AG37" s="74"/>
      <c r="AH37" s="74"/>
      <c r="AI37" s="74"/>
    </row>
    <row r="38" spans="1:35" s="91" customFormat="1" ht="13" x14ac:dyDescent="0.35">
      <c r="A38" s="21" t="str">
        <f>J8</f>
        <v>Hafod 2675</v>
      </c>
      <c r="B38" s="23">
        <v>250</v>
      </c>
      <c r="C38" s="2">
        <f t="shared" si="6"/>
        <v>33.412500000000001</v>
      </c>
      <c r="D38" s="2">
        <f t="shared" si="7"/>
        <v>9.7007240249999995</v>
      </c>
      <c r="E38" s="2">
        <f t="shared" si="8"/>
        <v>0.99557099999999998</v>
      </c>
      <c r="F38" s="2">
        <f t="shared" si="9"/>
        <v>5.5498648500000005</v>
      </c>
      <c r="G38" s="2">
        <f t="shared" si="5"/>
        <v>2.8977750000000004E-2</v>
      </c>
      <c r="H38" s="2">
        <f t="shared" si="5"/>
        <v>0.73507500000000003</v>
      </c>
      <c r="I38" s="2">
        <f t="shared" si="5"/>
        <v>3.2440500000000004E-2</v>
      </c>
      <c r="J38" s="2">
        <f t="shared" si="5"/>
        <v>2.3085000000000002E-3</v>
      </c>
      <c r="K38" s="2">
        <f t="shared" si="5"/>
        <v>5.0422500000000007E-3</v>
      </c>
      <c r="L38" s="2">
        <f t="shared" si="5"/>
        <v>2.1505500000000004E-2</v>
      </c>
      <c r="M38" s="2">
        <f t="shared" si="5"/>
        <v>6.3180000000000014E-2</v>
      </c>
      <c r="N38" s="2">
        <f t="shared" si="5"/>
        <v>12.028500000000001</v>
      </c>
      <c r="O38" s="2">
        <f t="shared" si="5"/>
        <v>2436.0750000000003</v>
      </c>
      <c r="P38" s="2">
        <f t="shared" si="5"/>
        <v>0</v>
      </c>
      <c r="Q38" s="2">
        <f t="shared" si="10"/>
        <v>44.347500000000004</v>
      </c>
      <c r="R38" s="2">
        <f t="shared" si="11"/>
        <v>0</v>
      </c>
      <c r="S38" s="2">
        <f t="shared" si="11"/>
        <v>0.15005250000000001</v>
      </c>
      <c r="T38" s="2">
        <f t="shared" si="11"/>
        <v>0</v>
      </c>
      <c r="U38" s="2">
        <f t="shared" si="11"/>
        <v>0</v>
      </c>
      <c r="AB38" s="74"/>
      <c r="AC38" s="74"/>
      <c r="AD38" s="74"/>
      <c r="AE38" s="74"/>
      <c r="AF38" s="74"/>
      <c r="AG38" s="74"/>
      <c r="AH38" s="74"/>
      <c r="AI38" s="74"/>
    </row>
    <row r="39" spans="1:35" s="91" customFormat="1" ht="13" x14ac:dyDescent="0.35">
      <c r="A39" s="21">
        <f>K8</f>
        <v>15</v>
      </c>
      <c r="B39" s="23">
        <v>250</v>
      </c>
      <c r="C39" s="2">
        <f t="shared" si="6"/>
        <v>33.412500000000001</v>
      </c>
      <c r="D39" s="2">
        <f t="shared" si="7"/>
        <v>9.7007240249999995</v>
      </c>
      <c r="E39" s="2">
        <f t="shared" si="8"/>
        <v>0.99557099999999998</v>
      </c>
      <c r="F39" s="2">
        <f t="shared" si="9"/>
        <v>5.5498648500000005</v>
      </c>
      <c r="G39" s="2">
        <f t="shared" si="5"/>
        <v>2.8977750000000004E-2</v>
      </c>
      <c r="H39" s="2">
        <f t="shared" si="5"/>
        <v>0.73507500000000003</v>
      </c>
      <c r="I39" s="2">
        <f t="shared" si="5"/>
        <v>3.2440500000000004E-2</v>
      </c>
      <c r="J39" s="2">
        <f t="shared" si="5"/>
        <v>2.3085000000000002E-3</v>
      </c>
      <c r="K39" s="2">
        <f t="shared" si="5"/>
        <v>5.0422500000000007E-3</v>
      </c>
      <c r="L39" s="2">
        <f t="shared" si="5"/>
        <v>2.1505500000000004E-2</v>
      </c>
      <c r="M39" s="2">
        <f t="shared" si="5"/>
        <v>6.3180000000000014E-2</v>
      </c>
      <c r="N39" s="2">
        <f t="shared" si="5"/>
        <v>12.028500000000001</v>
      </c>
      <c r="O39" s="2">
        <f t="shared" si="5"/>
        <v>2436.0750000000003</v>
      </c>
      <c r="P39" s="2">
        <f t="shared" si="5"/>
        <v>0</v>
      </c>
      <c r="Q39" s="2">
        <f t="shared" si="10"/>
        <v>44.347500000000004</v>
      </c>
      <c r="R39" s="2">
        <f t="shared" si="11"/>
        <v>0</v>
      </c>
      <c r="S39" s="2">
        <f t="shared" si="11"/>
        <v>0.15005250000000001</v>
      </c>
      <c r="T39" s="2">
        <f t="shared" si="11"/>
        <v>0</v>
      </c>
      <c r="U39" s="2">
        <f t="shared" si="11"/>
        <v>0</v>
      </c>
      <c r="AB39" s="74"/>
      <c r="AC39" s="74"/>
      <c r="AD39" s="74"/>
      <c r="AE39" s="74"/>
      <c r="AF39" s="74"/>
      <c r="AG39" s="74"/>
      <c r="AH39" s="74"/>
      <c r="AI39" s="74"/>
    </row>
    <row r="40" spans="1:35" s="91" customFormat="1" ht="13" x14ac:dyDescent="0.35">
      <c r="A40" s="21" t="str">
        <f>L8</f>
        <v>Land at Rhosygadair 3</v>
      </c>
      <c r="B40" s="23">
        <v>250</v>
      </c>
      <c r="C40" s="2">
        <f t="shared" si="6"/>
        <v>33.412500000000001</v>
      </c>
      <c r="D40" s="2">
        <f t="shared" si="7"/>
        <v>9.7007240249999995</v>
      </c>
      <c r="E40" s="2">
        <f t="shared" si="8"/>
        <v>0.99557099999999998</v>
      </c>
      <c r="F40" s="2">
        <f t="shared" si="9"/>
        <v>5.5498648500000005</v>
      </c>
      <c r="G40" s="2">
        <f t="shared" si="5"/>
        <v>2.8977750000000004E-2</v>
      </c>
      <c r="H40" s="2">
        <f t="shared" si="5"/>
        <v>0.73507500000000003</v>
      </c>
      <c r="I40" s="2">
        <f t="shared" si="5"/>
        <v>3.2440500000000004E-2</v>
      </c>
      <c r="J40" s="2">
        <f t="shared" si="5"/>
        <v>2.3085000000000002E-3</v>
      </c>
      <c r="K40" s="2">
        <f t="shared" si="5"/>
        <v>5.0422500000000007E-3</v>
      </c>
      <c r="L40" s="2">
        <f t="shared" si="5"/>
        <v>2.1505500000000004E-2</v>
      </c>
      <c r="M40" s="2">
        <f t="shared" si="5"/>
        <v>6.3180000000000014E-2</v>
      </c>
      <c r="N40" s="2">
        <f t="shared" si="5"/>
        <v>12.028500000000001</v>
      </c>
      <c r="O40" s="2">
        <f t="shared" si="5"/>
        <v>2436.0750000000003</v>
      </c>
      <c r="P40" s="2">
        <f t="shared" si="5"/>
        <v>0</v>
      </c>
      <c r="Q40" s="2">
        <f t="shared" si="10"/>
        <v>44.347500000000004</v>
      </c>
      <c r="R40" s="2">
        <f t="shared" si="11"/>
        <v>0</v>
      </c>
      <c r="S40" s="2">
        <f t="shared" si="11"/>
        <v>0.15005250000000001</v>
      </c>
      <c r="T40" s="2">
        <f t="shared" si="11"/>
        <v>0</v>
      </c>
      <c r="U40" s="2">
        <f t="shared" si="11"/>
        <v>0</v>
      </c>
      <c r="AB40" s="74"/>
      <c r="AC40" s="74"/>
      <c r="AD40" s="74"/>
      <c r="AE40" s="74"/>
      <c r="AF40" s="74"/>
      <c r="AG40" s="74"/>
      <c r="AH40" s="74"/>
      <c r="AI40" s="74"/>
    </row>
    <row r="41" spans="1:35" s="91" customFormat="1" ht="13" x14ac:dyDescent="0.35">
      <c r="A41" s="21" t="str">
        <f>M8</f>
        <v>Land at Rhosygadair 4</v>
      </c>
      <c r="B41" s="23">
        <v>250</v>
      </c>
      <c r="C41" s="2">
        <f t="shared" si="6"/>
        <v>33.412500000000001</v>
      </c>
      <c r="D41" s="2">
        <f t="shared" si="7"/>
        <v>9.7007240249999995</v>
      </c>
      <c r="E41" s="2">
        <f t="shared" si="8"/>
        <v>0.99557099999999998</v>
      </c>
      <c r="F41" s="2">
        <f t="shared" si="9"/>
        <v>5.5498648500000005</v>
      </c>
      <c r="G41" s="2">
        <f t="shared" si="5"/>
        <v>2.8977750000000004E-2</v>
      </c>
      <c r="H41" s="2">
        <f t="shared" si="5"/>
        <v>0.73507500000000003</v>
      </c>
      <c r="I41" s="2">
        <f t="shared" si="5"/>
        <v>3.2440500000000004E-2</v>
      </c>
      <c r="J41" s="2">
        <f t="shared" si="5"/>
        <v>2.3085000000000002E-3</v>
      </c>
      <c r="K41" s="2">
        <f t="shared" si="5"/>
        <v>5.0422500000000007E-3</v>
      </c>
      <c r="L41" s="2">
        <f t="shared" si="5"/>
        <v>2.1505500000000004E-2</v>
      </c>
      <c r="M41" s="2">
        <f t="shared" si="5"/>
        <v>6.3180000000000014E-2</v>
      </c>
      <c r="N41" s="2">
        <f t="shared" si="5"/>
        <v>12.028500000000001</v>
      </c>
      <c r="O41" s="2">
        <f t="shared" si="5"/>
        <v>2436.0750000000003</v>
      </c>
      <c r="P41" s="2">
        <f t="shared" si="5"/>
        <v>0</v>
      </c>
      <c r="Q41" s="2">
        <f t="shared" si="10"/>
        <v>44.347500000000004</v>
      </c>
      <c r="R41" s="2">
        <f t="shared" si="11"/>
        <v>0</v>
      </c>
      <c r="S41" s="2">
        <f t="shared" si="11"/>
        <v>0.15005250000000001</v>
      </c>
      <c r="T41" s="2">
        <f t="shared" si="11"/>
        <v>0</v>
      </c>
      <c r="U41" s="2">
        <f t="shared" si="11"/>
        <v>0</v>
      </c>
      <c r="AB41" s="74"/>
      <c r="AC41" s="74"/>
      <c r="AD41" s="74"/>
      <c r="AE41" s="74"/>
      <c r="AF41" s="74"/>
      <c r="AG41" s="74"/>
      <c r="AH41" s="74"/>
      <c r="AI41" s="74"/>
    </row>
    <row r="42" spans="1:35" s="91" customFormat="1" ht="13" x14ac:dyDescent="0.35">
      <c r="A42" s="21" t="str">
        <f>N8</f>
        <v>Land at Rhosygadair 5</v>
      </c>
      <c r="B42" s="23">
        <v>250</v>
      </c>
      <c r="C42" s="2">
        <f t="shared" si="6"/>
        <v>33.412500000000001</v>
      </c>
      <c r="D42" s="2">
        <f t="shared" si="7"/>
        <v>9.7007240249999995</v>
      </c>
      <c r="E42" s="2">
        <f t="shared" si="8"/>
        <v>0.99557099999999998</v>
      </c>
      <c r="F42" s="2">
        <f t="shared" si="9"/>
        <v>5.5498648500000005</v>
      </c>
      <c r="G42" s="2">
        <f t="shared" si="5"/>
        <v>2.8977750000000004E-2</v>
      </c>
      <c r="H42" s="2">
        <f t="shared" si="5"/>
        <v>0.73507500000000003</v>
      </c>
      <c r="I42" s="2">
        <f t="shared" si="5"/>
        <v>3.2440500000000004E-2</v>
      </c>
      <c r="J42" s="2">
        <f t="shared" si="5"/>
        <v>2.3085000000000002E-3</v>
      </c>
      <c r="K42" s="2">
        <f t="shared" si="5"/>
        <v>5.0422500000000007E-3</v>
      </c>
      <c r="L42" s="2">
        <f t="shared" si="5"/>
        <v>2.1505500000000004E-2</v>
      </c>
      <c r="M42" s="2">
        <f t="shared" si="5"/>
        <v>6.3180000000000014E-2</v>
      </c>
      <c r="N42" s="2">
        <f t="shared" si="5"/>
        <v>12.028500000000001</v>
      </c>
      <c r="O42" s="2">
        <f t="shared" si="5"/>
        <v>2436.0750000000003</v>
      </c>
      <c r="P42" s="2">
        <f t="shared" si="5"/>
        <v>0</v>
      </c>
      <c r="Q42" s="2">
        <f t="shared" si="10"/>
        <v>44.347500000000004</v>
      </c>
      <c r="R42" s="2">
        <f t="shared" si="11"/>
        <v>0</v>
      </c>
      <c r="S42" s="2">
        <f t="shared" si="11"/>
        <v>0.15005250000000001</v>
      </c>
      <c r="T42" s="2">
        <f t="shared" si="11"/>
        <v>0</v>
      </c>
      <c r="U42" s="2">
        <f t="shared" si="11"/>
        <v>0</v>
      </c>
      <c r="AB42" s="74"/>
      <c r="AC42" s="74"/>
      <c r="AD42" s="74"/>
      <c r="AE42" s="74"/>
      <c r="AF42" s="74"/>
      <c r="AG42" s="74"/>
      <c r="AH42" s="74"/>
      <c r="AI42" s="74"/>
    </row>
    <row r="43" spans="1:35" s="91" customFormat="1" ht="13" x14ac:dyDescent="0.35">
      <c r="A43" s="21" t="str">
        <f>O8</f>
        <v>Land at Rhosygadair 6</v>
      </c>
      <c r="B43" s="23">
        <v>250</v>
      </c>
      <c r="C43" s="2">
        <f t="shared" si="6"/>
        <v>33.412500000000001</v>
      </c>
      <c r="D43" s="2">
        <f t="shared" si="7"/>
        <v>9.7007240249999995</v>
      </c>
      <c r="E43" s="2">
        <f t="shared" si="8"/>
        <v>0.99557099999999998</v>
      </c>
      <c r="F43" s="2">
        <f t="shared" si="9"/>
        <v>5.5498648500000005</v>
      </c>
      <c r="G43" s="2">
        <f t="shared" si="5"/>
        <v>2.8977750000000004E-2</v>
      </c>
      <c r="H43" s="2">
        <f t="shared" si="5"/>
        <v>0.73507500000000003</v>
      </c>
      <c r="I43" s="2">
        <f t="shared" si="5"/>
        <v>3.2440500000000004E-2</v>
      </c>
      <c r="J43" s="2">
        <f t="shared" si="5"/>
        <v>2.3085000000000002E-3</v>
      </c>
      <c r="K43" s="2">
        <f t="shared" si="5"/>
        <v>5.0422500000000007E-3</v>
      </c>
      <c r="L43" s="2">
        <f t="shared" si="5"/>
        <v>2.1505500000000004E-2</v>
      </c>
      <c r="M43" s="2">
        <f t="shared" si="5"/>
        <v>6.3180000000000014E-2</v>
      </c>
      <c r="N43" s="2">
        <f t="shared" si="5"/>
        <v>12.028500000000001</v>
      </c>
      <c r="O43" s="2">
        <f t="shared" si="5"/>
        <v>2436.0750000000003</v>
      </c>
      <c r="P43" s="2">
        <f t="shared" si="5"/>
        <v>0</v>
      </c>
      <c r="Q43" s="2">
        <f t="shared" si="10"/>
        <v>44.347500000000004</v>
      </c>
      <c r="R43" s="2">
        <f t="shared" si="11"/>
        <v>0</v>
      </c>
      <c r="S43" s="2">
        <f t="shared" si="11"/>
        <v>0.15005250000000001</v>
      </c>
      <c r="T43" s="2">
        <f t="shared" si="11"/>
        <v>0</v>
      </c>
      <c r="U43" s="2">
        <f t="shared" si="11"/>
        <v>0</v>
      </c>
      <c r="AB43" s="74"/>
      <c r="AC43" s="74"/>
      <c r="AD43" s="74"/>
      <c r="AE43" s="74"/>
      <c r="AF43" s="74"/>
      <c r="AG43" s="74"/>
      <c r="AH43" s="74"/>
      <c r="AI43" s="74"/>
    </row>
    <row r="44" spans="1:35" s="91" customFormat="1" ht="13" x14ac:dyDescent="0.35">
      <c r="A44" s="21" t="str">
        <f>P8</f>
        <v>Land at Rhosygadair 7</v>
      </c>
      <c r="B44" s="23">
        <v>250</v>
      </c>
      <c r="C44" s="2">
        <f t="shared" si="6"/>
        <v>33.412500000000001</v>
      </c>
      <c r="D44" s="2">
        <f t="shared" si="7"/>
        <v>9.7007240249999995</v>
      </c>
      <c r="E44" s="2">
        <f t="shared" si="8"/>
        <v>0.99557099999999998</v>
      </c>
      <c r="F44" s="2">
        <f t="shared" si="9"/>
        <v>5.5498648500000005</v>
      </c>
      <c r="G44" s="2">
        <f t="shared" si="5"/>
        <v>2.8977750000000004E-2</v>
      </c>
      <c r="H44" s="2">
        <f t="shared" si="5"/>
        <v>0.73507500000000003</v>
      </c>
      <c r="I44" s="2">
        <f t="shared" si="5"/>
        <v>3.2440500000000004E-2</v>
      </c>
      <c r="J44" s="2">
        <f t="shared" si="5"/>
        <v>2.3085000000000002E-3</v>
      </c>
      <c r="K44" s="2">
        <f t="shared" si="5"/>
        <v>5.0422500000000007E-3</v>
      </c>
      <c r="L44" s="2">
        <f t="shared" si="5"/>
        <v>2.1505500000000004E-2</v>
      </c>
      <c r="M44" s="2">
        <f t="shared" si="5"/>
        <v>6.3180000000000014E-2</v>
      </c>
      <c r="N44" s="2">
        <f t="shared" si="5"/>
        <v>12.028500000000001</v>
      </c>
      <c r="O44" s="2">
        <f t="shared" si="5"/>
        <v>2436.0750000000003</v>
      </c>
      <c r="P44" s="2">
        <f t="shared" si="5"/>
        <v>0</v>
      </c>
      <c r="Q44" s="2">
        <f t="shared" si="10"/>
        <v>44.347500000000004</v>
      </c>
      <c r="R44" s="2">
        <f t="shared" si="11"/>
        <v>0</v>
      </c>
      <c r="S44" s="2">
        <f t="shared" si="11"/>
        <v>0.15005250000000001</v>
      </c>
      <c r="T44" s="2">
        <f t="shared" si="11"/>
        <v>0</v>
      </c>
      <c r="U44" s="2">
        <f t="shared" si="11"/>
        <v>0</v>
      </c>
      <c r="AB44" s="74"/>
      <c r="AC44" s="74"/>
      <c r="AD44" s="74"/>
      <c r="AE44" s="74"/>
      <c r="AF44" s="74"/>
      <c r="AG44" s="74"/>
      <c r="AH44" s="74"/>
      <c r="AI44" s="74"/>
    </row>
    <row r="45" spans="1:35" s="91" customFormat="1" ht="13" x14ac:dyDescent="0.35">
      <c r="A45" s="21">
        <f>Q8</f>
        <v>8440</v>
      </c>
      <c r="B45" s="23">
        <v>250</v>
      </c>
      <c r="C45" s="2">
        <f t="shared" si="6"/>
        <v>33.412500000000001</v>
      </c>
      <c r="D45" s="2">
        <f t="shared" si="7"/>
        <v>9.7007240249999995</v>
      </c>
      <c r="E45" s="2">
        <f t="shared" si="8"/>
        <v>0.99557099999999998</v>
      </c>
      <c r="F45" s="2">
        <f t="shared" si="9"/>
        <v>5.5498648500000005</v>
      </c>
      <c r="G45" s="2">
        <f t="shared" si="5"/>
        <v>2.8977750000000004E-2</v>
      </c>
      <c r="H45" s="2">
        <f t="shared" si="5"/>
        <v>0.73507500000000003</v>
      </c>
      <c r="I45" s="2">
        <f t="shared" si="5"/>
        <v>3.2440500000000004E-2</v>
      </c>
      <c r="J45" s="2">
        <f t="shared" si="5"/>
        <v>2.3085000000000002E-3</v>
      </c>
      <c r="K45" s="2">
        <f t="shared" si="5"/>
        <v>5.0422500000000007E-3</v>
      </c>
      <c r="L45" s="2">
        <f t="shared" si="5"/>
        <v>2.1505500000000004E-2</v>
      </c>
      <c r="M45" s="2">
        <f t="shared" si="5"/>
        <v>6.3180000000000014E-2</v>
      </c>
      <c r="N45" s="2">
        <f t="shared" si="5"/>
        <v>12.028500000000001</v>
      </c>
      <c r="O45" s="2">
        <f t="shared" si="5"/>
        <v>2436.0750000000003</v>
      </c>
      <c r="P45" s="2">
        <f t="shared" si="5"/>
        <v>0</v>
      </c>
      <c r="Q45" s="2">
        <f t="shared" si="10"/>
        <v>44.347500000000004</v>
      </c>
      <c r="R45" s="2">
        <f t="shared" si="11"/>
        <v>0</v>
      </c>
      <c r="S45" s="2">
        <f t="shared" si="11"/>
        <v>0.15005250000000001</v>
      </c>
      <c r="T45" s="2">
        <f t="shared" si="11"/>
        <v>0</v>
      </c>
      <c r="U45" s="2">
        <f t="shared" si="11"/>
        <v>0</v>
      </c>
      <c r="AB45" s="74"/>
      <c r="AC45" s="74"/>
      <c r="AD45" s="74"/>
      <c r="AE45" s="74"/>
      <c r="AF45" s="74"/>
      <c r="AG45" s="74"/>
      <c r="AH45" s="74"/>
      <c r="AI45" s="74"/>
    </row>
    <row r="46" spans="1:35" s="91" customFormat="1" ht="13" x14ac:dyDescent="0.35">
      <c r="A46" s="21">
        <f>R8</f>
        <v>2301</v>
      </c>
      <c r="B46" s="23">
        <v>250</v>
      </c>
      <c r="C46" s="2">
        <f t="shared" si="6"/>
        <v>33.412500000000001</v>
      </c>
      <c r="D46" s="2">
        <f t="shared" si="7"/>
        <v>9.7007240249999995</v>
      </c>
      <c r="E46" s="2">
        <f t="shared" si="8"/>
        <v>0.99557099999999998</v>
      </c>
      <c r="F46" s="2">
        <f t="shared" si="9"/>
        <v>5.5498648500000005</v>
      </c>
      <c r="G46" s="2">
        <f t="shared" si="5"/>
        <v>2.8977750000000004E-2</v>
      </c>
      <c r="H46" s="2">
        <f t="shared" si="5"/>
        <v>0.73507500000000003</v>
      </c>
      <c r="I46" s="2">
        <f t="shared" si="5"/>
        <v>3.2440500000000004E-2</v>
      </c>
      <c r="J46" s="2">
        <f t="shared" si="5"/>
        <v>2.3085000000000002E-3</v>
      </c>
      <c r="K46" s="2">
        <f t="shared" si="5"/>
        <v>5.0422500000000007E-3</v>
      </c>
      <c r="L46" s="2">
        <f t="shared" si="5"/>
        <v>2.1505500000000004E-2</v>
      </c>
      <c r="M46" s="2">
        <f t="shared" si="5"/>
        <v>6.3180000000000014E-2</v>
      </c>
      <c r="N46" s="2">
        <f t="shared" si="5"/>
        <v>12.028500000000001</v>
      </c>
      <c r="O46" s="2">
        <f t="shared" si="5"/>
        <v>2436.0750000000003</v>
      </c>
      <c r="P46" s="2">
        <f t="shared" si="5"/>
        <v>0</v>
      </c>
      <c r="Q46" s="2">
        <f t="shared" si="10"/>
        <v>44.347500000000004</v>
      </c>
      <c r="R46" s="2">
        <f t="shared" si="11"/>
        <v>0</v>
      </c>
      <c r="S46" s="2">
        <f t="shared" si="11"/>
        <v>0.15005250000000001</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Tyriet 1</v>
      </c>
      <c r="C57" s="16" t="str">
        <f t="shared" ref="C57:U57" si="13">D8</f>
        <v>Tyriet 2</v>
      </c>
      <c r="D57" s="16" t="str">
        <f t="shared" si="13"/>
        <v>Tyriet 3</v>
      </c>
      <c r="E57" s="16" t="str">
        <f t="shared" si="13"/>
        <v>Tyriet 4</v>
      </c>
      <c r="F57" s="16" t="str">
        <f t="shared" si="13"/>
        <v>Tyriet 5</v>
      </c>
      <c r="G57" s="16" t="str">
        <f t="shared" si="13"/>
        <v>Tyriet 6</v>
      </c>
      <c r="H57" s="16" t="str">
        <f t="shared" si="13"/>
        <v>Tyriet 7</v>
      </c>
      <c r="I57" s="16" t="str">
        <f t="shared" si="13"/>
        <v>Hafod 2675</v>
      </c>
      <c r="J57" s="16">
        <f t="shared" si="13"/>
        <v>15</v>
      </c>
      <c r="K57" s="16" t="str">
        <f t="shared" si="13"/>
        <v>Land at Rhosygadair 3</v>
      </c>
      <c r="L57" s="16" t="str">
        <f t="shared" si="13"/>
        <v>Land at Rhosygadair 4</v>
      </c>
      <c r="M57" s="16" t="str">
        <f t="shared" si="13"/>
        <v>Land at Rhosygadair 5</v>
      </c>
      <c r="N57" s="16" t="str">
        <f t="shared" si="13"/>
        <v>Land at Rhosygadair 6</v>
      </c>
      <c r="O57" s="16" t="str">
        <f t="shared" si="13"/>
        <v>Land at Rhosygadair 7</v>
      </c>
      <c r="P57" s="16">
        <f t="shared" si="13"/>
        <v>8440</v>
      </c>
      <c r="Q57" s="16">
        <f t="shared" si="13"/>
        <v>2301</v>
      </c>
      <c r="R57" s="16">
        <f t="shared" si="13"/>
        <v>0</v>
      </c>
      <c r="S57" s="16">
        <f t="shared" si="13"/>
        <v>0</v>
      </c>
      <c r="T57" s="16">
        <f t="shared" si="13"/>
        <v>0</v>
      </c>
      <c r="U57" s="16">
        <f t="shared" si="13"/>
        <v>0</v>
      </c>
    </row>
    <row r="58" spans="1:35" s="27" customFormat="1" ht="13" hidden="1" x14ac:dyDescent="0.35">
      <c r="A58" s="43" t="s">
        <v>139</v>
      </c>
      <c r="B58" s="45" t="str">
        <f>C16&amp;" I "&amp;(VLOOKUP(C14,Table24581112[],6,FALSE))</f>
        <v>Medium/Clay I Grass</v>
      </c>
      <c r="C58" s="45"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Arable</v>
      </c>
      <c r="M58" s="21" t="str">
        <f>N16&amp;" I "&amp;(VLOOKUP(N14,Table24581112[],6,FALSE))</f>
        <v>Medium/Clay I Arable</v>
      </c>
      <c r="N58" s="21" t="str">
        <f>O16&amp;" I "&amp;(VLOOKUP(O14,Table24581112[],6,FALSE))</f>
        <v>Medium/Clay I Arable</v>
      </c>
      <c r="O58" s="21" t="str">
        <f>P16&amp;" I "&amp;(VLOOKUP(P14,Table24581112[],6,FALSE))</f>
        <v>Medium/Clay I Grass</v>
      </c>
      <c r="P58" s="21" t="str">
        <f>Q16&amp;" I "&amp;(VLOOKUP(Q14,Table24581112[],6,FALSE))</f>
        <v>Medium/Clay I Grass</v>
      </c>
      <c r="Q58" s="21" t="str">
        <f>R16&amp;" I "&amp;(VLOOKUP(R14,Table24581112[],6,FALSE))</f>
        <v>Medium/Clay I Grass</v>
      </c>
      <c r="R58" s="21" t="str">
        <f>S16&amp;" I "&amp;(VLOOKUP(S14,Table24581112[],6,FALSE))</f>
        <v>Choose I 0</v>
      </c>
      <c r="S58" s="21" t="str">
        <f>T16&amp;" I "&amp;(VLOOKUP(T14,Table24581112[],6,FALSE))</f>
        <v>Choose I 0</v>
      </c>
      <c r="T58" s="21" t="str">
        <f>U16&amp;" I "&amp;(VLOOKUP(U14,Table24581112[],6,FALSE))</f>
        <v>Choose I 0</v>
      </c>
      <c r="U58" s="21" t="str">
        <f>V16&amp;" I "&amp;(VLOOKUP(V14,Table24581112[],6,FALSE))</f>
        <v>Choose I 0</v>
      </c>
    </row>
    <row r="59" spans="1:35" s="27" customFormat="1" ht="13" hidden="1" x14ac:dyDescent="0.3">
      <c r="A59" s="100" t="s">
        <v>133</v>
      </c>
      <c r="B59" s="101">
        <f>VLOOKUP(C$14,Table24581112[],5,FALSE)</f>
        <v>6.2</v>
      </c>
      <c r="C59" s="101">
        <f>VLOOKUP(D$14,Table24581112[],5,FALSE)</f>
        <v>6.2</v>
      </c>
      <c r="D59" s="101">
        <f>VLOOKUP(E$14,Table24581112[],5,FALSE)</f>
        <v>6.2</v>
      </c>
      <c r="E59" s="101">
        <f>VLOOKUP(F$14,Table24581112[],5,FALSE)</f>
        <v>6.2</v>
      </c>
      <c r="F59" s="101">
        <f>VLOOKUP(G$14,Table24581112[],5,FALSE)</f>
        <v>6.2</v>
      </c>
      <c r="G59" s="101">
        <f>VLOOKUP(H$14,Table24581112[],5,FALSE)</f>
        <v>6.2</v>
      </c>
      <c r="H59" s="101">
        <f>VLOOKUP(I$14,Table24581112[],5,FALSE)</f>
        <v>6.2</v>
      </c>
      <c r="I59" s="101">
        <f>VLOOKUP(J$14,Table24581112[],5,FALSE)</f>
        <v>6.2</v>
      </c>
      <c r="J59" s="101">
        <f>VLOOKUP(K$14,Table24581112[],5,FALSE)</f>
        <v>6.2</v>
      </c>
      <c r="K59" s="101">
        <f>VLOOKUP(L$14,Table24581112[],5,FALSE)</f>
        <v>6.2</v>
      </c>
      <c r="L59" s="101">
        <f>VLOOKUP(M$14,Table24581112[],5,FALSE)</f>
        <v>6.7</v>
      </c>
      <c r="M59" s="101">
        <f>VLOOKUP(N$14,Table24581112[],5,FALSE)</f>
        <v>6.7</v>
      </c>
      <c r="N59" s="101">
        <f>VLOOKUP(O$14,Table24581112[],5,FALSE)</f>
        <v>6.7</v>
      </c>
      <c r="O59" s="101">
        <f>VLOOKUP(P$14,Table24581112[],5,FALSE)</f>
        <v>6.2</v>
      </c>
      <c r="P59" s="101">
        <f>VLOOKUP(Q$14,Table24581112[],5,FALSE)</f>
        <v>6.2</v>
      </c>
      <c r="Q59" s="101">
        <f>VLOOKUP(R$14,Table24581112[],5,FALSE)</f>
        <v>6.2</v>
      </c>
      <c r="R59" s="101">
        <f>VLOOKUP(S$14,Table24581112[],5,FALSE)</f>
        <v>0</v>
      </c>
      <c r="S59" s="101">
        <f>VLOOKUP(T$14,Table24581112[],5,FALSE)</f>
        <v>0</v>
      </c>
      <c r="T59" s="101">
        <f>VLOOKUP(U$14,Table24581112[],5,FALSE)</f>
        <v>0</v>
      </c>
      <c r="U59" s="101">
        <f>VLOOKUP(V$14,Table24581112[],5,FALSE)</f>
        <v>0</v>
      </c>
    </row>
    <row r="60" spans="1:35" s="27" customFormat="1" ht="13" hidden="1" x14ac:dyDescent="0.3">
      <c r="A60" s="100" t="s">
        <v>4</v>
      </c>
      <c r="B60" s="101">
        <f>C10</f>
        <v>6.5</v>
      </c>
      <c r="C60" s="101">
        <f t="shared" ref="C60:U60" si="14">D10</f>
        <v>5.4</v>
      </c>
      <c r="D60" s="101">
        <f t="shared" si="14"/>
        <v>5.5</v>
      </c>
      <c r="E60" s="101">
        <f t="shared" si="14"/>
        <v>5.7</v>
      </c>
      <c r="F60" s="101">
        <f t="shared" si="14"/>
        <v>5.6</v>
      </c>
      <c r="G60" s="101">
        <f t="shared" si="14"/>
        <v>5.4</v>
      </c>
      <c r="H60" s="101">
        <f t="shared" si="14"/>
        <v>5.5</v>
      </c>
      <c r="I60" s="101">
        <f t="shared" si="14"/>
        <v>6</v>
      </c>
      <c r="J60" s="101">
        <f t="shared" si="14"/>
        <v>5.9</v>
      </c>
      <c r="K60" s="101">
        <f t="shared" si="14"/>
        <v>5.9</v>
      </c>
      <c r="L60" s="101">
        <f t="shared" si="14"/>
        <v>5.7</v>
      </c>
      <c r="M60" s="101">
        <f t="shared" si="14"/>
        <v>5.7</v>
      </c>
      <c r="N60" s="101">
        <f t="shared" si="14"/>
        <v>6</v>
      </c>
      <c r="O60" s="101">
        <f t="shared" si="14"/>
        <v>6.2</v>
      </c>
      <c r="P60" s="101">
        <f t="shared" si="14"/>
        <v>5.3</v>
      </c>
      <c r="Q60" s="101">
        <f t="shared" si="14"/>
        <v>6.8</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8</v>
      </c>
      <c r="M61" s="101">
        <f t="shared" si="15"/>
        <v>8</v>
      </c>
      <c r="N61" s="101">
        <f t="shared" si="15"/>
        <v>8</v>
      </c>
      <c r="O61" s="101">
        <f t="shared" si="15"/>
        <v>6</v>
      </c>
      <c r="P61" s="101">
        <f t="shared" si="15"/>
        <v>6</v>
      </c>
      <c r="Q61" s="101">
        <f t="shared" si="15"/>
        <v>6</v>
      </c>
      <c r="R61" s="101" t="e">
        <f t="shared" si="15"/>
        <v>#N/A</v>
      </c>
      <c r="S61" s="101" t="e">
        <f t="shared" si="15"/>
        <v>#N/A</v>
      </c>
      <c r="T61" s="101" t="e">
        <f t="shared" si="15"/>
        <v>#N/A</v>
      </c>
      <c r="U61" s="101" t="e">
        <f t="shared" si="15"/>
        <v>#N/A</v>
      </c>
    </row>
    <row r="62" spans="1:35" s="27" customFormat="1" ht="13" hidden="1" x14ac:dyDescent="0.3">
      <c r="A62" s="100" t="s">
        <v>135</v>
      </c>
      <c r="B62" s="102">
        <f>B31</f>
        <v>250</v>
      </c>
      <c r="C62" s="102">
        <f>B32</f>
        <v>250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250</v>
      </c>
      <c r="O62" s="102">
        <f>B44</f>
        <v>250</v>
      </c>
      <c r="P62" s="102">
        <f>B45</f>
        <v>250</v>
      </c>
      <c r="Q62" s="102">
        <f>B46</f>
        <v>250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-1.7999999999999989</v>
      </c>
      <c r="C64" s="102">
        <f t="shared" ref="C64:U64" si="17">(C59-C60)*C61</f>
        <v>4.7999999999999989</v>
      </c>
      <c r="D64" s="102">
        <f t="shared" si="17"/>
        <v>4.2000000000000011</v>
      </c>
      <c r="E64" s="102">
        <f t="shared" si="17"/>
        <v>3</v>
      </c>
      <c r="F64" s="102">
        <f t="shared" si="17"/>
        <v>3.6000000000000032</v>
      </c>
      <c r="G64" s="102">
        <f t="shared" si="17"/>
        <v>4.7999999999999989</v>
      </c>
      <c r="H64" s="102">
        <f t="shared" si="17"/>
        <v>4.2000000000000011</v>
      </c>
      <c r="I64" s="102">
        <f t="shared" si="17"/>
        <v>1.2000000000000011</v>
      </c>
      <c r="J64" s="102">
        <f t="shared" si="17"/>
        <v>1.7999999999999989</v>
      </c>
      <c r="K64" s="102">
        <f t="shared" si="17"/>
        <v>1.7999999999999989</v>
      </c>
      <c r="L64" s="102">
        <f t="shared" si="17"/>
        <v>8</v>
      </c>
      <c r="M64" s="102">
        <f t="shared" si="17"/>
        <v>8</v>
      </c>
      <c r="N64" s="102">
        <f t="shared" si="17"/>
        <v>5.6000000000000014</v>
      </c>
      <c r="O64" s="102">
        <f t="shared" si="17"/>
        <v>0</v>
      </c>
      <c r="P64" s="102">
        <f t="shared" si="17"/>
        <v>5.4000000000000021</v>
      </c>
      <c r="Q64" s="102">
        <f t="shared" si="17"/>
        <v>-3.5999999999999979</v>
      </c>
      <c r="R64" s="102" t="e">
        <f t="shared" si="17"/>
        <v>#N/A</v>
      </c>
      <c r="S64" s="102" t="e">
        <f t="shared" si="17"/>
        <v>#N/A</v>
      </c>
      <c r="T64" s="102" t="e">
        <f t="shared" si="17"/>
        <v>#N/A</v>
      </c>
      <c r="U64" s="102" t="e">
        <f t="shared" si="17"/>
        <v>#N/A</v>
      </c>
    </row>
    <row r="65" spans="1:21" s="27" customFormat="1" ht="26" x14ac:dyDescent="0.3">
      <c r="A65" s="94" t="s">
        <v>151</v>
      </c>
      <c r="B65" s="103" t="str">
        <f>IF(B64&lt;=B63,"OVER","UNDER")</f>
        <v>OVER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OVER</v>
      </c>
      <c r="P65" s="103" t="str">
        <f t="shared" si="18"/>
        <v>UNDER</v>
      </c>
      <c r="Q65" s="103" t="str">
        <f t="shared" si="18"/>
        <v>OVER</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6" priority="29" operator="equal">
      <formula>"DECREASE"</formula>
    </cfRule>
    <cfRule type="cellIs" dxfId="115" priority="30" operator="equal">
      <formula>"INCREASE"</formula>
    </cfRule>
  </conditionalFormatting>
  <conditionalFormatting sqref="B31:B50 B62:U65">
    <cfRule type="cellIs" dxfId="114" priority="28" operator="greaterThan">
      <formula>$B$51</formula>
    </cfRule>
  </conditionalFormatting>
  <conditionalFormatting sqref="C31:C50">
    <cfRule type="cellIs" dxfId="113" priority="27" operator="greaterThan">
      <formula>$C$51</formula>
    </cfRule>
  </conditionalFormatting>
  <conditionalFormatting sqref="C18:V18">
    <cfRule type="cellIs" dxfId="112" priority="26" operator="equal">
      <formula>0</formula>
    </cfRule>
  </conditionalFormatting>
  <conditionalFormatting sqref="C17:V17">
    <cfRule type="cellIs" dxfId="111" priority="25" operator="equal">
      <formula>0</formula>
    </cfRule>
  </conditionalFormatting>
  <conditionalFormatting sqref="C19:V19">
    <cfRule type="cellIs" dxfId="110" priority="24" operator="equal">
      <formula>0</formula>
    </cfRule>
  </conditionalFormatting>
  <conditionalFormatting sqref="G31:G50">
    <cfRule type="cellIs" dxfId="109" priority="23" operator="greaterThan">
      <formula>$G$51</formula>
    </cfRule>
  </conditionalFormatting>
  <conditionalFormatting sqref="H31:H50">
    <cfRule type="cellIs" dxfId="108" priority="22" operator="greaterThan">
      <formula>$H$51</formula>
    </cfRule>
  </conditionalFormatting>
  <conditionalFormatting sqref="I31:I50">
    <cfRule type="cellIs" dxfId="107" priority="21" operator="greaterThan">
      <formula>$I$51</formula>
    </cfRule>
  </conditionalFormatting>
  <conditionalFormatting sqref="K31:K50">
    <cfRule type="cellIs" dxfId="106" priority="20" operator="greaterThan">
      <formula>$K$51</formula>
    </cfRule>
  </conditionalFormatting>
  <conditionalFormatting sqref="L31:L50">
    <cfRule type="cellIs" dxfId="105" priority="19" operator="greaterThan">
      <formula>$L$51</formula>
    </cfRule>
  </conditionalFormatting>
  <conditionalFormatting sqref="M31:M50">
    <cfRule type="cellIs" dxfId="104" priority="18" operator="greaterThan">
      <formula>$M$51</formula>
    </cfRule>
  </conditionalFormatting>
  <conditionalFormatting sqref="P31:P50">
    <cfRule type="cellIs" dxfId="103" priority="17" operator="greaterThan">
      <formula>$P$51</formula>
    </cfRule>
  </conditionalFormatting>
  <conditionalFormatting sqref="R31:R50">
    <cfRule type="cellIs" dxfId="102" priority="16" operator="greaterThan">
      <formula>$R$51</formula>
    </cfRule>
  </conditionalFormatting>
  <conditionalFormatting sqref="S31:S50">
    <cfRule type="cellIs" dxfId="101" priority="15" operator="greaterThan">
      <formula>$S$51</formula>
    </cfRule>
  </conditionalFormatting>
  <conditionalFormatting sqref="T31:T50">
    <cfRule type="cellIs" dxfId="100" priority="14" operator="greaterThan">
      <formula>$T$51</formula>
    </cfRule>
  </conditionalFormatting>
  <conditionalFormatting sqref="U31:U50">
    <cfRule type="cellIs" dxfId="99" priority="13" operator="greaterThan">
      <formula>$U$51</formula>
    </cfRule>
  </conditionalFormatting>
  <conditionalFormatting sqref="C22:V22">
    <cfRule type="cellIs" dxfId="98" priority="12" operator="equal">
      <formula>0</formula>
    </cfRule>
  </conditionalFormatting>
  <conditionalFormatting sqref="C24:V24">
    <cfRule type="cellIs" dxfId="97" priority="10" operator="equal">
      <formula>"DECREASE"</formula>
    </cfRule>
    <cfRule type="cellIs" dxfId="96" priority="11" operator="equal">
      <formula>"INCREASE"</formula>
    </cfRule>
  </conditionalFormatting>
  <conditionalFormatting sqref="C23:V23">
    <cfRule type="cellIs" dxfId="95" priority="9" operator="equal">
      <formula>0</formula>
    </cfRule>
  </conditionalFormatting>
  <conditionalFormatting sqref="I1">
    <cfRule type="cellIs" dxfId="94" priority="8" operator="lessThan">
      <formula>5</formula>
    </cfRule>
  </conditionalFormatting>
  <conditionalFormatting sqref="C21:V21">
    <cfRule type="cellIs" dxfId="93" priority="5" operator="equal">
      <formula>0</formula>
    </cfRule>
  </conditionalFormatting>
  <conditionalFormatting sqref="B65:U65">
    <cfRule type="cellIs" dxfId="92" priority="3" operator="equal">
      <formula>"UNDER"</formula>
    </cfRule>
    <cfRule type="cellIs" dxfId="91" priority="4" operator="equal">
      <formula>"OVER"</formula>
    </cfRule>
  </conditionalFormatting>
  <conditionalFormatting sqref="I2">
    <cfRule type="cellIs" dxfId="90" priority="2" operator="greaterThan">
      <formula>5000.1</formula>
    </cfRule>
  </conditionalFormatting>
  <conditionalFormatting sqref="I3">
    <cfRule type="cellIs" dxfId="89" priority="1" operator="greaterThan">
      <formula>4.1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topLeftCell="C18" zoomScale="90" zoomScaleNormal="90" workbookViewId="0">
      <selection activeCell="E27" sqref="E27"/>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42" width="0" style="19" hidden="1" customWidth="1"/>
    <col min="43" max="16384" width="13.1796875" style="19"/>
  </cols>
  <sheetData>
    <row r="1" spans="1:41" ht="13" x14ac:dyDescent="0.3">
      <c r="A1" s="132" t="s">
        <v>41</v>
      </c>
      <c r="B1" s="132"/>
      <c r="C1" s="147" t="str">
        <f>'Dairy Partners'!C1:D1</f>
        <v>PAN-010713</v>
      </c>
      <c r="D1" s="148"/>
      <c r="E1" s="38" t="s">
        <v>45</v>
      </c>
      <c r="F1" s="54" t="str">
        <f>'Dairy Partners'!F1</f>
        <v>50 ha</v>
      </c>
      <c r="G1" s="143" t="s">
        <v>43</v>
      </c>
      <c r="H1" s="144"/>
      <c r="I1" s="36">
        <v>6.2</v>
      </c>
      <c r="AB1" s="26"/>
      <c r="AC1" s="26"/>
      <c r="AD1" s="44" t="s">
        <v>127</v>
      </c>
      <c r="AE1" s="25"/>
      <c r="AF1" s="25"/>
      <c r="AG1" s="26"/>
      <c r="AH1" s="26"/>
      <c r="AI1" s="55" t="s">
        <v>79</v>
      </c>
      <c r="AJ1" s="56" t="s">
        <v>94</v>
      </c>
      <c r="AK1" s="57" t="s">
        <v>95</v>
      </c>
      <c r="AL1" s="58" t="s">
        <v>126</v>
      </c>
      <c r="AM1" s="58" t="s">
        <v>132</v>
      </c>
      <c r="AN1" s="58" t="s">
        <v>112</v>
      </c>
    </row>
    <row r="2" spans="1:41" ht="13" x14ac:dyDescent="0.3">
      <c r="A2" s="132" t="s">
        <v>87</v>
      </c>
      <c r="B2" s="132"/>
      <c r="C2" s="149" t="str">
        <f>'Dairy Partners'!C2:D2</f>
        <v>EPR/AB3891CX</v>
      </c>
      <c r="D2" s="150"/>
      <c r="E2" s="38" t="s">
        <v>109</v>
      </c>
      <c r="F2" s="36" t="s">
        <v>181</v>
      </c>
      <c r="G2" s="145" t="s">
        <v>110</v>
      </c>
      <c r="H2" s="146"/>
      <c r="I2" s="36"/>
      <c r="AB2" s="44" t="s">
        <v>56</v>
      </c>
      <c r="AC2" s="25"/>
      <c r="AD2" s="44" t="s">
        <v>70</v>
      </c>
      <c r="AE2" s="25"/>
      <c r="AF2" s="25"/>
      <c r="AG2" s="59" t="s">
        <v>76</v>
      </c>
      <c r="AH2" s="26"/>
      <c r="AI2" s="60" t="s">
        <v>127</v>
      </c>
      <c r="AJ2" s="61">
        <v>0</v>
      </c>
      <c r="AK2" s="62">
        <v>0</v>
      </c>
      <c r="AL2" s="18">
        <v>0</v>
      </c>
      <c r="AM2" s="19">
        <v>0</v>
      </c>
      <c r="AN2" s="19">
        <v>0</v>
      </c>
    </row>
    <row r="3" spans="1:41" ht="13" x14ac:dyDescent="0.25">
      <c r="A3" s="133" t="s">
        <v>42</v>
      </c>
      <c r="B3" s="134"/>
      <c r="C3" s="149" t="str">
        <f>'Dairy Partners'!C3:D3</f>
        <v>Stepside Agri</v>
      </c>
      <c r="D3" s="150"/>
      <c r="E3" s="38" t="s">
        <v>108</v>
      </c>
      <c r="F3" s="46" t="s">
        <v>77</v>
      </c>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ht="13" x14ac:dyDescent="0.25">
      <c r="A4" s="132" t="s">
        <v>0</v>
      </c>
      <c r="B4" s="132"/>
      <c r="C4" s="147" t="str">
        <f>'Dairy Partners'!C4:D4</f>
        <v>Hafod Farm, Nant Y Croi Farm, Trefwtial Farm and Castell Malgwyn Farm</v>
      </c>
      <c r="D4" s="148"/>
      <c r="E4" s="39" t="s">
        <v>1</v>
      </c>
      <c r="F4" s="36" t="s">
        <v>183</v>
      </c>
      <c r="G4" s="143"/>
      <c r="H4" s="144"/>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2" t="s">
        <v>47</v>
      </c>
      <c r="B5" s="132"/>
      <c r="C5" s="147" t="str">
        <f>'Dairy Partners'!C5:D5</f>
        <v>Rhiannon Smith</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2" t="s">
        <v>2</v>
      </c>
      <c r="B8" s="132"/>
      <c r="C8" s="75" t="str">
        <f>'Dairy Partners'!C8</f>
        <v>Tyriet 1</v>
      </c>
      <c r="D8" s="75" t="str">
        <f>'Dairy Partners'!D8</f>
        <v>Tyriet 2</v>
      </c>
      <c r="E8" s="75" t="str">
        <f>'Dairy Partners'!E8</f>
        <v>Tyriet 3</v>
      </c>
      <c r="F8" s="75" t="str">
        <f>'Dairy Partners'!F8</f>
        <v>Tyriet 4</v>
      </c>
      <c r="G8" s="75" t="str">
        <f>'Dairy Partners'!G8</f>
        <v>Tyriet 5</v>
      </c>
      <c r="H8" s="75" t="str">
        <f>'Dairy Partners'!H8</f>
        <v>Tyriet 6</v>
      </c>
      <c r="I8" s="75" t="str">
        <f>'Dairy Partners'!I8</f>
        <v>Tyriet 7</v>
      </c>
      <c r="J8" s="75" t="str">
        <f>'Dairy Partners'!J8</f>
        <v>Hafod 2675</v>
      </c>
      <c r="K8" s="75">
        <f>'Dairy Partners'!K8</f>
        <v>15</v>
      </c>
      <c r="L8" s="75" t="str">
        <f>'Dairy Partners'!L8</f>
        <v>Land at Rhosygadair 3</v>
      </c>
      <c r="M8" s="75" t="str">
        <f>'Dairy Partners'!M8</f>
        <v>Land at Rhosygadair 4</v>
      </c>
      <c r="N8" s="75" t="str">
        <f>'Dairy Partners'!N8</f>
        <v>Land at Rhosygadair 5</v>
      </c>
      <c r="O8" s="75" t="str">
        <f>'Dairy Partners'!O8</f>
        <v>Land at Rhosygadair 6</v>
      </c>
      <c r="P8" s="75" t="str">
        <f>'Dairy Partners'!P8</f>
        <v>Land at Rhosygadair 7</v>
      </c>
      <c r="Q8" s="75">
        <f>'Dairy Partners'!Q8</f>
        <v>8440</v>
      </c>
      <c r="R8" s="75">
        <f>'Dairy Partners'!R8</f>
        <v>2301</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2" t="s">
        <v>3</v>
      </c>
      <c r="B9" s="132"/>
      <c r="C9" s="75" t="str">
        <f>'Dairy Partners'!C9</f>
        <v>M</v>
      </c>
      <c r="D9" s="75" t="str">
        <f>'Dairy Partners'!D9</f>
        <v>M</v>
      </c>
      <c r="E9" s="75" t="str">
        <f>'Dairy Partners'!E9</f>
        <v>M</v>
      </c>
      <c r="F9" s="75" t="str">
        <f>'Dairy Partners'!F9</f>
        <v>M</v>
      </c>
      <c r="G9" s="75" t="str">
        <f>'Dairy Partners'!G9</f>
        <v>M</v>
      </c>
      <c r="H9" s="75" t="str">
        <f>'Dairy Partners'!H9</f>
        <v>M</v>
      </c>
      <c r="I9" s="75" t="str">
        <f>'Dairy Partners'!I9</f>
        <v>M</v>
      </c>
      <c r="J9" s="75" t="str">
        <f>'Dairy Partners'!J9</f>
        <v>M</v>
      </c>
      <c r="K9" s="75" t="str">
        <f>'Dairy Partners'!K9</f>
        <v>M</v>
      </c>
      <c r="L9" s="75" t="str">
        <f>'Dairy Partners'!L9</f>
        <v>M</v>
      </c>
      <c r="M9" s="75">
        <f>'Dairy Partners'!M9</f>
        <v>1</v>
      </c>
      <c r="N9" s="75">
        <f>'Dairy Partners'!N9</f>
        <v>1</v>
      </c>
      <c r="O9" s="75">
        <f>'Dairy Partners'!O9</f>
        <v>1</v>
      </c>
      <c r="P9" s="75" t="str">
        <f>'Dairy Partners'!P9</f>
        <v>M</v>
      </c>
      <c r="Q9" s="75" t="str">
        <f>'Dairy Partners'!Q9</f>
        <v>M</v>
      </c>
      <c r="R9" s="75" t="str">
        <f>'Dairy Partners'!R9</f>
        <v>M</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2" t="s">
        <v>4</v>
      </c>
      <c r="B10" s="132"/>
      <c r="C10" s="75">
        <f>'Dairy Partners'!C10</f>
        <v>6.5</v>
      </c>
      <c r="D10" s="75">
        <f>'Dairy Partners'!D10</f>
        <v>5.4</v>
      </c>
      <c r="E10" s="75">
        <f>'Dairy Partners'!E10</f>
        <v>5.5</v>
      </c>
      <c r="F10" s="75">
        <f>'Dairy Partners'!F10</f>
        <v>5.7</v>
      </c>
      <c r="G10" s="75">
        <f>'Dairy Partners'!G10</f>
        <v>5.6</v>
      </c>
      <c r="H10" s="75">
        <f>'Dairy Partners'!H10</f>
        <v>5.4</v>
      </c>
      <c r="I10" s="75">
        <f>'Dairy Partners'!I10</f>
        <v>5.5</v>
      </c>
      <c r="J10" s="75">
        <f>'Dairy Partners'!J10</f>
        <v>6</v>
      </c>
      <c r="K10" s="75">
        <f>'Dairy Partners'!K10</f>
        <v>5.9</v>
      </c>
      <c r="L10" s="75">
        <f>'Dairy Partners'!L10</f>
        <v>5.9</v>
      </c>
      <c r="M10" s="75">
        <f>'Dairy Partners'!M10</f>
        <v>5.7</v>
      </c>
      <c r="N10" s="75">
        <f>'Dairy Partners'!N10</f>
        <v>5.7</v>
      </c>
      <c r="O10" s="75">
        <f>'Dairy Partners'!O10</f>
        <v>6</v>
      </c>
      <c r="P10" s="75">
        <f>'Dairy Partners'!P10</f>
        <v>6.2</v>
      </c>
      <c r="Q10" s="75">
        <f>'Dairy Partners'!Q10</f>
        <v>5.3</v>
      </c>
      <c r="R10" s="75">
        <f>'Dairy Partners'!R10</f>
        <v>6.8</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2" t="s">
        <v>5</v>
      </c>
      <c r="B11" s="132"/>
      <c r="C11" s="75">
        <f>'Dairy Partners'!C11</f>
        <v>3</v>
      </c>
      <c r="D11" s="75">
        <f>'Dairy Partners'!D11</f>
        <v>2</v>
      </c>
      <c r="E11" s="75">
        <f>'Dairy Partners'!E11</f>
        <v>2</v>
      </c>
      <c r="F11" s="75">
        <f>'Dairy Partners'!F11</f>
        <v>2</v>
      </c>
      <c r="G11" s="75">
        <f>'Dairy Partners'!G11</f>
        <v>2</v>
      </c>
      <c r="H11" s="75">
        <f>'Dairy Partners'!H11</f>
        <v>2</v>
      </c>
      <c r="I11" s="75">
        <f>'Dairy Partners'!I11</f>
        <v>2</v>
      </c>
      <c r="J11" s="75">
        <f>'Dairy Partners'!J11</f>
        <v>2</v>
      </c>
      <c r="K11" s="75">
        <f>'Dairy Partners'!K11</f>
        <v>3</v>
      </c>
      <c r="L11" s="75">
        <f>'Dairy Partners'!L11</f>
        <v>3</v>
      </c>
      <c r="M11" s="75">
        <f>'Dairy Partners'!M11</f>
        <v>3</v>
      </c>
      <c r="N11" s="75">
        <f>'Dairy Partners'!N11</f>
        <v>4</v>
      </c>
      <c r="O11" s="75">
        <f>'Dairy Partners'!O11</f>
        <v>3</v>
      </c>
      <c r="P11" s="75">
        <f>'Dairy Partners'!P11</f>
        <v>2</v>
      </c>
      <c r="Q11" s="75">
        <f>'Dairy Partners'!Q11</f>
        <v>2</v>
      </c>
      <c r="R11" s="75">
        <f>'Dairy Partners'!R11</f>
        <v>3</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2" t="s">
        <v>6</v>
      </c>
      <c r="B12" s="132"/>
      <c r="C12" s="75">
        <f>'Dairy Partners'!C12</f>
        <v>1</v>
      </c>
      <c r="D12" s="75">
        <f>'Dairy Partners'!D12</f>
        <v>1</v>
      </c>
      <c r="E12" s="75">
        <f>'Dairy Partners'!E12</f>
        <v>1</v>
      </c>
      <c r="F12" s="75">
        <f>'Dairy Partners'!F12</f>
        <v>1</v>
      </c>
      <c r="G12" s="75">
        <f>'Dairy Partners'!G12</f>
        <v>1</v>
      </c>
      <c r="H12" s="75">
        <f>'Dairy Partners'!H12</f>
        <v>0</v>
      </c>
      <c r="I12" s="75">
        <f>'Dairy Partners'!I12</f>
        <v>1</v>
      </c>
      <c r="J12" s="75">
        <f>'Dairy Partners'!J12</f>
        <v>2</v>
      </c>
      <c r="K12" s="75">
        <f>'Dairy Partners'!K12</f>
        <v>1</v>
      </c>
      <c r="L12" s="75">
        <f>'Dairy Partners'!L12</f>
        <v>1</v>
      </c>
      <c r="M12" s="75">
        <f>'Dairy Partners'!M12</f>
        <v>2</v>
      </c>
      <c r="N12" s="75">
        <f>'Dairy Partners'!N12</f>
        <v>3</v>
      </c>
      <c r="O12" s="75">
        <f>'Dairy Partners'!O12</f>
        <v>3</v>
      </c>
      <c r="P12" s="75">
        <f>'Dairy Partners'!P12</f>
        <v>0</v>
      </c>
      <c r="Q12" s="75">
        <f>'Dairy Partners'!Q12</f>
        <v>1</v>
      </c>
      <c r="R12" s="75">
        <f>'Dairy Partners'!R12</f>
        <v>2</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2" t="s">
        <v>7</v>
      </c>
      <c r="B13" s="132"/>
      <c r="C13" s="75">
        <f>'Dairy Partners'!C13</f>
        <v>2</v>
      </c>
      <c r="D13" s="75">
        <f>'Dairy Partners'!D13</f>
        <v>2</v>
      </c>
      <c r="E13" s="75">
        <f>'Dairy Partners'!E13</f>
        <v>3</v>
      </c>
      <c r="F13" s="75">
        <f>'Dairy Partners'!F13</f>
        <v>3</v>
      </c>
      <c r="G13" s="75">
        <f>'Dairy Partners'!G13</f>
        <v>2</v>
      </c>
      <c r="H13" s="75">
        <f>'Dairy Partners'!H13</f>
        <v>2</v>
      </c>
      <c r="I13" s="75">
        <f>'Dairy Partners'!I13</f>
        <v>2</v>
      </c>
      <c r="J13" s="75">
        <f>'Dairy Partners'!J13</f>
        <v>3</v>
      </c>
      <c r="K13" s="75">
        <f>'Dairy Partners'!K13</f>
        <v>2</v>
      </c>
      <c r="L13" s="75">
        <f>'Dairy Partners'!L13</f>
        <v>3</v>
      </c>
      <c r="M13" s="75">
        <f>'Dairy Partners'!M13</f>
        <v>2</v>
      </c>
      <c r="N13" s="75">
        <f>'Dairy Partners'!N13</f>
        <v>3</v>
      </c>
      <c r="O13" s="75">
        <f>'Dairy Partners'!O13</f>
        <v>3</v>
      </c>
      <c r="P13" s="75">
        <f>'Dairy Partners'!P13</f>
        <v>2</v>
      </c>
      <c r="Q13" s="75">
        <f>'Dairy Partners'!Q13</f>
        <v>2</v>
      </c>
      <c r="R13" s="75">
        <f>'Dairy Partners'!R13</f>
        <v>3</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2" t="s">
        <v>8</v>
      </c>
      <c r="B14" s="14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Maize- Silage (30% DM)</v>
      </c>
      <c r="N14" s="81" t="str">
        <f>'Dairy Partners'!N14</f>
        <v>Maize- Silage (30% DM)</v>
      </c>
      <c r="O14" s="81" t="str">
        <f>'Dairy Partners'!O14</f>
        <v>Maize- Silage (30% DM)</v>
      </c>
      <c r="P14" s="81" t="str">
        <f>'Dairy Partners'!P14</f>
        <v xml:space="preserve">Grass Silage (25% DM) </v>
      </c>
      <c r="Q14" s="81" t="str">
        <f>'Dairy Partners'!Q14</f>
        <v xml:space="preserve">Grass Silage (25% DM) </v>
      </c>
      <c r="R14" s="81" t="str">
        <f>'Dairy Partners'!R14</f>
        <v xml:space="preserve">Grass Silage (25% DM) </v>
      </c>
      <c r="S14" s="81" t="str">
        <f>'Dairy Partners'!S14</f>
        <v>Choose</v>
      </c>
      <c r="T14" s="81" t="str">
        <f>'Dairy Partners'!T14</f>
        <v>Choose</v>
      </c>
      <c r="U14" s="81" t="str">
        <f>'Dairy Partners'!U14</f>
        <v>Choose</v>
      </c>
      <c r="V14" s="81" t="str">
        <f>'Dairy Partners'!V14</f>
        <v>Choose</v>
      </c>
      <c r="AD14" s="44" t="s">
        <v>141</v>
      </c>
      <c r="AE14" s="44">
        <v>6</v>
      </c>
      <c r="AI14" s="68" t="s">
        <v>120</v>
      </c>
      <c r="AJ14" s="69">
        <v>0.8</v>
      </c>
      <c r="AK14" s="70">
        <v>1.7</v>
      </c>
      <c r="AL14" s="19">
        <v>12</v>
      </c>
      <c r="AM14" s="19">
        <v>6.7</v>
      </c>
      <c r="AN14" s="19" t="s">
        <v>138</v>
      </c>
    </row>
    <row r="15" spans="1:41" ht="13" x14ac:dyDescent="0.25">
      <c r="A15" s="135" t="s">
        <v>9</v>
      </c>
      <c r="B15" s="135"/>
      <c r="C15" s="75">
        <f>'Dairy Partners'!C15</f>
        <v>47</v>
      </c>
      <c r="D15" s="75">
        <f>'Dairy Partners'!D15</f>
        <v>47</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47</v>
      </c>
      <c r="M15" s="75">
        <f>'Dairy Partners'!M15</f>
        <v>40</v>
      </c>
      <c r="N15" s="75">
        <f>'Dairy Partners'!N15</f>
        <v>40</v>
      </c>
      <c r="O15" s="75">
        <f>'Dairy Partners'!O15</f>
        <v>40</v>
      </c>
      <c r="P15" s="75">
        <f>'Dairy Partners'!P15</f>
        <v>47</v>
      </c>
      <c r="Q15" s="75">
        <f>'Dairy Partners'!Q15</f>
        <v>38</v>
      </c>
      <c r="R15" s="75">
        <f>'Dairy Partners'!R15</f>
        <v>47</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31" t="s">
        <v>44</v>
      </c>
      <c r="B16" s="131"/>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t="str">
        <f>'Dairy Partners'!R16</f>
        <v>Medium/Clay</v>
      </c>
      <c r="S16" s="82" t="str">
        <f>'Dairy Partners'!S16</f>
        <v>Choose</v>
      </c>
      <c r="T16" s="82" t="str">
        <f>'Dairy Partners'!T16</f>
        <v>Choose</v>
      </c>
      <c r="U16" s="82" t="str">
        <f>'Dairy Partners'!U16</f>
        <v>Choose</v>
      </c>
      <c r="V16" s="82" t="str">
        <f>'Dairy Partners'!V16</f>
        <v>Choose</v>
      </c>
      <c r="AD16" s="67" t="s">
        <v>148</v>
      </c>
      <c r="AE16" s="44">
        <v>8</v>
      </c>
      <c r="AI16" s="68" t="s">
        <v>119</v>
      </c>
      <c r="AJ16" s="69">
        <v>8</v>
      </c>
      <c r="AK16" s="70">
        <v>5.5</v>
      </c>
      <c r="AL16" s="20">
        <v>14</v>
      </c>
      <c r="AM16" s="19">
        <v>6.7</v>
      </c>
      <c r="AN16" s="19" t="s">
        <v>138</v>
      </c>
    </row>
    <row r="17" spans="1:40" ht="13" x14ac:dyDescent="0.25">
      <c r="A17" s="123" t="s">
        <v>69</v>
      </c>
      <c r="B17" s="124"/>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79.899999999999991</v>
      </c>
      <c r="M17" s="40">
        <f t="shared" si="0"/>
        <v>56</v>
      </c>
      <c r="N17" s="40">
        <f t="shared" si="0"/>
        <v>56</v>
      </c>
      <c r="O17" s="40">
        <f t="shared" si="0"/>
        <v>56</v>
      </c>
      <c r="P17" s="40">
        <f t="shared" si="0"/>
        <v>79.899999999999991</v>
      </c>
      <c r="Q17" s="40">
        <f t="shared" si="0"/>
        <v>64.599999999999994</v>
      </c>
      <c r="R17" s="40">
        <f t="shared" si="0"/>
        <v>79.899999999999991</v>
      </c>
      <c r="S17" s="40">
        <f t="shared" si="0"/>
        <v>0</v>
      </c>
      <c r="T17" s="40">
        <f t="shared" si="0"/>
        <v>0</v>
      </c>
      <c r="U17" s="40">
        <f t="shared" si="0"/>
        <v>0</v>
      </c>
      <c r="V17" s="40">
        <f t="shared" si="0"/>
        <v>0</v>
      </c>
      <c r="AD17" s="67" t="s">
        <v>149</v>
      </c>
      <c r="AE17" s="44">
        <v>10</v>
      </c>
      <c r="AI17" s="63" t="s">
        <v>116</v>
      </c>
      <c r="AJ17" s="64">
        <v>1.4</v>
      </c>
      <c r="AK17" s="65">
        <v>4.8</v>
      </c>
      <c r="AL17" s="66">
        <v>15</v>
      </c>
      <c r="AM17" s="19">
        <v>6.2</v>
      </c>
      <c r="AN17" s="19" t="s">
        <v>113</v>
      </c>
    </row>
    <row r="18" spans="1:40" ht="15" customHeight="1" x14ac:dyDescent="0.25">
      <c r="A18" s="125" t="s">
        <v>23</v>
      </c>
      <c r="B18" s="126"/>
      <c r="C18" s="24">
        <f>$D31</f>
        <v>21.990163500000001</v>
      </c>
      <c r="D18" s="24">
        <f>$D32</f>
        <v>21.990163500000001</v>
      </c>
      <c r="E18" s="24">
        <f>$D33</f>
        <v>21.990163500000001</v>
      </c>
      <c r="F18" s="24">
        <f>$D34</f>
        <v>21.990163500000001</v>
      </c>
      <c r="G18" s="24">
        <f>$D35</f>
        <v>21.990163500000001</v>
      </c>
      <c r="H18" s="24">
        <f>$D36</f>
        <v>21.990163500000001</v>
      </c>
      <c r="I18" s="24">
        <f>$D37</f>
        <v>21.990163500000001</v>
      </c>
      <c r="J18" s="24">
        <f>$D38</f>
        <v>21.990163500000001</v>
      </c>
      <c r="K18" s="24">
        <f>$D39</f>
        <v>21.990163500000001</v>
      </c>
      <c r="L18" s="24">
        <f>$D40</f>
        <v>21.990163500000001</v>
      </c>
      <c r="M18" s="24">
        <f>$D41</f>
        <v>21.990163500000001</v>
      </c>
      <c r="N18" s="24">
        <f>$D42</f>
        <v>21.990163500000001</v>
      </c>
      <c r="O18" s="24">
        <f>$D43</f>
        <v>21.990163500000001</v>
      </c>
      <c r="P18" s="24">
        <f>$D44</f>
        <v>21.990163500000001</v>
      </c>
      <c r="Q18" s="24">
        <f>$D45</f>
        <v>21.990163500000001</v>
      </c>
      <c r="R18" s="24">
        <f>$D46</f>
        <v>21.990163500000001</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25" t="s">
        <v>90</v>
      </c>
      <c r="B19" s="126"/>
      <c r="C19" s="24">
        <f>C18-C17</f>
        <v>-57.90983649999999</v>
      </c>
      <c r="D19" s="24">
        <f t="shared" ref="D19:V19" si="1">D18-D17</f>
        <v>-57.90983649999999</v>
      </c>
      <c r="E19" s="24">
        <f t="shared" si="1"/>
        <v>-57.90983649999999</v>
      </c>
      <c r="F19" s="24">
        <f t="shared" si="1"/>
        <v>-57.90983649999999</v>
      </c>
      <c r="G19" s="24">
        <f t="shared" si="1"/>
        <v>-57.90983649999999</v>
      </c>
      <c r="H19" s="24">
        <f t="shared" si="1"/>
        <v>-57.90983649999999</v>
      </c>
      <c r="I19" s="24">
        <f t="shared" si="1"/>
        <v>-57.90983649999999</v>
      </c>
      <c r="J19" s="24">
        <f t="shared" si="1"/>
        <v>-57.90983649999999</v>
      </c>
      <c r="K19" s="24">
        <f t="shared" si="1"/>
        <v>-42.609836499999993</v>
      </c>
      <c r="L19" s="24">
        <f t="shared" si="1"/>
        <v>-57.90983649999999</v>
      </c>
      <c r="M19" s="24">
        <f t="shared" si="1"/>
        <v>-34.009836499999999</v>
      </c>
      <c r="N19" s="24">
        <f t="shared" si="1"/>
        <v>-34.009836499999999</v>
      </c>
      <c r="O19" s="24">
        <f t="shared" si="1"/>
        <v>-34.009836499999999</v>
      </c>
      <c r="P19" s="24">
        <f t="shared" si="1"/>
        <v>-57.90983649999999</v>
      </c>
      <c r="Q19" s="24">
        <f t="shared" si="1"/>
        <v>-42.609836499999993</v>
      </c>
      <c r="R19" s="24">
        <f t="shared" si="1"/>
        <v>-57.90983649999999</v>
      </c>
      <c r="S19" s="24">
        <f t="shared" si="1"/>
        <v>0</v>
      </c>
      <c r="T19" s="24">
        <f t="shared" si="1"/>
        <v>0</v>
      </c>
      <c r="U19" s="24">
        <f t="shared" si="1"/>
        <v>0</v>
      </c>
      <c r="V19" s="33">
        <f t="shared" si="1"/>
        <v>0</v>
      </c>
      <c r="AI19" s="63" t="s">
        <v>107</v>
      </c>
      <c r="AJ19" s="64">
        <v>3.2</v>
      </c>
      <c r="AK19" s="65">
        <v>10.5</v>
      </c>
      <c r="AL19" s="66">
        <v>17</v>
      </c>
      <c r="AM19" s="19">
        <v>6.2</v>
      </c>
      <c r="AN19" s="19" t="s">
        <v>113</v>
      </c>
    </row>
    <row r="20" spans="1:40" ht="15" customHeight="1" thickBot="1" x14ac:dyDescent="0.3">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DECREASE</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23" t="s">
        <v>88</v>
      </c>
      <c r="B21" s="124"/>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228</v>
      </c>
      <c r="L21" s="40">
        <f t="shared" si="2"/>
        <v>282</v>
      </c>
      <c r="M21" s="40">
        <f t="shared" si="2"/>
        <v>176</v>
      </c>
      <c r="N21" s="40">
        <f t="shared" si="2"/>
        <v>176</v>
      </c>
      <c r="O21" s="40">
        <f t="shared" si="2"/>
        <v>176</v>
      </c>
      <c r="P21" s="40">
        <f t="shared" si="2"/>
        <v>282</v>
      </c>
      <c r="Q21" s="40">
        <f t="shared" si="2"/>
        <v>228</v>
      </c>
      <c r="R21" s="40">
        <f t="shared" si="2"/>
        <v>282</v>
      </c>
      <c r="S21" s="40">
        <f t="shared" si="2"/>
        <v>0</v>
      </c>
      <c r="T21" s="40">
        <f t="shared" si="2"/>
        <v>0</v>
      </c>
      <c r="U21" s="40">
        <f t="shared" si="2"/>
        <v>0</v>
      </c>
      <c r="V21" s="40">
        <f t="shared" si="2"/>
        <v>0</v>
      </c>
      <c r="AI21" s="78" t="s">
        <v>100</v>
      </c>
      <c r="AJ21" s="83">
        <v>11</v>
      </c>
      <c r="AK21" s="80">
        <v>12</v>
      </c>
      <c r="AL21" s="41">
        <v>19</v>
      </c>
      <c r="AM21" s="19">
        <v>6.7</v>
      </c>
      <c r="AN21" s="19" t="s">
        <v>138</v>
      </c>
    </row>
    <row r="22" spans="1:40" ht="15" customHeight="1" x14ac:dyDescent="0.25">
      <c r="A22" s="125" t="s">
        <v>89</v>
      </c>
      <c r="B22" s="126"/>
      <c r="C22" s="24">
        <f>$E31</f>
        <v>4.2384971250000003</v>
      </c>
      <c r="D22" s="24">
        <f>$E32</f>
        <v>4.2384971250000003</v>
      </c>
      <c r="E22" s="24">
        <f>$E33</f>
        <v>4.2384971250000003</v>
      </c>
      <c r="F22" s="24">
        <f>$E34</f>
        <v>4.2384971250000003</v>
      </c>
      <c r="G22" s="24">
        <f>$E35</f>
        <v>4.2384971250000003</v>
      </c>
      <c r="H22" s="24">
        <f>$E36</f>
        <v>4.2384971250000003</v>
      </c>
      <c r="I22" s="24">
        <f>$E37</f>
        <v>4.2384971250000003</v>
      </c>
      <c r="J22" s="24">
        <f>$E38</f>
        <v>4.2384971250000003</v>
      </c>
      <c r="K22" s="24">
        <f>$E39</f>
        <v>4.2384971250000003</v>
      </c>
      <c r="L22" s="24">
        <f>$E40</f>
        <v>4.2384971250000003</v>
      </c>
      <c r="M22" s="24">
        <f>$E41</f>
        <v>4.2384971250000003</v>
      </c>
      <c r="N22" s="24">
        <f>$E42</f>
        <v>4.2384971250000003</v>
      </c>
      <c r="O22" s="24">
        <f>$E43</f>
        <v>4.2384971250000003</v>
      </c>
      <c r="P22" s="24">
        <f>$E44</f>
        <v>4.2384971250000003</v>
      </c>
      <c r="Q22" s="24">
        <f>$E45</f>
        <v>4.2384971250000003</v>
      </c>
      <c r="R22" s="24">
        <f>$E46</f>
        <v>4.2384971250000003</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25" t="s">
        <v>92</v>
      </c>
      <c r="B23" s="126"/>
      <c r="C23" s="24">
        <f>C22-C21</f>
        <v>-277.76150287500002</v>
      </c>
      <c r="D23" s="24">
        <f t="shared" ref="D23:V23" si="3">D22-D21</f>
        <v>-277.76150287500002</v>
      </c>
      <c r="E23" s="24">
        <f t="shared" si="3"/>
        <v>-277.76150287500002</v>
      </c>
      <c r="F23" s="24">
        <f t="shared" si="3"/>
        <v>-277.76150287500002</v>
      </c>
      <c r="G23" s="24">
        <f t="shared" si="3"/>
        <v>-277.76150287500002</v>
      </c>
      <c r="H23" s="24">
        <f t="shared" si="3"/>
        <v>-277.76150287500002</v>
      </c>
      <c r="I23" s="24">
        <f t="shared" si="3"/>
        <v>-277.76150287500002</v>
      </c>
      <c r="J23" s="24">
        <f t="shared" si="3"/>
        <v>-277.76150287500002</v>
      </c>
      <c r="K23" s="24">
        <f t="shared" si="3"/>
        <v>-223.76150287499999</v>
      </c>
      <c r="L23" s="24">
        <f t="shared" si="3"/>
        <v>-277.76150287500002</v>
      </c>
      <c r="M23" s="24">
        <f t="shared" si="3"/>
        <v>-171.76150287499999</v>
      </c>
      <c r="N23" s="24">
        <f t="shared" si="3"/>
        <v>-171.76150287499999</v>
      </c>
      <c r="O23" s="24">
        <f t="shared" si="3"/>
        <v>-171.76150287499999</v>
      </c>
      <c r="P23" s="24">
        <f t="shared" si="3"/>
        <v>-277.76150287500002</v>
      </c>
      <c r="Q23" s="24">
        <f t="shared" si="3"/>
        <v>-223.76150287499999</v>
      </c>
      <c r="R23" s="24">
        <f t="shared" si="3"/>
        <v>-277.76150287500002</v>
      </c>
      <c r="S23" s="24">
        <f t="shared" si="3"/>
        <v>0</v>
      </c>
      <c r="T23" s="24">
        <f t="shared" si="3"/>
        <v>0</v>
      </c>
      <c r="U23" s="24">
        <f t="shared" si="3"/>
        <v>0</v>
      </c>
      <c r="V23" s="24">
        <f t="shared" si="3"/>
        <v>0</v>
      </c>
      <c r="AI23" s="78" t="s">
        <v>98</v>
      </c>
      <c r="AJ23" s="83">
        <v>9</v>
      </c>
      <c r="AK23" s="80">
        <v>10</v>
      </c>
      <c r="AL23" s="41">
        <v>21</v>
      </c>
      <c r="AM23" s="19">
        <v>6.7</v>
      </c>
      <c r="AN23" s="19" t="s">
        <v>138</v>
      </c>
    </row>
    <row r="24" spans="1:40" ht="15" customHeight="1" thickBot="1" x14ac:dyDescent="0.3">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str">
        <f t="shared" si="4"/>
        <v>DECREASE</v>
      </c>
      <c r="S24" s="34" t="str">
        <f t="shared" si="4"/>
        <v>INCREASE</v>
      </c>
      <c r="T24" s="34" t="str">
        <f t="shared" si="4"/>
        <v>INCREASE</v>
      </c>
      <c r="U24" s="34" t="str">
        <f t="shared" si="4"/>
        <v>INCREASE</v>
      </c>
      <c r="V24" s="34" t="str">
        <f t="shared" si="4"/>
        <v>INCREASE</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35">
      <c r="A28" s="90"/>
      <c r="B28" s="32">
        <v>2.4300000000000002</v>
      </c>
      <c r="C28" s="23">
        <v>0.88</v>
      </c>
      <c r="D28" s="23">
        <v>0.158</v>
      </c>
      <c r="E28" s="23">
        <v>5.79E-2</v>
      </c>
      <c r="F28" s="23">
        <v>1060</v>
      </c>
      <c r="G28" s="23">
        <v>14.4</v>
      </c>
      <c r="H28" s="23">
        <v>138</v>
      </c>
      <c r="I28" s="23">
        <v>10</v>
      </c>
      <c r="J28" s="23">
        <v>0.38</v>
      </c>
      <c r="K28" s="31">
        <v>0.82</v>
      </c>
      <c r="L28" s="23">
        <v>10.199999999999999</v>
      </c>
      <c r="M28" s="23">
        <v>14.4</v>
      </c>
      <c r="N28" s="23">
        <v>45300</v>
      </c>
      <c r="O28" s="23">
        <v>324000</v>
      </c>
      <c r="P28" s="23"/>
      <c r="Q28" s="23">
        <v>4430</v>
      </c>
      <c r="R28" s="23"/>
      <c r="S28" s="23">
        <v>17.2</v>
      </c>
      <c r="T28" s="23"/>
      <c r="U28" s="23"/>
    </row>
    <row r="29" spans="1:40" s="15" customFormat="1" ht="28" x14ac:dyDescent="0.3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Tyriet 1</v>
      </c>
      <c r="B31" s="23">
        <v>250</v>
      </c>
      <c r="C31" s="2">
        <f>IF(C$27="%w/w SAR",((C$28*10)*$B31),IF(C$27="%w/w DM",(((C$28*10)*($B$28/100))*$B31),IF(C$27="kg/t SAR",(C$28*$B31),IF(C$27="kg/t DM",((C$28*($B$28/100))*$B31),IF(C$27="mg/kg SAR",((C$28*0.001)*$B31),IF(C$27="mg/kg DM",(((C$28*0.001)*($B$28/100))*$B31),0))))))</f>
        <v>53.460000000000008</v>
      </c>
      <c r="D31" s="2">
        <f>(IF(D$27="%w/w SAR",((D$28*10)*$B31),IF(D$27="%w/w DM",(((D$28*10)*($B$28/100))*$B31),IF(D$27="kg/t SAR",(D$28*$B31),IF(D$27="kg/t DM",((D$28*($B$28/100))*$B31),IF(D$27="mg/kg SAR",((D$28*0.001)*$B31),IF(D$27="mg/kg DM",(((D$28*0.001)*($B$28/100))*$B31),"0")))))))*2.291</f>
        <v>21.990163500000001</v>
      </c>
      <c r="E31" s="2">
        <f>(IF(E$27="%w/w SAR",((E$28*10)*$B31),IF(E$27="%w/w DM",(((E$28*10)*($B$28/100))*$B31),IF(E$27="kg/t SAR",(E$28*$B31),IF(E$27="kg/t DM",((E$28*($B$28/100))*$B31),IF(E$27="mg/kg SAR",((E$28*0.001)*$B31),IF(E$27="mg/kg DM",(((E$28*0.001)*($B$28/100))*$B31),"0")))))))*1.205</f>
        <v>4.2384971250000003</v>
      </c>
      <c r="F31" s="2">
        <f>(IF(F$27="%w/w SAR",((F$28*10)*$B31),IF(F$27="%w/w DM",(((F$28*10)*($B$28/100))*$B31),IF(F$27="kg/t SAR",(F$28*$B31),IF(F$27="kg/t DM",((F$28*($B$28/100))*$B31),IF(F$27="mg/kg SAR",((F$28*0.001)*$B31),IF(F$27="mg/kg DM",(((F$28*0.001)*($B$28/100))*$B31),"0")))))))*1.658</f>
        <v>10.676691</v>
      </c>
      <c r="G31" s="2">
        <f t="shared" ref="G31:P46" si="5">IF(G$27="%w/w SAR",((G$28*10)*$B31),IF(G$27="%w/w DM",(((G$28*10)*($B$28/100))*$B31),IF(G$27="kg/t SAR",(G$28*$B31),IF(G$27="kg/t DM",((G$28*($B$28/100))*$B31),IF(G$27="mg/kg SAR",((G$28*0.001)*$B31),IF(G$27="mg/kg DM",(((G$28*0.001)*($B$28/100))*$B31),0))))))</f>
        <v>8.7480000000000016E-2</v>
      </c>
      <c r="H31" s="2">
        <f t="shared" si="5"/>
        <v>0.83835000000000015</v>
      </c>
      <c r="I31" s="2">
        <f t="shared" si="5"/>
        <v>6.0750000000000005E-2</v>
      </c>
      <c r="J31" s="2">
        <f t="shared" si="5"/>
        <v>2.3085000000000002E-3</v>
      </c>
      <c r="K31" s="2">
        <f t="shared" si="5"/>
        <v>4.9815000000000007E-3</v>
      </c>
      <c r="L31" s="2">
        <f t="shared" si="5"/>
        <v>6.1964999999999992E-2</v>
      </c>
      <c r="M31" s="2">
        <f t="shared" si="5"/>
        <v>8.7480000000000016E-2</v>
      </c>
      <c r="N31" s="2">
        <f t="shared" si="5"/>
        <v>275.19750000000005</v>
      </c>
      <c r="O31" s="2">
        <f t="shared" si="5"/>
        <v>1968.3000000000002</v>
      </c>
      <c r="P31" s="2">
        <f t="shared" si="5"/>
        <v>0</v>
      </c>
      <c r="Q31" s="2">
        <f>(IF(Q$27="%w/w SAR",((Q$28*10)*$B31),IF(Q$27="%w/w DM",(((Q$28*10)*($B$28/100))*$B31),IF(Q$27="kg/t SAR",(Q$28*$B31),IF(Q$27="kg/t DM",((Q$28*($B$28/100))*$B31),IF(Q$27="mg/kg SAR",((Q$28*0.001)*$B31),IF(Q$27="mg/kg DM",(((Q$28*0.001)*($B$28/100))*$B31),0)))))))*2.5</f>
        <v>67.280625000000015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0.10449000000000001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Tyriet 2</v>
      </c>
      <c r="B32" s="23">
        <v>250</v>
      </c>
      <c r="C32" s="2">
        <f t="shared" ref="C32:C50" si="6">IF(C$27="%w/w SAR",((C$28*10)*$B32),IF(C$27="%w/w DM",(((C$28*10)*($B$28/100))*$B32),IF(C$27="kg/t SAR",(C$28*$B32),IF(C$27="kg/t DM",((C$28*($B$28/100))*$B32),IF(C$27="mg/kg SAR",((C$28*0.001)*$B32),IF(C$27="mg/kg DM",(((C$28*0.001)*($B$28/100))*$B32),0))))))</f>
        <v>53.460000000000008</v>
      </c>
      <c r="D32" s="2">
        <f t="shared" ref="D32:D50" si="7">(IF(D$27="%w/w SAR",((D$28*10)*$B32),IF(D$27="%w/w DM",(((D$28*10)*($B$28/100))*$B32),IF(D$27="kg/t SAR",(D$28*$B32),IF(D$27="kg/t DM",((D$28*($B$28/100))*$B32),IF(D$27="mg/kg SAR",((D$28*0.001)*$B32),IF(D$27="mg/kg DM",(((D$28*0.001)*($B$28/100))*$B32),"0")))))))*2.291</f>
        <v>21.990163500000001</v>
      </c>
      <c r="E32" s="2">
        <f t="shared" ref="E32:E50" si="8">(IF(E$27="%w/w SAR",((E$28*10)*$B32),IF(E$27="%w/w DM",(((E$28*10)*($B$28/100))*$B32),IF(E$27="kg/t SAR",(E$28*$B32),IF(E$27="kg/t DM",((E$28*($B$28/100))*$B32),IF(E$27="mg/kg SAR",((E$28*0.001)*$B32),IF(E$27="mg/kg DM",(((E$28*0.001)*($B$28/100))*$B32),"0")))))))*1.205</f>
        <v>4.2384971250000003</v>
      </c>
      <c r="F32" s="2">
        <f t="shared" ref="F32:F50" si="9">(IF(F$27="%w/w SAR",((F$28*10)*$B32),IF(F$27="%w/w DM",(((F$28*10)*($B$28/100))*$B32),IF(F$27="kg/t SAR",(F$28*$B32),IF(F$27="kg/t DM",((F$28*($B$28/100))*$B32),IF(F$27="mg/kg SAR",((F$28*0.001)*$B32),IF(F$27="mg/kg DM",(((F$28*0.001)*($B$28/100))*$B32),"0")))))))*1.658</f>
        <v>10.676691</v>
      </c>
      <c r="G32" s="2">
        <f t="shared" si="5"/>
        <v>8.7480000000000016E-2</v>
      </c>
      <c r="H32" s="2">
        <f t="shared" si="5"/>
        <v>0.83835000000000015</v>
      </c>
      <c r="I32" s="2">
        <f t="shared" si="5"/>
        <v>6.0750000000000005E-2</v>
      </c>
      <c r="J32" s="2">
        <f t="shared" si="5"/>
        <v>2.3085000000000002E-3</v>
      </c>
      <c r="K32" s="2">
        <f t="shared" si="5"/>
        <v>4.9815000000000007E-3</v>
      </c>
      <c r="L32" s="2">
        <f t="shared" si="5"/>
        <v>6.1964999999999992E-2</v>
      </c>
      <c r="M32" s="2">
        <f t="shared" si="5"/>
        <v>8.7480000000000016E-2</v>
      </c>
      <c r="N32" s="2">
        <f t="shared" si="5"/>
        <v>275.19750000000005</v>
      </c>
      <c r="O32" s="2">
        <f t="shared" si="5"/>
        <v>1968.3000000000002</v>
      </c>
      <c r="P32" s="2">
        <f t="shared" si="5"/>
        <v>0</v>
      </c>
      <c r="Q32" s="2">
        <f t="shared" ref="Q32:Q50" si="10">(IF(Q$27="%w/w SAR",((Q$28*10)*$B32),IF(Q$27="%w/w DM",(((Q$28*10)*($B$28/100))*$B32),IF(Q$27="kg/t SAR",(Q$28*$B32),IF(Q$27="kg/t DM",((Q$28*($B$28/100))*$B32),IF(Q$27="mg/kg SAR",((Q$28*0.001)*$B32),IF(Q$27="mg/kg DM",(((Q$28*0.001)*($B$28/100))*$B32),0)))))))*2.5</f>
        <v>67.280625000000015</v>
      </c>
      <c r="R32" s="2">
        <f t="shared" ref="R32:U50" si="11">IF(R$27="%w/w SAR",((R$28*10)*$B32),IF(R$27="%w/w DM",(((R$28*10)*($B$28/100))*$B32),IF(R$27="kg/t SAR",(R$28*$B32),IF(R$27="kg/t DM",((R$28*($B$28/100))*$B32),IF(R$27="mg/kg SAR",((R$28*0.001)*$B32),IF(R$27="mg/kg DM",(((R$28*0.001)*($B$28/100))*$B32),0))))))</f>
        <v>0</v>
      </c>
      <c r="S32" s="2">
        <f t="shared" si="11"/>
        <v>0.10449000000000001</v>
      </c>
      <c r="T32" s="2">
        <f t="shared" si="11"/>
        <v>0</v>
      </c>
      <c r="U32" s="2">
        <f t="shared" si="11"/>
        <v>0</v>
      </c>
      <c r="AB32" s="74"/>
      <c r="AC32" s="74"/>
      <c r="AD32" s="74"/>
      <c r="AE32" s="74"/>
      <c r="AF32" s="74"/>
      <c r="AG32" s="74"/>
      <c r="AH32" s="74"/>
      <c r="AI32" s="74"/>
    </row>
    <row r="33" spans="1:35" s="91" customFormat="1" ht="13" x14ac:dyDescent="0.35">
      <c r="A33" s="21" t="str">
        <f>E8</f>
        <v>Tyriet 3</v>
      </c>
      <c r="B33" s="23">
        <v>250</v>
      </c>
      <c r="C33" s="2">
        <f t="shared" si="6"/>
        <v>53.460000000000008</v>
      </c>
      <c r="D33" s="2">
        <f t="shared" si="7"/>
        <v>21.990163500000001</v>
      </c>
      <c r="E33" s="2">
        <f t="shared" si="8"/>
        <v>4.2384971250000003</v>
      </c>
      <c r="F33" s="2">
        <f t="shared" si="9"/>
        <v>10.676691</v>
      </c>
      <c r="G33" s="2">
        <f t="shared" si="5"/>
        <v>8.7480000000000016E-2</v>
      </c>
      <c r="H33" s="2">
        <f t="shared" si="5"/>
        <v>0.83835000000000015</v>
      </c>
      <c r="I33" s="2">
        <f t="shared" si="5"/>
        <v>6.0750000000000005E-2</v>
      </c>
      <c r="J33" s="2">
        <f t="shared" si="5"/>
        <v>2.3085000000000002E-3</v>
      </c>
      <c r="K33" s="2">
        <f t="shared" si="5"/>
        <v>4.9815000000000007E-3</v>
      </c>
      <c r="L33" s="2">
        <f t="shared" si="5"/>
        <v>6.1964999999999992E-2</v>
      </c>
      <c r="M33" s="2">
        <f t="shared" si="5"/>
        <v>8.7480000000000016E-2</v>
      </c>
      <c r="N33" s="2">
        <f t="shared" si="5"/>
        <v>275.19750000000005</v>
      </c>
      <c r="O33" s="2">
        <f t="shared" si="5"/>
        <v>1968.3000000000002</v>
      </c>
      <c r="P33" s="2">
        <f t="shared" si="5"/>
        <v>0</v>
      </c>
      <c r="Q33" s="2">
        <f t="shared" si="10"/>
        <v>67.280625000000015</v>
      </c>
      <c r="R33" s="2">
        <f t="shared" si="11"/>
        <v>0</v>
      </c>
      <c r="S33" s="2">
        <f t="shared" si="11"/>
        <v>0.10449000000000001</v>
      </c>
      <c r="T33" s="2">
        <f t="shared" si="11"/>
        <v>0</v>
      </c>
      <c r="U33" s="2">
        <f t="shared" si="11"/>
        <v>0</v>
      </c>
      <c r="AB33" s="74"/>
      <c r="AC33" s="74"/>
      <c r="AD33" s="74"/>
      <c r="AE33" s="74"/>
      <c r="AF33" s="74"/>
      <c r="AG33" s="74"/>
      <c r="AH33" s="74"/>
      <c r="AI33" s="74"/>
    </row>
    <row r="34" spans="1:35" s="91" customFormat="1" ht="13" x14ac:dyDescent="0.35">
      <c r="A34" s="21" t="str">
        <f>F8</f>
        <v>Tyriet 4</v>
      </c>
      <c r="B34" s="23">
        <v>250</v>
      </c>
      <c r="C34" s="2">
        <f t="shared" si="6"/>
        <v>53.460000000000008</v>
      </c>
      <c r="D34" s="2">
        <f t="shared" si="7"/>
        <v>21.990163500000001</v>
      </c>
      <c r="E34" s="2">
        <f t="shared" si="8"/>
        <v>4.2384971250000003</v>
      </c>
      <c r="F34" s="2">
        <f t="shared" si="9"/>
        <v>10.676691</v>
      </c>
      <c r="G34" s="2">
        <f t="shared" si="5"/>
        <v>8.7480000000000016E-2</v>
      </c>
      <c r="H34" s="2">
        <f t="shared" si="5"/>
        <v>0.83835000000000015</v>
      </c>
      <c r="I34" s="2">
        <f t="shared" si="5"/>
        <v>6.0750000000000005E-2</v>
      </c>
      <c r="J34" s="2">
        <f t="shared" si="5"/>
        <v>2.3085000000000002E-3</v>
      </c>
      <c r="K34" s="2">
        <f t="shared" si="5"/>
        <v>4.9815000000000007E-3</v>
      </c>
      <c r="L34" s="2">
        <f t="shared" si="5"/>
        <v>6.1964999999999992E-2</v>
      </c>
      <c r="M34" s="2">
        <f t="shared" si="5"/>
        <v>8.7480000000000016E-2</v>
      </c>
      <c r="N34" s="2">
        <f t="shared" si="5"/>
        <v>275.19750000000005</v>
      </c>
      <c r="O34" s="2">
        <f t="shared" si="5"/>
        <v>1968.3000000000002</v>
      </c>
      <c r="P34" s="2">
        <f t="shared" si="5"/>
        <v>0</v>
      </c>
      <c r="Q34" s="2">
        <f t="shared" si="10"/>
        <v>67.280625000000015</v>
      </c>
      <c r="R34" s="2">
        <f t="shared" si="11"/>
        <v>0</v>
      </c>
      <c r="S34" s="2">
        <f t="shared" si="11"/>
        <v>0.10449000000000001</v>
      </c>
      <c r="T34" s="2">
        <f t="shared" si="11"/>
        <v>0</v>
      </c>
      <c r="U34" s="2">
        <f t="shared" si="11"/>
        <v>0</v>
      </c>
      <c r="AB34" s="74"/>
      <c r="AC34" s="74"/>
      <c r="AD34" s="74"/>
      <c r="AE34" s="74"/>
      <c r="AF34" s="74"/>
      <c r="AG34" s="74"/>
      <c r="AH34" s="74"/>
      <c r="AI34" s="74"/>
    </row>
    <row r="35" spans="1:35" s="91" customFormat="1" ht="13" x14ac:dyDescent="0.35">
      <c r="A35" s="21" t="str">
        <f>G8</f>
        <v>Tyriet 5</v>
      </c>
      <c r="B35" s="23">
        <v>250</v>
      </c>
      <c r="C35" s="2">
        <f t="shared" si="6"/>
        <v>53.460000000000008</v>
      </c>
      <c r="D35" s="2">
        <f t="shared" si="7"/>
        <v>21.990163500000001</v>
      </c>
      <c r="E35" s="2">
        <f t="shared" si="8"/>
        <v>4.2384971250000003</v>
      </c>
      <c r="F35" s="2">
        <f t="shared" si="9"/>
        <v>10.676691</v>
      </c>
      <c r="G35" s="2">
        <f t="shared" si="5"/>
        <v>8.7480000000000016E-2</v>
      </c>
      <c r="H35" s="2">
        <f t="shared" si="5"/>
        <v>0.83835000000000015</v>
      </c>
      <c r="I35" s="2">
        <f t="shared" si="5"/>
        <v>6.0750000000000005E-2</v>
      </c>
      <c r="J35" s="2">
        <f t="shared" si="5"/>
        <v>2.3085000000000002E-3</v>
      </c>
      <c r="K35" s="2">
        <f t="shared" si="5"/>
        <v>4.9815000000000007E-3</v>
      </c>
      <c r="L35" s="2">
        <f t="shared" si="5"/>
        <v>6.1964999999999992E-2</v>
      </c>
      <c r="M35" s="2">
        <f t="shared" si="5"/>
        <v>8.7480000000000016E-2</v>
      </c>
      <c r="N35" s="2">
        <f t="shared" si="5"/>
        <v>275.19750000000005</v>
      </c>
      <c r="O35" s="2">
        <f t="shared" si="5"/>
        <v>1968.3000000000002</v>
      </c>
      <c r="P35" s="2">
        <f t="shared" si="5"/>
        <v>0</v>
      </c>
      <c r="Q35" s="2">
        <f t="shared" si="10"/>
        <v>67.280625000000015</v>
      </c>
      <c r="R35" s="2">
        <f t="shared" si="11"/>
        <v>0</v>
      </c>
      <c r="S35" s="2">
        <f t="shared" si="11"/>
        <v>0.10449000000000001</v>
      </c>
      <c r="T35" s="2">
        <f t="shared" si="11"/>
        <v>0</v>
      </c>
      <c r="U35" s="2">
        <f t="shared" si="11"/>
        <v>0</v>
      </c>
      <c r="AB35" s="74"/>
      <c r="AC35" s="74"/>
      <c r="AD35" s="74"/>
      <c r="AE35" s="74"/>
      <c r="AF35" s="74"/>
      <c r="AG35" s="74"/>
      <c r="AH35" s="74"/>
      <c r="AI35" s="74"/>
    </row>
    <row r="36" spans="1:35" s="91" customFormat="1" ht="13" x14ac:dyDescent="0.35">
      <c r="A36" s="21" t="str">
        <f>H8</f>
        <v>Tyriet 6</v>
      </c>
      <c r="B36" s="23">
        <v>250</v>
      </c>
      <c r="C36" s="2">
        <f t="shared" si="6"/>
        <v>53.460000000000008</v>
      </c>
      <c r="D36" s="2">
        <f t="shared" si="7"/>
        <v>21.990163500000001</v>
      </c>
      <c r="E36" s="2">
        <f t="shared" si="8"/>
        <v>4.2384971250000003</v>
      </c>
      <c r="F36" s="2">
        <f t="shared" si="9"/>
        <v>10.676691</v>
      </c>
      <c r="G36" s="2">
        <f t="shared" si="5"/>
        <v>8.7480000000000016E-2</v>
      </c>
      <c r="H36" s="2">
        <f t="shared" si="5"/>
        <v>0.83835000000000015</v>
      </c>
      <c r="I36" s="2">
        <f t="shared" si="5"/>
        <v>6.0750000000000005E-2</v>
      </c>
      <c r="J36" s="2">
        <f t="shared" si="5"/>
        <v>2.3085000000000002E-3</v>
      </c>
      <c r="K36" s="2">
        <f t="shared" si="5"/>
        <v>4.9815000000000007E-3</v>
      </c>
      <c r="L36" s="2">
        <f t="shared" si="5"/>
        <v>6.1964999999999992E-2</v>
      </c>
      <c r="M36" s="2">
        <f t="shared" si="5"/>
        <v>8.7480000000000016E-2</v>
      </c>
      <c r="N36" s="2">
        <f t="shared" si="5"/>
        <v>275.19750000000005</v>
      </c>
      <c r="O36" s="2">
        <f t="shared" si="5"/>
        <v>1968.3000000000002</v>
      </c>
      <c r="P36" s="2">
        <f t="shared" si="5"/>
        <v>0</v>
      </c>
      <c r="Q36" s="2">
        <f t="shared" si="10"/>
        <v>67.280625000000015</v>
      </c>
      <c r="R36" s="2">
        <f t="shared" si="11"/>
        <v>0</v>
      </c>
      <c r="S36" s="2">
        <f t="shared" si="11"/>
        <v>0.10449000000000001</v>
      </c>
      <c r="T36" s="2">
        <f t="shared" si="11"/>
        <v>0</v>
      </c>
      <c r="U36" s="2">
        <f t="shared" si="11"/>
        <v>0</v>
      </c>
      <c r="AB36" s="74"/>
      <c r="AC36" s="74"/>
      <c r="AD36" s="74"/>
      <c r="AE36" s="74"/>
      <c r="AF36" s="74"/>
      <c r="AG36" s="74"/>
      <c r="AH36" s="74"/>
      <c r="AI36" s="74"/>
    </row>
    <row r="37" spans="1:35" s="91" customFormat="1" ht="13" x14ac:dyDescent="0.35">
      <c r="A37" s="21" t="str">
        <f>I8</f>
        <v>Tyriet 7</v>
      </c>
      <c r="B37" s="23">
        <v>250</v>
      </c>
      <c r="C37" s="2">
        <f t="shared" si="6"/>
        <v>53.460000000000008</v>
      </c>
      <c r="D37" s="2">
        <f t="shared" si="7"/>
        <v>21.990163500000001</v>
      </c>
      <c r="E37" s="2">
        <f t="shared" si="8"/>
        <v>4.2384971250000003</v>
      </c>
      <c r="F37" s="2">
        <f t="shared" si="9"/>
        <v>10.676691</v>
      </c>
      <c r="G37" s="2">
        <f t="shared" si="5"/>
        <v>8.7480000000000016E-2</v>
      </c>
      <c r="H37" s="2">
        <f t="shared" si="5"/>
        <v>0.83835000000000015</v>
      </c>
      <c r="I37" s="2">
        <f t="shared" si="5"/>
        <v>6.0750000000000005E-2</v>
      </c>
      <c r="J37" s="2">
        <f t="shared" si="5"/>
        <v>2.3085000000000002E-3</v>
      </c>
      <c r="K37" s="2">
        <f t="shared" si="5"/>
        <v>4.9815000000000007E-3</v>
      </c>
      <c r="L37" s="2">
        <f t="shared" si="5"/>
        <v>6.1964999999999992E-2</v>
      </c>
      <c r="M37" s="2">
        <f t="shared" si="5"/>
        <v>8.7480000000000016E-2</v>
      </c>
      <c r="N37" s="2">
        <f t="shared" si="5"/>
        <v>275.19750000000005</v>
      </c>
      <c r="O37" s="2">
        <f t="shared" si="5"/>
        <v>1968.3000000000002</v>
      </c>
      <c r="P37" s="2">
        <f t="shared" si="5"/>
        <v>0</v>
      </c>
      <c r="Q37" s="2">
        <f t="shared" si="10"/>
        <v>67.280625000000015</v>
      </c>
      <c r="R37" s="2">
        <f t="shared" si="11"/>
        <v>0</v>
      </c>
      <c r="S37" s="2">
        <f t="shared" si="11"/>
        <v>0.10449000000000001</v>
      </c>
      <c r="T37" s="2">
        <f t="shared" si="11"/>
        <v>0</v>
      </c>
      <c r="U37" s="2">
        <f t="shared" si="11"/>
        <v>0</v>
      </c>
      <c r="AB37" s="74"/>
      <c r="AC37" s="74"/>
      <c r="AD37" s="74"/>
      <c r="AE37" s="74"/>
      <c r="AF37" s="74"/>
      <c r="AG37" s="74"/>
      <c r="AH37" s="74"/>
      <c r="AI37" s="74"/>
    </row>
    <row r="38" spans="1:35" s="91" customFormat="1" ht="13" x14ac:dyDescent="0.35">
      <c r="A38" s="21" t="str">
        <f>J8</f>
        <v>Hafod 2675</v>
      </c>
      <c r="B38" s="23">
        <v>250</v>
      </c>
      <c r="C38" s="2">
        <f t="shared" si="6"/>
        <v>53.460000000000008</v>
      </c>
      <c r="D38" s="2">
        <f t="shared" si="7"/>
        <v>21.990163500000001</v>
      </c>
      <c r="E38" s="2">
        <f t="shared" si="8"/>
        <v>4.2384971250000003</v>
      </c>
      <c r="F38" s="2">
        <f t="shared" si="9"/>
        <v>10.676691</v>
      </c>
      <c r="G38" s="2">
        <f t="shared" si="5"/>
        <v>8.7480000000000016E-2</v>
      </c>
      <c r="H38" s="2">
        <f t="shared" si="5"/>
        <v>0.83835000000000015</v>
      </c>
      <c r="I38" s="2">
        <f t="shared" si="5"/>
        <v>6.0750000000000005E-2</v>
      </c>
      <c r="J38" s="2">
        <f t="shared" si="5"/>
        <v>2.3085000000000002E-3</v>
      </c>
      <c r="K38" s="2">
        <f t="shared" si="5"/>
        <v>4.9815000000000007E-3</v>
      </c>
      <c r="L38" s="2">
        <f t="shared" si="5"/>
        <v>6.1964999999999992E-2</v>
      </c>
      <c r="M38" s="2">
        <f t="shared" si="5"/>
        <v>8.7480000000000016E-2</v>
      </c>
      <c r="N38" s="2">
        <f t="shared" si="5"/>
        <v>275.19750000000005</v>
      </c>
      <c r="O38" s="2">
        <f t="shared" si="5"/>
        <v>1968.3000000000002</v>
      </c>
      <c r="P38" s="2">
        <f t="shared" si="5"/>
        <v>0</v>
      </c>
      <c r="Q38" s="2">
        <f t="shared" si="10"/>
        <v>67.280625000000015</v>
      </c>
      <c r="R38" s="2">
        <f t="shared" si="11"/>
        <v>0</v>
      </c>
      <c r="S38" s="2">
        <f t="shared" si="11"/>
        <v>0.10449000000000001</v>
      </c>
      <c r="T38" s="2">
        <f t="shared" si="11"/>
        <v>0</v>
      </c>
      <c r="U38" s="2">
        <f t="shared" si="11"/>
        <v>0</v>
      </c>
      <c r="AB38" s="74"/>
      <c r="AC38" s="74"/>
      <c r="AD38" s="74"/>
      <c r="AE38" s="74"/>
      <c r="AF38" s="74"/>
      <c r="AG38" s="74"/>
      <c r="AH38" s="74"/>
      <c r="AI38" s="74"/>
    </row>
    <row r="39" spans="1:35" s="91" customFormat="1" ht="13" x14ac:dyDescent="0.35">
      <c r="A39" s="21">
        <f>K8</f>
        <v>15</v>
      </c>
      <c r="B39" s="23">
        <v>250</v>
      </c>
      <c r="C39" s="2">
        <f t="shared" si="6"/>
        <v>53.460000000000008</v>
      </c>
      <c r="D39" s="2">
        <f t="shared" si="7"/>
        <v>21.990163500000001</v>
      </c>
      <c r="E39" s="2">
        <f t="shared" si="8"/>
        <v>4.2384971250000003</v>
      </c>
      <c r="F39" s="2">
        <f t="shared" si="9"/>
        <v>10.676691</v>
      </c>
      <c r="G39" s="2">
        <f t="shared" si="5"/>
        <v>8.7480000000000016E-2</v>
      </c>
      <c r="H39" s="2">
        <f t="shared" si="5"/>
        <v>0.83835000000000015</v>
      </c>
      <c r="I39" s="2">
        <f t="shared" si="5"/>
        <v>6.0750000000000005E-2</v>
      </c>
      <c r="J39" s="2">
        <f t="shared" si="5"/>
        <v>2.3085000000000002E-3</v>
      </c>
      <c r="K39" s="2">
        <f t="shared" si="5"/>
        <v>4.9815000000000007E-3</v>
      </c>
      <c r="L39" s="2">
        <f t="shared" si="5"/>
        <v>6.1964999999999992E-2</v>
      </c>
      <c r="M39" s="2">
        <f t="shared" si="5"/>
        <v>8.7480000000000016E-2</v>
      </c>
      <c r="N39" s="2">
        <f t="shared" si="5"/>
        <v>275.19750000000005</v>
      </c>
      <c r="O39" s="2">
        <f t="shared" si="5"/>
        <v>1968.3000000000002</v>
      </c>
      <c r="P39" s="2">
        <f t="shared" si="5"/>
        <v>0</v>
      </c>
      <c r="Q39" s="2">
        <f t="shared" si="10"/>
        <v>67.280625000000015</v>
      </c>
      <c r="R39" s="2">
        <f t="shared" si="11"/>
        <v>0</v>
      </c>
      <c r="S39" s="2">
        <f t="shared" si="11"/>
        <v>0.10449000000000001</v>
      </c>
      <c r="T39" s="2">
        <f t="shared" si="11"/>
        <v>0</v>
      </c>
      <c r="U39" s="2">
        <f t="shared" si="11"/>
        <v>0</v>
      </c>
      <c r="AB39" s="74"/>
      <c r="AC39" s="74"/>
      <c r="AD39" s="74"/>
      <c r="AE39" s="74"/>
      <c r="AF39" s="74"/>
      <c r="AG39" s="74"/>
      <c r="AH39" s="74"/>
      <c r="AI39" s="74"/>
    </row>
    <row r="40" spans="1:35" s="91" customFormat="1" ht="13" x14ac:dyDescent="0.35">
      <c r="A40" s="21" t="str">
        <f>L8</f>
        <v>Land at Rhosygadair 3</v>
      </c>
      <c r="B40" s="23">
        <v>250</v>
      </c>
      <c r="C40" s="2">
        <f t="shared" si="6"/>
        <v>53.460000000000008</v>
      </c>
      <c r="D40" s="2">
        <f t="shared" si="7"/>
        <v>21.990163500000001</v>
      </c>
      <c r="E40" s="2">
        <f t="shared" si="8"/>
        <v>4.2384971250000003</v>
      </c>
      <c r="F40" s="2">
        <f t="shared" si="9"/>
        <v>10.676691</v>
      </c>
      <c r="G40" s="2">
        <f t="shared" si="5"/>
        <v>8.7480000000000016E-2</v>
      </c>
      <c r="H40" s="2">
        <f t="shared" si="5"/>
        <v>0.83835000000000015</v>
      </c>
      <c r="I40" s="2">
        <f t="shared" si="5"/>
        <v>6.0750000000000005E-2</v>
      </c>
      <c r="J40" s="2">
        <f t="shared" si="5"/>
        <v>2.3085000000000002E-3</v>
      </c>
      <c r="K40" s="2">
        <f t="shared" si="5"/>
        <v>4.9815000000000007E-3</v>
      </c>
      <c r="L40" s="2">
        <f t="shared" si="5"/>
        <v>6.1964999999999992E-2</v>
      </c>
      <c r="M40" s="2">
        <f t="shared" si="5"/>
        <v>8.7480000000000016E-2</v>
      </c>
      <c r="N40" s="2">
        <f t="shared" si="5"/>
        <v>275.19750000000005</v>
      </c>
      <c r="O40" s="2">
        <f t="shared" si="5"/>
        <v>1968.3000000000002</v>
      </c>
      <c r="P40" s="2">
        <f t="shared" si="5"/>
        <v>0</v>
      </c>
      <c r="Q40" s="2">
        <f t="shared" si="10"/>
        <v>67.280625000000015</v>
      </c>
      <c r="R40" s="2">
        <f t="shared" si="11"/>
        <v>0</v>
      </c>
      <c r="S40" s="2">
        <f t="shared" si="11"/>
        <v>0.10449000000000001</v>
      </c>
      <c r="T40" s="2">
        <f t="shared" si="11"/>
        <v>0</v>
      </c>
      <c r="U40" s="2">
        <f t="shared" si="11"/>
        <v>0</v>
      </c>
      <c r="AB40" s="74"/>
      <c r="AC40" s="74"/>
      <c r="AD40" s="74"/>
      <c r="AE40" s="74"/>
      <c r="AF40" s="74"/>
      <c r="AG40" s="74"/>
      <c r="AH40" s="74"/>
      <c r="AI40" s="74"/>
    </row>
    <row r="41" spans="1:35" s="91" customFormat="1" ht="13" x14ac:dyDescent="0.35">
      <c r="A41" s="21" t="str">
        <f>M8</f>
        <v>Land at Rhosygadair 4</v>
      </c>
      <c r="B41" s="23">
        <v>250</v>
      </c>
      <c r="C41" s="2">
        <f t="shared" si="6"/>
        <v>53.460000000000008</v>
      </c>
      <c r="D41" s="2">
        <f t="shared" si="7"/>
        <v>21.990163500000001</v>
      </c>
      <c r="E41" s="2">
        <f t="shared" si="8"/>
        <v>4.2384971250000003</v>
      </c>
      <c r="F41" s="2">
        <f t="shared" si="9"/>
        <v>10.676691</v>
      </c>
      <c r="G41" s="2">
        <f t="shared" si="5"/>
        <v>8.7480000000000016E-2</v>
      </c>
      <c r="H41" s="2">
        <f t="shared" si="5"/>
        <v>0.83835000000000015</v>
      </c>
      <c r="I41" s="2">
        <f t="shared" si="5"/>
        <v>6.0750000000000005E-2</v>
      </c>
      <c r="J41" s="2">
        <f t="shared" si="5"/>
        <v>2.3085000000000002E-3</v>
      </c>
      <c r="K41" s="2">
        <f t="shared" si="5"/>
        <v>4.9815000000000007E-3</v>
      </c>
      <c r="L41" s="2">
        <f t="shared" si="5"/>
        <v>6.1964999999999992E-2</v>
      </c>
      <c r="M41" s="2">
        <f t="shared" si="5"/>
        <v>8.7480000000000016E-2</v>
      </c>
      <c r="N41" s="2">
        <f t="shared" si="5"/>
        <v>275.19750000000005</v>
      </c>
      <c r="O41" s="2">
        <f t="shared" si="5"/>
        <v>1968.3000000000002</v>
      </c>
      <c r="P41" s="2">
        <f t="shared" si="5"/>
        <v>0</v>
      </c>
      <c r="Q41" s="2">
        <f t="shared" si="10"/>
        <v>67.280625000000015</v>
      </c>
      <c r="R41" s="2">
        <f t="shared" si="11"/>
        <v>0</v>
      </c>
      <c r="S41" s="2">
        <f t="shared" si="11"/>
        <v>0.10449000000000001</v>
      </c>
      <c r="T41" s="2">
        <f t="shared" si="11"/>
        <v>0</v>
      </c>
      <c r="U41" s="2">
        <f t="shared" si="11"/>
        <v>0</v>
      </c>
      <c r="AB41" s="74"/>
      <c r="AC41" s="74"/>
      <c r="AD41" s="74"/>
      <c r="AE41" s="74"/>
      <c r="AF41" s="74"/>
      <c r="AG41" s="74"/>
      <c r="AH41" s="74"/>
      <c r="AI41" s="74"/>
    </row>
    <row r="42" spans="1:35" s="91" customFormat="1" ht="13" x14ac:dyDescent="0.35">
      <c r="A42" s="21" t="str">
        <f>N8</f>
        <v>Land at Rhosygadair 5</v>
      </c>
      <c r="B42" s="23">
        <v>250</v>
      </c>
      <c r="C42" s="2">
        <f t="shared" si="6"/>
        <v>53.460000000000008</v>
      </c>
      <c r="D42" s="2">
        <f t="shared" si="7"/>
        <v>21.990163500000001</v>
      </c>
      <c r="E42" s="2">
        <f t="shared" si="8"/>
        <v>4.2384971250000003</v>
      </c>
      <c r="F42" s="2">
        <f t="shared" si="9"/>
        <v>10.676691</v>
      </c>
      <c r="G42" s="2">
        <f t="shared" si="5"/>
        <v>8.7480000000000016E-2</v>
      </c>
      <c r="H42" s="2">
        <f t="shared" si="5"/>
        <v>0.83835000000000015</v>
      </c>
      <c r="I42" s="2">
        <f t="shared" si="5"/>
        <v>6.0750000000000005E-2</v>
      </c>
      <c r="J42" s="2">
        <f t="shared" si="5"/>
        <v>2.3085000000000002E-3</v>
      </c>
      <c r="K42" s="2">
        <f t="shared" si="5"/>
        <v>4.9815000000000007E-3</v>
      </c>
      <c r="L42" s="2">
        <f t="shared" si="5"/>
        <v>6.1964999999999992E-2</v>
      </c>
      <c r="M42" s="2">
        <f t="shared" si="5"/>
        <v>8.7480000000000016E-2</v>
      </c>
      <c r="N42" s="2">
        <f t="shared" si="5"/>
        <v>275.19750000000005</v>
      </c>
      <c r="O42" s="2">
        <f t="shared" si="5"/>
        <v>1968.3000000000002</v>
      </c>
      <c r="P42" s="2">
        <f t="shared" si="5"/>
        <v>0</v>
      </c>
      <c r="Q42" s="2">
        <f t="shared" si="10"/>
        <v>67.280625000000015</v>
      </c>
      <c r="R42" s="2">
        <f t="shared" si="11"/>
        <v>0</v>
      </c>
      <c r="S42" s="2">
        <f t="shared" si="11"/>
        <v>0.10449000000000001</v>
      </c>
      <c r="T42" s="2">
        <f t="shared" si="11"/>
        <v>0</v>
      </c>
      <c r="U42" s="2">
        <f t="shared" si="11"/>
        <v>0</v>
      </c>
      <c r="AB42" s="74"/>
      <c r="AC42" s="74"/>
      <c r="AD42" s="74"/>
      <c r="AE42" s="74"/>
      <c r="AF42" s="74"/>
      <c r="AG42" s="74"/>
      <c r="AH42" s="74"/>
      <c r="AI42" s="74"/>
    </row>
    <row r="43" spans="1:35" s="91" customFormat="1" ht="13" x14ac:dyDescent="0.35">
      <c r="A43" s="21" t="str">
        <f>O8</f>
        <v>Land at Rhosygadair 6</v>
      </c>
      <c r="B43" s="23">
        <v>250</v>
      </c>
      <c r="C43" s="2">
        <f t="shared" si="6"/>
        <v>53.460000000000008</v>
      </c>
      <c r="D43" s="2">
        <f t="shared" si="7"/>
        <v>21.990163500000001</v>
      </c>
      <c r="E43" s="2">
        <f t="shared" si="8"/>
        <v>4.2384971250000003</v>
      </c>
      <c r="F43" s="2">
        <f t="shared" si="9"/>
        <v>10.676691</v>
      </c>
      <c r="G43" s="2">
        <f t="shared" si="5"/>
        <v>8.7480000000000016E-2</v>
      </c>
      <c r="H43" s="2">
        <f t="shared" si="5"/>
        <v>0.83835000000000015</v>
      </c>
      <c r="I43" s="2">
        <f t="shared" si="5"/>
        <v>6.0750000000000005E-2</v>
      </c>
      <c r="J43" s="2">
        <f t="shared" si="5"/>
        <v>2.3085000000000002E-3</v>
      </c>
      <c r="K43" s="2">
        <f t="shared" si="5"/>
        <v>4.9815000000000007E-3</v>
      </c>
      <c r="L43" s="2">
        <f t="shared" si="5"/>
        <v>6.1964999999999992E-2</v>
      </c>
      <c r="M43" s="2">
        <f t="shared" si="5"/>
        <v>8.7480000000000016E-2</v>
      </c>
      <c r="N43" s="2">
        <f t="shared" si="5"/>
        <v>275.19750000000005</v>
      </c>
      <c r="O43" s="2">
        <f t="shared" si="5"/>
        <v>1968.3000000000002</v>
      </c>
      <c r="P43" s="2">
        <f t="shared" si="5"/>
        <v>0</v>
      </c>
      <c r="Q43" s="2">
        <f t="shared" si="10"/>
        <v>67.280625000000015</v>
      </c>
      <c r="R43" s="2">
        <f t="shared" si="11"/>
        <v>0</v>
      </c>
      <c r="S43" s="2">
        <f t="shared" si="11"/>
        <v>0.10449000000000001</v>
      </c>
      <c r="T43" s="2">
        <f t="shared" si="11"/>
        <v>0</v>
      </c>
      <c r="U43" s="2">
        <f t="shared" si="11"/>
        <v>0</v>
      </c>
      <c r="AB43" s="74"/>
      <c r="AC43" s="74"/>
      <c r="AD43" s="74"/>
      <c r="AE43" s="74"/>
      <c r="AF43" s="74"/>
      <c r="AG43" s="74"/>
      <c r="AH43" s="74"/>
      <c r="AI43" s="74"/>
    </row>
    <row r="44" spans="1:35" s="91" customFormat="1" ht="13" x14ac:dyDescent="0.35">
      <c r="A44" s="21" t="str">
        <f>P8</f>
        <v>Land at Rhosygadair 7</v>
      </c>
      <c r="B44" s="23">
        <v>250</v>
      </c>
      <c r="C44" s="2">
        <f t="shared" si="6"/>
        <v>53.460000000000008</v>
      </c>
      <c r="D44" s="2">
        <f t="shared" si="7"/>
        <v>21.990163500000001</v>
      </c>
      <c r="E44" s="2">
        <f t="shared" si="8"/>
        <v>4.2384971250000003</v>
      </c>
      <c r="F44" s="2">
        <f t="shared" si="9"/>
        <v>10.676691</v>
      </c>
      <c r="G44" s="2">
        <f t="shared" si="5"/>
        <v>8.7480000000000016E-2</v>
      </c>
      <c r="H44" s="2">
        <f t="shared" si="5"/>
        <v>0.83835000000000015</v>
      </c>
      <c r="I44" s="2">
        <f t="shared" si="5"/>
        <v>6.0750000000000005E-2</v>
      </c>
      <c r="J44" s="2">
        <f t="shared" si="5"/>
        <v>2.3085000000000002E-3</v>
      </c>
      <c r="K44" s="2">
        <f t="shared" si="5"/>
        <v>4.9815000000000007E-3</v>
      </c>
      <c r="L44" s="2">
        <f t="shared" si="5"/>
        <v>6.1964999999999992E-2</v>
      </c>
      <c r="M44" s="2">
        <f t="shared" si="5"/>
        <v>8.7480000000000016E-2</v>
      </c>
      <c r="N44" s="2">
        <f t="shared" si="5"/>
        <v>275.19750000000005</v>
      </c>
      <c r="O44" s="2">
        <f t="shared" si="5"/>
        <v>1968.3000000000002</v>
      </c>
      <c r="P44" s="2">
        <f t="shared" si="5"/>
        <v>0</v>
      </c>
      <c r="Q44" s="2">
        <f t="shared" si="10"/>
        <v>67.280625000000015</v>
      </c>
      <c r="R44" s="2">
        <f t="shared" si="11"/>
        <v>0</v>
      </c>
      <c r="S44" s="2">
        <f t="shared" si="11"/>
        <v>0.10449000000000001</v>
      </c>
      <c r="T44" s="2">
        <f t="shared" si="11"/>
        <v>0</v>
      </c>
      <c r="U44" s="2">
        <f t="shared" si="11"/>
        <v>0</v>
      </c>
      <c r="AB44" s="74"/>
      <c r="AC44" s="74"/>
      <c r="AD44" s="74"/>
      <c r="AE44" s="74"/>
      <c r="AF44" s="74"/>
      <c r="AG44" s="74"/>
      <c r="AH44" s="74"/>
      <c r="AI44" s="74"/>
    </row>
    <row r="45" spans="1:35" s="91" customFormat="1" ht="13" x14ac:dyDescent="0.35">
      <c r="A45" s="21">
        <f>Q8</f>
        <v>8440</v>
      </c>
      <c r="B45" s="23">
        <v>250</v>
      </c>
      <c r="C45" s="2">
        <f t="shared" si="6"/>
        <v>53.460000000000008</v>
      </c>
      <c r="D45" s="2">
        <f t="shared" si="7"/>
        <v>21.990163500000001</v>
      </c>
      <c r="E45" s="2">
        <f t="shared" si="8"/>
        <v>4.2384971250000003</v>
      </c>
      <c r="F45" s="2">
        <f t="shared" si="9"/>
        <v>10.676691</v>
      </c>
      <c r="G45" s="2">
        <f t="shared" si="5"/>
        <v>8.7480000000000016E-2</v>
      </c>
      <c r="H45" s="2">
        <f t="shared" si="5"/>
        <v>0.83835000000000015</v>
      </c>
      <c r="I45" s="2">
        <f t="shared" si="5"/>
        <v>6.0750000000000005E-2</v>
      </c>
      <c r="J45" s="2">
        <f t="shared" si="5"/>
        <v>2.3085000000000002E-3</v>
      </c>
      <c r="K45" s="2">
        <f t="shared" si="5"/>
        <v>4.9815000000000007E-3</v>
      </c>
      <c r="L45" s="2">
        <f t="shared" si="5"/>
        <v>6.1964999999999992E-2</v>
      </c>
      <c r="M45" s="2">
        <f t="shared" si="5"/>
        <v>8.7480000000000016E-2</v>
      </c>
      <c r="N45" s="2">
        <f t="shared" si="5"/>
        <v>275.19750000000005</v>
      </c>
      <c r="O45" s="2">
        <f t="shared" si="5"/>
        <v>1968.3000000000002</v>
      </c>
      <c r="P45" s="2">
        <f t="shared" si="5"/>
        <v>0</v>
      </c>
      <c r="Q45" s="2">
        <f t="shared" si="10"/>
        <v>67.280625000000015</v>
      </c>
      <c r="R45" s="2">
        <f t="shared" si="11"/>
        <v>0</v>
      </c>
      <c r="S45" s="2">
        <f t="shared" si="11"/>
        <v>0.10449000000000001</v>
      </c>
      <c r="T45" s="2">
        <f t="shared" si="11"/>
        <v>0</v>
      </c>
      <c r="U45" s="2">
        <f t="shared" si="11"/>
        <v>0</v>
      </c>
      <c r="AB45" s="74"/>
      <c r="AC45" s="74"/>
      <c r="AD45" s="74"/>
      <c r="AE45" s="74"/>
      <c r="AF45" s="74"/>
      <c r="AG45" s="74"/>
      <c r="AH45" s="74"/>
      <c r="AI45" s="74"/>
    </row>
    <row r="46" spans="1:35" s="91" customFormat="1" ht="13" x14ac:dyDescent="0.35">
      <c r="A46" s="21">
        <f>R8</f>
        <v>2301</v>
      </c>
      <c r="B46" s="23">
        <v>250</v>
      </c>
      <c r="C46" s="2">
        <f t="shared" si="6"/>
        <v>53.460000000000008</v>
      </c>
      <c r="D46" s="2">
        <f t="shared" si="7"/>
        <v>21.990163500000001</v>
      </c>
      <c r="E46" s="2">
        <f t="shared" si="8"/>
        <v>4.2384971250000003</v>
      </c>
      <c r="F46" s="2">
        <f t="shared" si="9"/>
        <v>10.676691</v>
      </c>
      <c r="G46" s="2">
        <f t="shared" si="5"/>
        <v>8.7480000000000016E-2</v>
      </c>
      <c r="H46" s="2">
        <f t="shared" si="5"/>
        <v>0.83835000000000015</v>
      </c>
      <c r="I46" s="2">
        <f t="shared" si="5"/>
        <v>6.0750000000000005E-2</v>
      </c>
      <c r="J46" s="2">
        <f t="shared" si="5"/>
        <v>2.3085000000000002E-3</v>
      </c>
      <c r="K46" s="2">
        <f t="shared" si="5"/>
        <v>4.9815000000000007E-3</v>
      </c>
      <c r="L46" s="2">
        <f t="shared" si="5"/>
        <v>6.1964999999999992E-2</v>
      </c>
      <c r="M46" s="2">
        <f t="shared" si="5"/>
        <v>8.7480000000000016E-2</v>
      </c>
      <c r="N46" s="2">
        <f t="shared" si="5"/>
        <v>275.19750000000005</v>
      </c>
      <c r="O46" s="2">
        <f t="shared" si="5"/>
        <v>1968.3000000000002</v>
      </c>
      <c r="P46" s="2">
        <f t="shared" si="5"/>
        <v>0</v>
      </c>
      <c r="Q46" s="2">
        <f t="shared" si="10"/>
        <v>67.280625000000015</v>
      </c>
      <c r="R46" s="2">
        <f t="shared" si="11"/>
        <v>0</v>
      </c>
      <c r="S46" s="2">
        <f t="shared" si="11"/>
        <v>0.10449000000000001</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Tyriet 1</v>
      </c>
      <c r="C57" s="16" t="str">
        <f t="shared" ref="C57:U57" si="13">D8</f>
        <v>Tyriet 2</v>
      </c>
      <c r="D57" s="16" t="str">
        <f t="shared" si="13"/>
        <v>Tyriet 3</v>
      </c>
      <c r="E57" s="16" t="str">
        <f t="shared" si="13"/>
        <v>Tyriet 4</v>
      </c>
      <c r="F57" s="16" t="str">
        <f t="shared" si="13"/>
        <v>Tyriet 5</v>
      </c>
      <c r="G57" s="16" t="str">
        <f t="shared" si="13"/>
        <v>Tyriet 6</v>
      </c>
      <c r="H57" s="16" t="str">
        <f t="shared" si="13"/>
        <v>Tyriet 7</v>
      </c>
      <c r="I57" s="16" t="str">
        <f t="shared" si="13"/>
        <v>Hafod 2675</v>
      </c>
      <c r="J57" s="16">
        <f t="shared" si="13"/>
        <v>15</v>
      </c>
      <c r="K57" s="16" t="str">
        <f t="shared" si="13"/>
        <v>Land at Rhosygadair 3</v>
      </c>
      <c r="L57" s="16" t="str">
        <f t="shared" si="13"/>
        <v>Land at Rhosygadair 4</v>
      </c>
      <c r="M57" s="16" t="str">
        <f t="shared" si="13"/>
        <v>Land at Rhosygadair 5</v>
      </c>
      <c r="N57" s="16" t="str">
        <f t="shared" si="13"/>
        <v>Land at Rhosygadair 6</v>
      </c>
      <c r="O57" s="16" t="str">
        <f t="shared" si="13"/>
        <v>Land at Rhosygadair 7</v>
      </c>
      <c r="P57" s="16">
        <f t="shared" si="13"/>
        <v>8440</v>
      </c>
      <c r="Q57" s="16">
        <f t="shared" si="13"/>
        <v>2301</v>
      </c>
      <c r="R57" s="16">
        <f t="shared" si="13"/>
        <v>0</v>
      </c>
      <c r="S57" s="16">
        <f t="shared" si="13"/>
        <v>0</v>
      </c>
      <c r="T57" s="16">
        <f t="shared" si="13"/>
        <v>0</v>
      </c>
      <c r="U57" s="16">
        <f t="shared" si="13"/>
        <v>0</v>
      </c>
    </row>
    <row r="58" spans="1:35" s="27" customFormat="1" ht="13" hidden="1" x14ac:dyDescent="0.35">
      <c r="A58" s="43" t="s">
        <v>139</v>
      </c>
      <c r="B58" s="45" t="str">
        <f>C16&amp;" I "&amp;(VLOOKUP(C14,Table24581114[],6,FALSE))</f>
        <v>Medium/Clay I Grass</v>
      </c>
      <c r="C58" s="45"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Arable</v>
      </c>
      <c r="M58" s="21" t="str">
        <f>N16&amp;" I "&amp;(VLOOKUP(N14,Table24581114[],6,FALSE))</f>
        <v>Medium/Clay I Arable</v>
      </c>
      <c r="N58" s="21" t="str">
        <f>O16&amp;" I "&amp;(VLOOKUP(O14,Table24581114[],6,FALSE))</f>
        <v>Medium/Clay I Arable</v>
      </c>
      <c r="O58" s="21" t="str">
        <f>P16&amp;" I "&amp;(VLOOKUP(P14,Table24581114[],6,FALSE))</f>
        <v>Medium/Clay I Grass</v>
      </c>
      <c r="P58" s="21" t="str">
        <f>Q16&amp;" I "&amp;(VLOOKUP(Q14,Table24581114[],6,FALSE))</f>
        <v>Medium/Clay I Grass</v>
      </c>
      <c r="Q58" s="21" t="str">
        <f>R16&amp;" I "&amp;(VLOOKUP(R14,Table24581114[],6,FALSE))</f>
        <v>Medium/Clay I Grass</v>
      </c>
      <c r="R58" s="21" t="str">
        <f>S16&amp;" I "&amp;(VLOOKUP(S14,Table24581114[],6,FALSE))</f>
        <v>Choose I 0</v>
      </c>
      <c r="S58" s="21" t="str">
        <f>T16&amp;" I "&amp;(VLOOKUP(T14,Table24581114[],6,FALSE))</f>
        <v>Choose I 0</v>
      </c>
      <c r="T58" s="21" t="str">
        <f>U16&amp;" I "&amp;(VLOOKUP(U14,Table24581114[],6,FALSE))</f>
        <v>Choose I 0</v>
      </c>
      <c r="U58" s="21" t="str">
        <f>V16&amp;" I "&amp;(VLOOKUP(V14,Table24581114[],6,FALSE))</f>
        <v>Choose I 0</v>
      </c>
    </row>
    <row r="59" spans="1:35" s="27" customFormat="1" ht="13" hidden="1" x14ac:dyDescent="0.3">
      <c r="A59" s="100" t="s">
        <v>133</v>
      </c>
      <c r="B59" s="101">
        <f>VLOOKUP(C$14,Table24581114[],5,FALSE)</f>
        <v>6.2</v>
      </c>
      <c r="C59" s="101">
        <f>VLOOKUP(D$14,Table24581114[],5,FALSE)</f>
        <v>6.2</v>
      </c>
      <c r="D59" s="101">
        <f>VLOOKUP(E$14,Table24581114[],5,FALSE)</f>
        <v>6.2</v>
      </c>
      <c r="E59" s="101">
        <f>VLOOKUP(F$14,Table24581114[],5,FALSE)</f>
        <v>6.2</v>
      </c>
      <c r="F59" s="101">
        <f>VLOOKUP(G$14,Table24581114[],5,FALSE)</f>
        <v>6.2</v>
      </c>
      <c r="G59" s="101">
        <f>VLOOKUP(H$14,Table24581114[],5,FALSE)</f>
        <v>6.2</v>
      </c>
      <c r="H59" s="101">
        <f>VLOOKUP(I$14,Table24581114[],5,FALSE)</f>
        <v>6.2</v>
      </c>
      <c r="I59" s="101">
        <f>VLOOKUP(J$14,Table24581114[],5,FALSE)</f>
        <v>6.2</v>
      </c>
      <c r="J59" s="101">
        <f>VLOOKUP(K$14,Table24581114[],5,FALSE)</f>
        <v>6.2</v>
      </c>
      <c r="K59" s="101">
        <f>VLOOKUP(L$14,Table24581114[],5,FALSE)</f>
        <v>6.2</v>
      </c>
      <c r="L59" s="101">
        <f>VLOOKUP(M$14,Table24581114[],5,FALSE)</f>
        <v>6.7</v>
      </c>
      <c r="M59" s="101">
        <f>VLOOKUP(N$14,Table24581114[],5,FALSE)</f>
        <v>6.7</v>
      </c>
      <c r="N59" s="101">
        <f>VLOOKUP(O$14,Table24581114[],5,FALSE)</f>
        <v>6.7</v>
      </c>
      <c r="O59" s="101">
        <f>VLOOKUP(P$14,Table24581114[],5,FALSE)</f>
        <v>6.2</v>
      </c>
      <c r="P59" s="101">
        <f>VLOOKUP(Q$14,Table24581114[],5,FALSE)</f>
        <v>6.2</v>
      </c>
      <c r="Q59" s="101">
        <f>VLOOKUP(R$14,Table24581114[],5,FALSE)</f>
        <v>6.2</v>
      </c>
      <c r="R59" s="101">
        <f>VLOOKUP(S$14,Table24581114[],5,FALSE)</f>
        <v>0</v>
      </c>
      <c r="S59" s="101">
        <f>VLOOKUP(T$14,Table24581114[],5,FALSE)</f>
        <v>0</v>
      </c>
      <c r="T59" s="101">
        <f>VLOOKUP(U$14,Table24581114[],5,FALSE)</f>
        <v>0</v>
      </c>
      <c r="U59" s="101">
        <f>VLOOKUP(V$14,Table24581114[],5,FALSE)</f>
        <v>0</v>
      </c>
    </row>
    <row r="60" spans="1:35" s="27" customFormat="1" ht="13" hidden="1" x14ac:dyDescent="0.3">
      <c r="A60" s="100" t="s">
        <v>4</v>
      </c>
      <c r="B60" s="101">
        <f>C10</f>
        <v>6.5</v>
      </c>
      <c r="C60" s="101">
        <f t="shared" ref="C60:U60" si="14">D10</f>
        <v>5.4</v>
      </c>
      <c r="D60" s="101">
        <f t="shared" si="14"/>
        <v>5.5</v>
      </c>
      <c r="E60" s="101">
        <f t="shared" si="14"/>
        <v>5.7</v>
      </c>
      <c r="F60" s="101">
        <f t="shared" si="14"/>
        <v>5.6</v>
      </c>
      <c r="G60" s="101">
        <f t="shared" si="14"/>
        <v>5.4</v>
      </c>
      <c r="H60" s="101">
        <f t="shared" si="14"/>
        <v>5.5</v>
      </c>
      <c r="I60" s="101">
        <f t="shared" si="14"/>
        <v>6</v>
      </c>
      <c r="J60" s="101">
        <f t="shared" si="14"/>
        <v>5.9</v>
      </c>
      <c r="K60" s="101">
        <f t="shared" si="14"/>
        <v>5.9</v>
      </c>
      <c r="L60" s="101">
        <f t="shared" si="14"/>
        <v>5.7</v>
      </c>
      <c r="M60" s="101">
        <f t="shared" si="14"/>
        <v>5.7</v>
      </c>
      <c r="N60" s="101">
        <f t="shared" si="14"/>
        <v>6</v>
      </c>
      <c r="O60" s="101">
        <f t="shared" si="14"/>
        <v>6.2</v>
      </c>
      <c r="P60" s="101">
        <f t="shared" si="14"/>
        <v>5.3</v>
      </c>
      <c r="Q60" s="101">
        <f t="shared" si="14"/>
        <v>6.8</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8</v>
      </c>
      <c r="M61" s="101">
        <f t="shared" si="15"/>
        <v>8</v>
      </c>
      <c r="N61" s="101">
        <f t="shared" si="15"/>
        <v>8</v>
      </c>
      <c r="O61" s="101">
        <f t="shared" si="15"/>
        <v>6</v>
      </c>
      <c r="P61" s="101">
        <f t="shared" si="15"/>
        <v>6</v>
      </c>
      <c r="Q61" s="101">
        <f t="shared" si="15"/>
        <v>6</v>
      </c>
      <c r="R61" s="101" t="e">
        <f t="shared" si="15"/>
        <v>#N/A</v>
      </c>
      <c r="S61" s="101" t="e">
        <f t="shared" si="15"/>
        <v>#N/A</v>
      </c>
      <c r="T61" s="101" t="e">
        <f t="shared" si="15"/>
        <v>#N/A</v>
      </c>
      <c r="U61" s="101" t="e">
        <f t="shared" si="15"/>
        <v>#N/A</v>
      </c>
    </row>
    <row r="62" spans="1:35" s="27" customFormat="1" ht="13" hidden="1" x14ac:dyDescent="0.3">
      <c r="A62" s="100" t="s">
        <v>135</v>
      </c>
      <c r="B62" s="102">
        <f>B31</f>
        <v>250</v>
      </c>
      <c r="C62" s="102">
        <f>B32</f>
        <v>250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250</v>
      </c>
      <c r="O62" s="102">
        <f>B44</f>
        <v>250</v>
      </c>
      <c r="P62" s="102">
        <f>B45</f>
        <v>250</v>
      </c>
      <c r="Q62" s="102">
        <f>B46</f>
        <v>250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-1.7999999999999989</v>
      </c>
      <c r="C64" s="102">
        <f t="shared" ref="C64:U64" si="17">(C59-C60)*C61</f>
        <v>4.7999999999999989</v>
      </c>
      <c r="D64" s="102">
        <f t="shared" si="17"/>
        <v>4.2000000000000011</v>
      </c>
      <c r="E64" s="102">
        <f t="shared" si="17"/>
        <v>3</v>
      </c>
      <c r="F64" s="102">
        <f t="shared" si="17"/>
        <v>3.6000000000000032</v>
      </c>
      <c r="G64" s="102">
        <f t="shared" si="17"/>
        <v>4.7999999999999989</v>
      </c>
      <c r="H64" s="102">
        <f t="shared" si="17"/>
        <v>4.2000000000000011</v>
      </c>
      <c r="I64" s="102">
        <f t="shared" si="17"/>
        <v>1.2000000000000011</v>
      </c>
      <c r="J64" s="102">
        <f t="shared" si="17"/>
        <v>1.7999999999999989</v>
      </c>
      <c r="K64" s="102">
        <f t="shared" si="17"/>
        <v>1.7999999999999989</v>
      </c>
      <c r="L64" s="102">
        <f t="shared" si="17"/>
        <v>8</v>
      </c>
      <c r="M64" s="102">
        <f t="shared" si="17"/>
        <v>8</v>
      </c>
      <c r="N64" s="102">
        <f t="shared" si="17"/>
        <v>5.6000000000000014</v>
      </c>
      <c r="O64" s="102">
        <f t="shared" si="17"/>
        <v>0</v>
      </c>
      <c r="P64" s="102">
        <f t="shared" si="17"/>
        <v>5.4000000000000021</v>
      </c>
      <c r="Q64" s="102">
        <f t="shared" si="17"/>
        <v>-3.5999999999999979</v>
      </c>
      <c r="R64" s="102" t="e">
        <f t="shared" si="17"/>
        <v>#N/A</v>
      </c>
      <c r="S64" s="102" t="e">
        <f t="shared" si="17"/>
        <v>#N/A</v>
      </c>
      <c r="T64" s="102" t="e">
        <f t="shared" si="17"/>
        <v>#N/A</v>
      </c>
      <c r="U64" s="102" t="e">
        <f t="shared" si="17"/>
        <v>#N/A</v>
      </c>
    </row>
    <row r="65" spans="1:21" s="27" customFormat="1" ht="26" x14ac:dyDescent="0.3">
      <c r="A65" s="94" t="s">
        <v>151</v>
      </c>
      <c r="B65" s="103" t="str">
        <f>IF(B64&lt;=B63,"OVER","UNDER")</f>
        <v>OVER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OVER</v>
      </c>
      <c r="P65" s="103" t="str">
        <f t="shared" si="18"/>
        <v>UNDER</v>
      </c>
      <c r="Q65" s="103" t="str">
        <f t="shared" si="18"/>
        <v>OVER</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7" priority="29" operator="equal">
      <formula>"DECREASE"</formula>
    </cfRule>
    <cfRule type="cellIs" dxfId="76" priority="30" operator="equal">
      <formula>"INCREASE"</formula>
    </cfRule>
  </conditionalFormatting>
  <conditionalFormatting sqref="B31:B50 B62:U65">
    <cfRule type="cellIs" dxfId="75" priority="28" operator="greaterThan">
      <formula>$B$51</formula>
    </cfRule>
  </conditionalFormatting>
  <conditionalFormatting sqref="C31:C50">
    <cfRule type="cellIs" dxfId="74" priority="27" operator="greaterThan">
      <formula>$C$51</formula>
    </cfRule>
  </conditionalFormatting>
  <conditionalFormatting sqref="C18:V18">
    <cfRule type="cellIs" dxfId="73" priority="26" operator="equal">
      <formula>0</formula>
    </cfRule>
  </conditionalFormatting>
  <conditionalFormatting sqref="C17:V17">
    <cfRule type="cellIs" dxfId="72" priority="25" operator="equal">
      <formula>0</formula>
    </cfRule>
  </conditionalFormatting>
  <conditionalFormatting sqref="C19:V19">
    <cfRule type="cellIs" dxfId="71" priority="24" operator="equal">
      <formula>0</formula>
    </cfRule>
  </conditionalFormatting>
  <conditionalFormatting sqref="G31:G50">
    <cfRule type="cellIs" dxfId="70" priority="23" operator="greaterThan">
      <formula>$G$51</formula>
    </cfRule>
  </conditionalFormatting>
  <conditionalFormatting sqref="H31:H50">
    <cfRule type="cellIs" dxfId="69" priority="22" operator="greaterThan">
      <formula>$H$51</formula>
    </cfRule>
  </conditionalFormatting>
  <conditionalFormatting sqref="I31:I50">
    <cfRule type="cellIs" dxfId="68" priority="21" operator="greaterThan">
      <formula>$I$51</formula>
    </cfRule>
  </conditionalFormatting>
  <conditionalFormatting sqref="K31:K50">
    <cfRule type="cellIs" dxfId="67" priority="20" operator="greaterThan">
      <formula>$K$51</formula>
    </cfRule>
  </conditionalFormatting>
  <conditionalFormatting sqref="L31:L50">
    <cfRule type="cellIs" dxfId="66" priority="19" operator="greaterThan">
      <formula>$L$51</formula>
    </cfRule>
  </conditionalFormatting>
  <conditionalFormatting sqref="M31:M50">
    <cfRule type="cellIs" dxfId="65" priority="18" operator="greaterThan">
      <formula>$M$51</formula>
    </cfRule>
  </conditionalFormatting>
  <conditionalFormatting sqref="P31:P50">
    <cfRule type="cellIs" dxfId="64" priority="17" operator="greaterThan">
      <formula>$P$51</formula>
    </cfRule>
  </conditionalFormatting>
  <conditionalFormatting sqref="R31:R50">
    <cfRule type="cellIs" dxfId="63" priority="16" operator="greaterThan">
      <formula>$R$51</formula>
    </cfRule>
  </conditionalFormatting>
  <conditionalFormatting sqref="S31:S50">
    <cfRule type="cellIs" dxfId="62" priority="15" operator="greaterThan">
      <formula>$S$51</formula>
    </cfRule>
  </conditionalFormatting>
  <conditionalFormatting sqref="T31:T50">
    <cfRule type="cellIs" dxfId="61" priority="14" operator="greaterThan">
      <formula>$T$51</formula>
    </cfRule>
  </conditionalFormatting>
  <conditionalFormatting sqref="U31:U50">
    <cfRule type="cellIs" dxfId="60" priority="13" operator="greaterThan">
      <formula>$U$51</formula>
    </cfRule>
  </conditionalFormatting>
  <conditionalFormatting sqref="C22:V22">
    <cfRule type="cellIs" dxfId="59" priority="12" operator="equal">
      <formula>0</formula>
    </cfRule>
  </conditionalFormatting>
  <conditionalFormatting sqref="C24:V24">
    <cfRule type="cellIs" dxfId="58" priority="10" operator="equal">
      <formula>"DECREASE"</formula>
    </cfRule>
    <cfRule type="cellIs" dxfId="57" priority="11" operator="equal">
      <formula>"INCREASE"</formula>
    </cfRule>
  </conditionalFormatting>
  <conditionalFormatting sqref="C23:V23">
    <cfRule type="cellIs" dxfId="56" priority="9" operator="equal">
      <formula>0</formula>
    </cfRule>
  </conditionalFormatting>
  <conditionalFormatting sqref="I1">
    <cfRule type="cellIs" dxfId="55" priority="8" operator="lessThan">
      <formula>5</formula>
    </cfRule>
  </conditionalFormatting>
  <conditionalFormatting sqref="C21:V21">
    <cfRule type="cellIs" dxfId="54" priority="5" operator="equal">
      <formula>0</formula>
    </cfRule>
  </conditionalFormatting>
  <conditionalFormatting sqref="B65:U65">
    <cfRule type="cellIs" dxfId="53" priority="3" operator="equal">
      <formula>"UNDER"</formula>
    </cfRule>
    <cfRule type="cellIs" dxfId="52" priority="4" operator="equal">
      <formula>"OVER"</formula>
    </cfRule>
  </conditionalFormatting>
  <conditionalFormatting sqref="I2">
    <cfRule type="cellIs" dxfId="51" priority="2" operator="greaterThan">
      <formula>5000.1</formula>
    </cfRule>
  </conditionalFormatting>
  <conditionalFormatting sqref="I3">
    <cfRule type="cellIs" dxfId="50" priority="1" operator="greaterThan">
      <formula>4.1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tabSelected="1" topLeftCell="C18" zoomScale="90" zoomScaleNormal="90" workbookViewId="0">
      <selection activeCell="E33" sqref="E3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32" t="s">
        <v>41</v>
      </c>
      <c r="B1" s="132"/>
      <c r="C1" s="147" t="str">
        <f>'Dairy Partners'!C1:D1</f>
        <v>PAN-010713</v>
      </c>
      <c r="D1" s="148"/>
      <c r="E1" s="38" t="s">
        <v>45</v>
      </c>
      <c r="F1" s="54" t="str">
        <f>'Dairy Partners'!F1</f>
        <v>50 ha</v>
      </c>
      <c r="G1" s="143" t="s">
        <v>43</v>
      </c>
      <c r="H1" s="144"/>
      <c r="I1" s="36">
        <v>6.2</v>
      </c>
      <c r="AB1" s="26"/>
      <c r="AC1" s="26"/>
      <c r="AD1" s="44" t="s">
        <v>127</v>
      </c>
      <c r="AE1" s="25"/>
      <c r="AF1" s="25"/>
      <c r="AG1" s="26"/>
      <c r="AH1" s="26"/>
      <c r="AI1" s="55" t="s">
        <v>79</v>
      </c>
      <c r="AJ1" s="56" t="s">
        <v>94</v>
      </c>
      <c r="AK1" s="57" t="s">
        <v>95</v>
      </c>
      <c r="AL1" s="58" t="s">
        <v>126</v>
      </c>
      <c r="AM1" s="58" t="s">
        <v>132</v>
      </c>
      <c r="AN1" s="58" t="s">
        <v>112</v>
      </c>
    </row>
    <row r="2" spans="1:41" ht="13" x14ac:dyDescent="0.3">
      <c r="A2" s="132" t="s">
        <v>87</v>
      </c>
      <c r="B2" s="132"/>
      <c r="C2" s="149" t="str">
        <f>'Dairy Partners'!C2:D2</f>
        <v>EPR/AB3891CX</v>
      </c>
      <c r="D2" s="150"/>
      <c r="E2" s="38" t="s">
        <v>109</v>
      </c>
      <c r="F2" s="36" t="s">
        <v>181</v>
      </c>
      <c r="G2" s="145" t="s">
        <v>110</v>
      </c>
      <c r="H2" s="146"/>
      <c r="I2" s="36"/>
      <c r="AB2" s="44" t="s">
        <v>56</v>
      </c>
      <c r="AC2" s="25"/>
      <c r="AD2" s="44" t="s">
        <v>70</v>
      </c>
      <c r="AE2" s="25"/>
      <c r="AF2" s="25"/>
      <c r="AG2" s="59" t="s">
        <v>76</v>
      </c>
      <c r="AH2" s="26"/>
      <c r="AI2" s="60" t="s">
        <v>127</v>
      </c>
      <c r="AJ2" s="61">
        <v>0</v>
      </c>
      <c r="AK2" s="62">
        <v>0</v>
      </c>
      <c r="AL2" s="18">
        <v>0</v>
      </c>
      <c r="AM2" s="19">
        <v>0</v>
      </c>
      <c r="AN2" s="19">
        <v>0</v>
      </c>
    </row>
    <row r="3" spans="1:41" ht="13" x14ac:dyDescent="0.25">
      <c r="A3" s="133" t="s">
        <v>42</v>
      </c>
      <c r="B3" s="134"/>
      <c r="C3" s="149" t="str">
        <f>'Dairy Partners'!C3:D3</f>
        <v>Stepside Agri</v>
      </c>
      <c r="D3" s="150"/>
      <c r="E3" s="38" t="s">
        <v>108</v>
      </c>
      <c r="F3" s="46" t="s">
        <v>77</v>
      </c>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ht="13" x14ac:dyDescent="0.25">
      <c r="A4" s="132" t="s">
        <v>0</v>
      </c>
      <c r="B4" s="132"/>
      <c r="C4" s="147" t="str">
        <f>'Dairy Partners'!C4:D4</f>
        <v>Hafod Farm, Nant Y Croi Farm, Trefwtial Farm and Castell Malgwyn Farm</v>
      </c>
      <c r="D4" s="148"/>
      <c r="E4" s="39" t="s">
        <v>1</v>
      </c>
      <c r="F4" s="36" t="s">
        <v>184</v>
      </c>
      <c r="G4" s="143"/>
      <c r="H4" s="144"/>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2" t="s">
        <v>47</v>
      </c>
      <c r="B5" s="132"/>
      <c r="C5" s="147" t="str">
        <f>'Dairy Partners'!C5:D5</f>
        <v>Rhiannon Smith</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2" t="s">
        <v>2</v>
      </c>
      <c r="B8" s="132"/>
      <c r="C8" s="75" t="str">
        <f>'Dairy Partners'!C8</f>
        <v>Tyriet 1</v>
      </c>
      <c r="D8" s="75" t="str">
        <f>'Dairy Partners'!D8</f>
        <v>Tyriet 2</v>
      </c>
      <c r="E8" s="75" t="str">
        <f>'Dairy Partners'!E8</f>
        <v>Tyriet 3</v>
      </c>
      <c r="F8" s="75" t="str">
        <f>'Dairy Partners'!F8</f>
        <v>Tyriet 4</v>
      </c>
      <c r="G8" s="75" t="str">
        <f>'Dairy Partners'!G8</f>
        <v>Tyriet 5</v>
      </c>
      <c r="H8" s="75" t="str">
        <f>'Dairy Partners'!H8</f>
        <v>Tyriet 6</v>
      </c>
      <c r="I8" s="75" t="str">
        <f>'Dairy Partners'!I8</f>
        <v>Tyriet 7</v>
      </c>
      <c r="J8" s="75" t="str">
        <f>'Dairy Partners'!J8</f>
        <v>Hafod 2675</v>
      </c>
      <c r="K8" s="75">
        <f>'Dairy Partners'!K8</f>
        <v>15</v>
      </c>
      <c r="L8" s="75" t="str">
        <f>'Dairy Partners'!L8</f>
        <v>Land at Rhosygadair 3</v>
      </c>
      <c r="M8" s="75" t="str">
        <f>'Dairy Partners'!M8</f>
        <v>Land at Rhosygadair 4</v>
      </c>
      <c r="N8" s="75" t="str">
        <f>'Dairy Partners'!N8</f>
        <v>Land at Rhosygadair 5</v>
      </c>
      <c r="O8" s="75" t="str">
        <f>'Dairy Partners'!O8</f>
        <v>Land at Rhosygadair 6</v>
      </c>
      <c r="P8" s="75" t="str">
        <f>'Dairy Partners'!P8</f>
        <v>Land at Rhosygadair 7</v>
      </c>
      <c r="Q8" s="75">
        <f>'Dairy Partners'!Q8</f>
        <v>8440</v>
      </c>
      <c r="R8" s="75">
        <f>'Dairy Partners'!R8</f>
        <v>2301</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2" t="s">
        <v>3</v>
      </c>
      <c r="B9" s="132"/>
      <c r="C9" s="75" t="str">
        <f>'Dairy Partners'!C9</f>
        <v>M</v>
      </c>
      <c r="D9" s="75" t="str">
        <f>'Dairy Partners'!D9</f>
        <v>M</v>
      </c>
      <c r="E9" s="75" t="str">
        <f>'Dairy Partners'!E9</f>
        <v>M</v>
      </c>
      <c r="F9" s="75" t="str">
        <f>'Dairy Partners'!F9</f>
        <v>M</v>
      </c>
      <c r="G9" s="75" t="str">
        <f>'Dairy Partners'!G9</f>
        <v>M</v>
      </c>
      <c r="H9" s="75" t="str">
        <f>'Dairy Partners'!H9</f>
        <v>M</v>
      </c>
      <c r="I9" s="75" t="str">
        <f>'Dairy Partners'!I9</f>
        <v>M</v>
      </c>
      <c r="J9" s="75" t="str">
        <f>'Dairy Partners'!J9</f>
        <v>M</v>
      </c>
      <c r="K9" s="75" t="str">
        <f>'Dairy Partners'!K9</f>
        <v>M</v>
      </c>
      <c r="L9" s="75" t="str">
        <f>'Dairy Partners'!L9</f>
        <v>M</v>
      </c>
      <c r="M9" s="75">
        <f>'Dairy Partners'!M9</f>
        <v>1</v>
      </c>
      <c r="N9" s="75">
        <f>'Dairy Partners'!N9</f>
        <v>1</v>
      </c>
      <c r="O9" s="75">
        <f>'Dairy Partners'!O9</f>
        <v>1</v>
      </c>
      <c r="P9" s="75" t="str">
        <f>'Dairy Partners'!P9</f>
        <v>M</v>
      </c>
      <c r="Q9" s="75" t="str">
        <f>'Dairy Partners'!Q9</f>
        <v>M</v>
      </c>
      <c r="R9" s="75" t="str">
        <f>'Dairy Partners'!R9</f>
        <v>M</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2" t="s">
        <v>4</v>
      </c>
      <c r="B10" s="132"/>
      <c r="C10" s="75">
        <f>'Dairy Partners'!C10</f>
        <v>6.5</v>
      </c>
      <c r="D10" s="75">
        <f>'Dairy Partners'!D10</f>
        <v>5.4</v>
      </c>
      <c r="E10" s="75">
        <f>'Dairy Partners'!E10</f>
        <v>5.5</v>
      </c>
      <c r="F10" s="75">
        <f>'Dairy Partners'!F10</f>
        <v>5.7</v>
      </c>
      <c r="G10" s="75">
        <f>'Dairy Partners'!G10</f>
        <v>5.6</v>
      </c>
      <c r="H10" s="75">
        <f>'Dairy Partners'!H10</f>
        <v>5.4</v>
      </c>
      <c r="I10" s="75">
        <f>'Dairy Partners'!I10</f>
        <v>5.5</v>
      </c>
      <c r="J10" s="75">
        <f>'Dairy Partners'!J10</f>
        <v>6</v>
      </c>
      <c r="K10" s="75">
        <f>'Dairy Partners'!K10</f>
        <v>5.9</v>
      </c>
      <c r="L10" s="75">
        <f>'Dairy Partners'!L10</f>
        <v>5.9</v>
      </c>
      <c r="M10" s="75">
        <f>'Dairy Partners'!M10</f>
        <v>5.7</v>
      </c>
      <c r="N10" s="75">
        <f>'Dairy Partners'!N10</f>
        <v>5.7</v>
      </c>
      <c r="O10" s="75">
        <f>'Dairy Partners'!O10</f>
        <v>6</v>
      </c>
      <c r="P10" s="75">
        <f>'Dairy Partners'!P10</f>
        <v>6.2</v>
      </c>
      <c r="Q10" s="75">
        <f>'Dairy Partners'!Q10</f>
        <v>5.3</v>
      </c>
      <c r="R10" s="75">
        <f>'Dairy Partners'!R10</f>
        <v>6.8</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2" t="s">
        <v>5</v>
      </c>
      <c r="B11" s="132"/>
      <c r="C11" s="75">
        <f>'Dairy Partners'!C11</f>
        <v>3</v>
      </c>
      <c r="D11" s="75">
        <f>'Dairy Partners'!D11</f>
        <v>2</v>
      </c>
      <c r="E11" s="75">
        <f>'Dairy Partners'!E11</f>
        <v>2</v>
      </c>
      <c r="F11" s="75">
        <f>'Dairy Partners'!F11</f>
        <v>2</v>
      </c>
      <c r="G11" s="75">
        <f>'Dairy Partners'!G11</f>
        <v>2</v>
      </c>
      <c r="H11" s="75">
        <f>'Dairy Partners'!H11</f>
        <v>2</v>
      </c>
      <c r="I11" s="75">
        <f>'Dairy Partners'!I11</f>
        <v>2</v>
      </c>
      <c r="J11" s="75">
        <f>'Dairy Partners'!J11</f>
        <v>2</v>
      </c>
      <c r="K11" s="75">
        <f>'Dairy Partners'!K11</f>
        <v>3</v>
      </c>
      <c r="L11" s="75">
        <f>'Dairy Partners'!L11</f>
        <v>3</v>
      </c>
      <c r="M11" s="75">
        <f>'Dairy Partners'!M11</f>
        <v>3</v>
      </c>
      <c r="N11" s="75">
        <f>'Dairy Partners'!N11</f>
        <v>4</v>
      </c>
      <c r="O11" s="75">
        <f>'Dairy Partners'!O11</f>
        <v>3</v>
      </c>
      <c r="P11" s="75">
        <f>'Dairy Partners'!P11</f>
        <v>2</v>
      </c>
      <c r="Q11" s="75">
        <f>'Dairy Partners'!Q11</f>
        <v>2</v>
      </c>
      <c r="R11" s="75">
        <f>'Dairy Partners'!R11</f>
        <v>3</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2" t="s">
        <v>6</v>
      </c>
      <c r="B12" s="132"/>
      <c r="C12" s="75">
        <f>'Dairy Partners'!C12</f>
        <v>1</v>
      </c>
      <c r="D12" s="75">
        <f>'Dairy Partners'!D12</f>
        <v>1</v>
      </c>
      <c r="E12" s="75">
        <f>'Dairy Partners'!E12</f>
        <v>1</v>
      </c>
      <c r="F12" s="75">
        <f>'Dairy Partners'!F12</f>
        <v>1</v>
      </c>
      <c r="G12" s="75">
        <f>'Dairy Partners'!G12</f>
        <v>1</v>
      </c>
      <c r="H12" s="75">
        <f>'Dairy Partners'!H12</f>
        <v>0</v>
      </c>
      <c r="I12" s="75">
        <f>'Dairy Partners'!I12</f>
        <v>1</v>
      </c>
      <c r="J12" s="75">
        <f>'Dairy Partners'!J12</f>
        <v>2</v>
      </c>
      <c r="K12" s="75">
        <f>'Dairy Partners'!K12</f>
        <v>1</v>
      </c>
      <c r="L12" s="75">
        <f>'Dairy Partners'!L12</f>
        <v>1</v>
      </c>
      <c r="M12" s="75">
        <f>'Dairy Partners'!M12</f>
        <v>2</v>
      </c>
      <c r="N12" s="75">
        <f>'Dairy Partners'!N12</f>
        <v>3</v>
      </c>
      <c r="O12" s="75">
        <f>'Dairy Partners'!O12</f>
        <v>3</v>
      </c>
      <c r="P12" s="75">
        <f>'Dairy Partners'!P12</f>
        <v>0</v>
      </c>
      <c r="Q12" s="75">
        <f>'Dairy Partners'!Q12</f>
        <v>1</v>
      </c>
      <c r="R12" s="75">
        <f>'Dairy Partners'!R12</f>
        <v>2</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2" t="s">
        <v>7</v>
      </c>
      <c r="B13" s="132"/>
      <c r="C13" s="75">
        <f>'Dairy Partners'!C13</f>
        <v>2</v>
      </c>
      <c r="D13" s="75">
        <f>'Dairy Partners'!D13</f>
        <v>2</v>
      </c>
      <c r="E13" s="75">
        <f>'Dairy Partners'!E13</f>
        <v>3</v>
      </c>
      <c r="F13" s="75">
        <f>'Dairy Partners'!F13</f>
        <v>3</v>
      </c>
      <c r="G13" s="75">
        <f>'Dairy Partners'!G13</f>
        <v>2</v>
      </c>
      <c r="H13" s="75">
        <f>'Dairy Partners'!H13</f>
        <v>2</v>
      </c>
      <c r="I13" s="75">
        <f>'Dairy Partners'!I13</f>
        <v>2</v>
      </c>
      <c r="J13" s="75">
        <f>'Dairy Partners'!J13</f>
        <v>3</v>
      </c>
      <c r="K13" s="75">
        <f>'Dairy Partners'!K13</f>
        <v>2</v>
      </c>
      <c r="L13" s="75">
        <f>'Dairy Partners'!L13</f>
        <v>3</v>
      </c>
      <c r="M13" s="75">
        <f>'Dairy Partners'!M13</f>
        <v>2</v>
      </c>
      <c r="N13" s="75">
        <f>'Dairy Partners'!N13</f>
        <v>3</v>
      </c>
      <c r="O13" s="75">
        <f>'Dairy Partners'!O13</f>
        <v>3</v>
      </c>
      <c r="P13" s="75">
        <f>'Dairy Partners'!P13</f>
        <v>2</v>
      </c>
      <c r="Q13" s="75">
        <f>'Dairy Partners'!Q13</f>
        <v>2</v>
      </c>
      <c r="R13" s="75">
        <f>'Dairy Partners'!R13</f>
        <v>3</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2" t="s">
        <v>8</v>
      </c>
      <c r="B14" s="14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Maize- Silage (30% DM)</v>
      </c>
      <c r="N14" s="81" t="str">
        <f>'Dairy Partners'!N14</f>
        <v>Maize- Silage (30% DM)</v>
      </c>
      <c r="O14" s="81" t="str">
        <f>'Dairy Partners'!O14</f>
        <v>Maize- Silage (30% DM)</v>
      </c>
      <c r="P14" s="81" t="str">
        <f>'Dairy Partners'!P14</f>
        <v xml:space="preserve">Grass Silage (25% DM) </v>
      </c>
      <c r="Q14" s="81" t="str">
        <f>'Dairy Partners'!Q14</f>
        <v xml:space="preserve">Grass Silage (25% DM) </v>
      </c>
      <c r="R14" s="81" t="str">
        <f>'Dairy Partners'!R14</f>
        <v xml:space="preserve">Grass Silage (25% DM) </v>
      </c>
      <c r="S14" s="81" t="str">
        <f>'Dairy Partners'!S14</f>
        <v>Choose</v>
      </c>
      <c r="T14" s="81" t="str">
        <f>'Dairy Partners'!T14</f>
        <v>Choose</v>
      </c>
      <c r="U14" s="81" t="str">
        <f>'Dairy Partners'!U14</f>
        <v>Choose</v>
      </c>
      <c r="V14" s="81" t="str">
        <f>'Dairy Partners'!V14</f>
        <v>Choose</v>
      </c>
      <c r="AD14" s="44" t="s">
        <v>141</v>
      </c>
      <c r="AE14" s="44">
        <v>6</v>
      </c>
      <c r="AI14" s="68" t="s">
        <v>120</v>
      </c>
      <c r="AJ14" s="69">
        <v>0.8</v>
      </c>
      <c r="AK14" s="70">
        <v>1.7</v>
      </c>
      <c r="AL14" s="19">
        <v>12</v>
      </c>
      <c r="AM14" s="19">
        <v>6.7</v>
      </c>
      <c r="AN14" s="19" t="s">
        <v>138</v>
      </c>
    </row>
    <row r="15" spans="1:41" ht="13" x14ac:dyDescent="0.25">
      <c r="A15" s="135" t="s">
        <v>9</v>
      </c>
      <c r="B15" s="135"/>
      <c r="C15" s="75">
        <f>'Dairy Partners'!C15</f>
        <v>47</v>
      </c>
      <c r="D15" s="75">
        <f>'Dairy Partners'!D15</f>
        <v>47</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47</v>
      </c>
      <c r="M15" s="75">
        <f>'Dairy Partners'!M15</f>
        <v>40</v>
      </c>
      <c r="N15" s="75">
        <f>'Dairy Partners'!N15</f>
        <v>40</v>
      </c>
      <c r="O15" s="75">
        <f>'Dairy Partners'!O15</f>
        <v>40</v>
      </c>
      <c r="P15" s="75">
        <f>'Dairy Partners'!P15</f>
        <v>47</v>
      </c>
      <c r="Q15" s="75">
        <f>'Dairy Partners'!Q15</f>
        <v>38</v>
      </c>
      <c r="R15" s="75">
        <f>'Dairy Partners'!R15</f>
        <v>47</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31" t="s">
        <v>44</v>
      </c>
      <c r="B16" s="131"/>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t="str">
        <f>'Dairy Partners'!R16</f>
        <v>Medium/Clay</v>
      </c>
      <c r="S16" s="82" t="str">
        <f>'Dairy Partners'!S16</f>
        <v>Choose</v>
      </c>
      <c r="T16" s="82" t="str">
        <f>'Dairy Partners'!T16</f>
        <v>Choose</v>
      </c>
      <c r="U16" s="82" t="str">
        <f>'Dairy Partners'!U16</f>
        <v>Choose</v>
      </c>
      <c r="V16" s="82" t="str">
        <f>'Dairy Partners'!V16</f>
        <v>Choose</v>
      </c>
      <c r="AD16" s="67" t="s">
        <v>148</v>
      </c>
      <c r="AE16" s="44">
        <v>8</v>
      </c>
      <c r="AI16" s="68" t="s">
        <v>119</v>
      </c>
      <c r="AJ16" s="69">
        <v>8</v>
      </c>
      <c r="AK16" s="70">
        <v>5.5</v>
      </c>
      <c r="AL16" s="20">
        <v>14</v>
      </c>
      <c r="AM16" s="19">
        <v>6.7</v>
      </c>
      <c r="AN16" s="19" t="s">
        <v>138</v>
      </c>
    </row>
    <row r="17" spans="1:40" ht="13" x14ac:dyDescent="0.25">
      <c r="A17" s="123" t="s">
        <v>69</v>
      </c>
      <c r="B17" s="124"/>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79.899999999999991</v>
      </c>
      <c r="M17" s="40">
        <f t="shared" si="0"/>
        <v>56</v>
      </c>
      <c r="N17" s="40">
        <f t="shared" si="0"/>
        <v>56</v>
      </c>
      <c r="O17" s="40">
        <f t="shared" si="0"/>
        <v>56</v>
      </c>
      <c r="P17" s="40">
        <f t="shared" si="0"/>
        <v>79.899999999999991</v>
      </c>
      <c r="Q17" s="40">
        <f t="shared" si="0"/>
        <v>64.599999999999994</v>
      </c>
      <c r="R17" s="40">
        <f t="shared" si="0"/>
        <v>79.899999999999991</v>
      </c>
      <c r="S17" s="40">
        <f t="shared" si="0"/>
        <v>0</v>
      </c>
      <c r="T17" s="40">
        <f t="shared" si="0"/>
        <v>0</v>
      </c>
      <c r="U17" s="40">
        <f t="shared" si="0"/>
        <v>0</v>
      </c>
      <c r="V17" s="40">
        <f t="shared" si="0"/>
        <v>0</v>
      </c>
      <c r="AD17" s="67" t="s">
        <v>149</v>
      </c>
      <c r="AE17" s="44">
        <v>10</v>
      </c>
      <c r="AI17" s="63" t="s">
        <v>116</v>
      </c>
      <c r="AJ17" s="64">
        <v>1.4</v>
      </c>
      <c r="AK17" s="65">
        <v>4.8</v>
      </c>
      <c r="AL17" s="66">
        <v>15</v>
      </c>
      <c r="AM17" s="19">
        <v>6.2</v>
      </c>
      <c r="AN17" s="19" t="s">
        <v>113</v>
      </c>
    </row>
    <row r="18" spans="1:40" ht="15" customHeight="1" x14ac:dyDescent="0.25">
      <c r="A18" s="125" t="s">
        <v>23</v>
      </c>
      <c r="B18" s="126"/>
      <c r="C18" s="24">
        <f>$D31</f>
        <v>79.771886880000011</v>
      </c>
      <c r="D18" s="24">
        <f>$D32</f>
        <v>0</v>
      </c>
      <c r="E18" s="24">
        <f>$D33</f>
        <v>0</v>
      </c>
      <c r="F18" s="24">
        <f>$D34</f>
        <v>0</v>
      </c>
      <c r="G18" s="24">
        <f>$D35</f>
        <v>0</v>
      </c>
      <c r="H18" s="24">
        <f>$D36</f>
        <v>0</v>
      </c>
      <c r="I18" s="24">
        <f>$D37</f>
        <v>0</v>
      </c>
      <c r="J18" s="24">
        <f>$D38</f>
        <v>79.771886880000011</v>
      </c>
      <c r="K18" s="24">
        <f>$D39</f>
        <v>0</v>
      </c>
      <c r="L18" s="24">
        <f>$D40</f>
        <v>0</v>
      </c>
      <c r="M18" s="24">
        <f>$D41</f>
        <v>0</v>
      </c>
      <c r="N18" s="24">
        <f>$D42</f>
        <v>0</v>
      </c>
      <c r="O18" s="24">
        <f>$D43</f>
        <v>79.771886880000011</v>
      </c>
      <c r="P18" s="24">
        <f>$D44</f>
        <v>79.771886880000011</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25" t="s">
        <v>90</v>
      </c>
      <c r="B19" s="126"/>
      <c r="C19" s="24">
        <f>C18-C17</f>
        <v>-0.12811311999998054</v>
      </c>
      <c r="D19" s="24">
        <f t="shared" ref="D19:V19" si="1">D18-D17</f>
        <v>-79.899999999999991</v>
      </c>
      <c r="E19" s="24">
        <f t="shared" si="1"/>
        <v>-79.899999999999991</v>
      </c>
      <c r="F19" s="24">
        <f t="shared" si="1"/>
        <v>-79.899999999999991</v>
      </c>
      <c r="G19" s="24">
        <f t="shared" si="1"/>
        <v>-79.899999999999991</v>
      </c>
      <c r="H19" s="24">
        <f t="shared" si="1"/>
        <v>-79.899999999999991</v>
      </c>
      <c r="I19" s="24">
        <f t="shared" si="1"/>
        <v>-79.899999999999991</v>
      </c>
      <c r="J19" s="24">
        <f t="shared" si="1"/>
        <v>-0.12811311999998054</v>
      </c>
      <c r="K19" s="24">
        <f t="shared" si="1"/>
        <v>-64.599999999999994</v>
      </c>
      <c r="L19" s="24">
        <f t="shared" si="1"/>
        <v>-79.899999999999991</v>
      </c>
      <c r="M19" s="24">
        <f t="shared" si="1"/>
        <v>-56</v>
      </c>
      <c r="N19" s="24">
        <f t="shared" si="1"/>
        <v>-56</v>
      </c>
      <c r="O19" s="24">
        <f t="shared" si="1"/>
        <v>23.771886880000011</v>
      </c>
      <c r="P19" s="24">
        <f t="shared" si="1"/>
        <v>-0.12811311999998054</v>
      </c>
      <c r="Q19" s="24">
        <f t="shared" si="1"/>
        <v>-64.599999999999994</v>
      </c>
      <c r="R19" s="24">
        <f t="shared" si="1"/>
        <v>-79.899999999999991</v>
      </c>
      <c r="S19" s="24">
        <f t="shared" si="1"/>
        <v>0</v>
      </c>
      <c r="T19" s="24">
        <f t="shared" si="1"/>
        <v>0</v>
      </c>
      <c r="U19" s="24">
        <f t="shared" si="1"/>
        <v>0</v>
      </c>
      <c r="V19" s="33">
        <f t="shared" si="1"/>
        <v>0</v>
      </c>
      <c r="AI19" s="63" t="s">
        <v>107</v>
      </c>
      <c r="AJ19" s="64">
        <v>3.2</v>
      </c>
      <c r="AK19" s="65">
        <v>10.5</v>
      </c>
      <c r="AL19" s="66">
        <v>17</v>
      </c>
      <c r="AM19" s="19">
        <v>6.2</v>
      </c>
      <c r="AN19" s="19" t="s">
        <v>113</v>
      </c>
    </row>
    <row r="20" spans="1:40" ht="15" customHeight="1" thickBot="1" x14ac:dyDescent="0.3">
      <c r="A20" s="127" t="s">
        <v>91</v>
      </c>
      <c r="B20" s="128"/>
      <c r="C20" s="34" t="str">
        <f>IF($B31="","",IF(C$19&gt;=0,"INCREASE","DECREASE"))</f>
        <v>DECREASE</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DECREASE</v>
      </c>
      <c r="K20" s="34" t="str">
        <f>IF($B39="","",IF(K$19&gt;=0,"INCREASE","DECREASE"))</f>
        <v/>
      </c>
      <c r="L20" s="34" t="str">
        <f>IF($B40="","",IF(L$19&gt;=0,"INCREASE","DECREASE"))</f>
        <v/>
      </c>
      <c r="M20" s="34" t="str">
        <f>IF($B41="","",IF(M$19&gt;=0,"INCREASE","DECREASE"))</f>
        <v/>
      </c>
      <c r="N20" s="34" t="str">
        <f>IF($B42="","",IF(N$19&gt;=0,"INCREASE","DECREASE"))</f>
        <v/>
      </c>
      <c r="O20" s="34" t="str">
        <f>IF($B43="","",IF(O$19&gt;=0,"INCREASE","DECREASE"))</f>
        <v>INCREASE</v>
      </c>
      <c r="P20" s="34" t="str">
        <f>IF($B44="","",IF(P$19&gt;=0,"INCREASE","DECREASE"))</f>
        <v>DECREASE</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23" t="s">
        <v>88</v>
      </c>
      <c r="B21" s="124"/>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228</v>
      </c>
      <c r="L21" s="40">
        <f t="shared" si="2"/>
        <v>282</v>
      </c>
      <c r="M21" s="40">
        <f t="shared" si="2"/>
        <v>176</v>
      </c>
      <c r="N21" s="40">
        <f t="shared" si="2"/>
        <v>176</v>
      </c>
      <c r="O21" s="40">
        <f t="shared" si="2"/>
        <v>176</v>
      </c>
      <c r="P21" s="40">
        <f t="shared" si="2"/>
        <v>282</v>
      </c>
      <c r="Q21" s="40">
        <f t="shared" si="2"/>
        <v>228</v>
      </c>
      <c r="R21" s="40">
        <f t="shared" si="2"/>
        <v>282</v>
      </c>
      <c r="S21" s="40">
        <f t="shared" si="2"/>
        <v>0</v>
      </c>
      <c r="T21" s="40">
        <f t="shared" si="2"/>
        <v>0</v>
      </c>
      <c r="U21" s="40">
        <f t="shared" si="2"/>
        <v>0</v>
      </c>
      <c r="V21" s="40">
        <f t="shared" si="2"/>
        <v>0</v>
      </c>
      <c r="AI21" s="78" t="s">
        <v>100</v>
      </c>
      <c r="AJ21" s="83">
        <v>11</v>
      </c>
      <c r="AK21" s="80">
        <v>12</v>
      </c>
      <c r="AL21" s="41">
        <v>19</v>
      </c>
      <c r="AM21" s="19">
        <v>6.7</v>
      </c>
      <c r="AN21" s="19" t="s">
        <v>138</v>
      </c>
    </row>
    <row r="22" spans="1:40" ht="15" customHeight="1" x14ac:dyDescent="0.25">
      <c r="A22" s="125" t="s">
        <v>89</v>
      </c>
      <c r="B22" s="126"/>
      <c r="C22" s="24">
        <f>$E31</f>
        <v>1.7981877600000002</v>
      </c>
      <c r="D22" s="24">
        <f>$E32</f>
        <v>0</v>
      </c>
      <c r="E22" s="24">
        <f>$E33</f>
        <v>0</v>
      </c>
      <c r="F22" s="24">
        <f>$E34</f>
        <v>0</v>
      </c>
      <c r="G22" s="24">
        <f>$E35</f>
        <v>0</v>
      </c>
      <c r="H22" s="24">
        <f>$E36</f>
        <v>0</v>
      </c>
      <c r="I22" s="24">
        <f>$E37</f>
        <v>0</v>
      </c>
      <c r="J22" s="24">
        <f>$E38</f>
        <v>1.7981877600000002</v>
      </c>
      <c r="K22" s="24">
        <f>$E39</f>
        <v>0</v>
      </c>
      <c r="L22" s="24">
        <f>$E40</f>
        <v>0</v>
      </c>
      <c r="M22" s="24">
        <f>$E41</f>
        <v>0</v>
      </c>
      <c r="N22" s="24">
        <f>$E42</f>
        <v>0</v>
      </c>
      <c r="O22" s="24">
        <f>$E43</f>
        <v>1.7981877600000002</v>
      </c>
      <c r="P22" s="24">
        <f>$E44</f>
        <v>1.7981877600000002</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25" t="s">
        <v>92</v>
      </c>
      <c r="B23" s="126"/>
      <c r="C23" s="24">
        <f>C22-C21</f>
        <v>-280.20181223999998</v>
      </c>
      <c r="D23" s="24">
        <f t="shared" ref="D23:V23" si="3">D22-D21</f>
        <v>-282</v>
      </c>
      <c r="E23" s="24">
        <f t="shared" si="3"/>
        <v>-282</v>
      </c>
      <c r="F23" s="24">
        <f t="shared" si="3"/>
        <v>-282</v>
      </c>
      <c r="G23" s="24">
        <f t="shared" si="3"/>
        <v>-282</v>
      </c>
      <c r="H23" s="24">
        <f t="shared" si="3"/>
        <v>-282</v>
      </c>
      <c r="I23" s="24">
        <f t="shared" si="3"/>
        <v>-282</v>
      </c>
      <c r="J23" s="24">
        <f t="shared" si="3"/>
        <v>-280.20181223999998</v>
      </c>
      <c r="K23" s="24">
        <f t="shared" si="3"/>
        <v>-228</v>
      </c>
      <c r="L23" s="24">
        <f t="shared" si="3"/>
        <v>-282</v>
      </c>
      <c r="M23" s="24">
        <f t="shared" si="3"/>
        <v>-176</v>
      </c>
      <c r="N23" s="24">
        <f t="shared" si="3"/>
        <v>-176</v>
      </c>
      <c r="O23" s="24">
        <f t="shared" si="3"/>
        <v>-174.20181224000001</v>
      </c>
      <c r="P23" s="24">
        <f t="shared" si="3"/>
        <v>-280.20181223999998</v>
      </c>
      <c r="Q23" s="24">
        <f t="shared" si="3"/>
        <v>-228</v>
      </c>
      <c r="R23" s="24">
        <f t="shared" si="3"/>
        <v>-282</v>
      </c>
      <c r="S23" s="24">
        <f t="shared" si="3"/>
        <v>0</v>
      </c>
      <c r="T23" s="24">
        <f t="shared" si="3"/>
        <v>0</v>
      </c>
      <c r="U23" s="24">
        <f t="shared" si="3"/>
        <v>0</v>
      </c>
      <c r="V23" s="24">
        <f t="shared" si="3"/>
        <v>0</v>
      </c>
      <c r="AI23" s="78" t="s">
        <v>98</v>
      </c>
      <c r="AJ23" s="83">
        <v>9</v>
      </c>
      <c r="AK23" s="80">
        <v>10</v>
      </c>
      <c r="AL23" s="41">
        <v>21</v>
      </c>
      <c r="AM23" s="19">
        <v>6.7</v>
      </c>
      <c r="AN23" s="19" t="s">
        <v>138</v>
      </c>
    </row>
    <row r="24" spans="1:40" ht="15" customHeight="1" thickBot="1" x14ac:dyDescent="0.3">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str">
        <f t="shared" si="4"/>
        <v>DECREASE</v>
      </c>
      <c r="S24" s="34" t="str">
        <f t="shared" si="4"/>
        <v>INCREASE</v>
      </c>
      <c r="T24" s="34" t="str">
        <f t="shared" si="4"/>
        <v>INCREASE</v>
      </c>
      <c r="U24" s="34" t="str">
        <f t="shared" si="4"/>
        <v>INCREASE</v>
      </c>
      <c r="V24" s="34" t="str">
        <f t="shared" si="4"/>
        <v>INCREASE</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35">
      <c r="A28" s="90"/>
      <c r="B28" s="32">
        <v>7.23</v>
      </c>
      <c r="C28" s="23">
        <v>0.76300000000000001</v>
      </c>
      <c r="D28" s="23">
        <v>0.28000000000000003</v>
      </c>
      <c r="E28" s="23">
        <v>1.2E-2</v>
      </c>
      <c r="F28" s="23">
        <v>253</v>
      </c>
      <c r="G28" s="23">
        <v>21.7</v>
      </c>
      <c r="H28" s="23">
        <v>100</v>
      </c>
      <c r="I28" s="23">
        <v>58.3</v>
      </c>
      <c r="J28" s="23">
        <v>0.44</v>
      </c>
      <c r="K28" s="31">
        <v>0.28000000000000003</v>
      </c>
      <c r="L28" s="23">
        <v>9.3000000000000007</v>
      </c>
      <c r="M28" s="23">
        <v>7.81</v>
      </c>
      <c r="N28" s="23">
        <v>134000</v>
      </c>
      <c r="O28" s="23">
        <v>24200</v>
      </c>
      <c r="P28" s="23"/>
      <c r="Q28" s="23">
        <v>5020</v>
      </c>
      <c r="R28" s="23"/>
      <c r="S28" s="23">
        <v>39.5</v>
      </c>
      <c r="T28" s="23"/>
      <c r="U28" s="23"/>
    </row>
    <row r="29" spans="1:40" s="15" customFormat="1" ht="28" x14ac:dyDescent="0.3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Tyriet 1</v>
      </c>
      <c r="B31" s="23">
        <v>172</v>
      </c>
      <c r="C31" s="2">
        <f>IF(C$27="%w/w SAR",((C$28*10)*$B31),IF(C$27="%w/w DM",(((C$28*10)*($B$28/100))*$B31),IF(C$27="kg/t SAR",(C$28*$B31),IF(C$27="kg/t DM",((C$28*($B$28/100))*$B31),IF(C$27="mg/kg SAR",((C$28*0.001)*$B31),IF(C$27="mg/kg DM",(((C$28*0.001)*($B$28/100))*$B31),0))))))</f>
        <v>94.883628000000016</v>
      </c>
      <c r="D31" s="2">
        <f>(IF(D$27="%w/w SAR",((D$28*10)*$B31),IF(D$27="%w/w DM",(((D$28*10)*($B$28/100))*$B31),IF(D$27="kg/t SAR",(D$28*$B31),IF(D$27="kg/t DM",((D$28*($B$28/100))*$B31),IF(D$27="mg/kg SAR",((D$28*0.001)*$B31),IF(D$27="mg/kg DM",(((D$28*0.001)*($B$28/100))*$B31),"0")))))))*2.291</f>
        <v>79.771886880000011</v>
      </c>
      <c r="E31" s="2">
        <f>(IF(E$27="%w/w SAR",((E$28*10)*$B31),IF(E$27="%w/w DM",(((E$28*10)*($B$28/100))*$B31),IF(E$27="kg/t SAR",(E$28*$B31),IF(E$27="kg/t DM",((E$28*($B$28/100))*$B31),IF(E$27="mg/kg SAR",((E$28*0.001)*$B31),IF(E$27="mg/kg DM",(((E$28*0.001)*($B$28/100))*$B31),"0")))))))*1.205</f>
        <v>1.7981877600000002</v>
      </c>
      <c r="F31" s="2">
        <f>(IF(F$27="%w/w SAR",((F$28*10)*$B31),IF(F$27="%w/w DM",(((F$28*10)*($B$28/100))*$B31),IF(F$27="kg/t SAR",(F$28*$B31),IF(F$27="kg/t DM",((F$28*($B$28/100))*$B31),IF(F$27="mg/kg SAR",((F$28*0.001)*$B31),IF(F$27="mg/kg DM",(((F$28*0.001)*($B$28/100))*$B31),"0")))))))*1.658</f>
        <v>5.2164108743999993</v>
      </c>
      <c r="G31" s="2">
        <f t="shared" ref="G31:P46" si="5">IF(G$27="%w/w SAR",((G$28*10)*$B31),IF(G$27="%w/w DM",(((G$28*10)*($B$28/100))*$B31),IF(G$27="kg/t SAR",(G$28*$B31),IF(G$27="kg/t DM",((G$28*($B$28/100))*$B31),IF(G$27="mg/kg SAR",((G$28*0.001)*$B31),IF(G$27="mg/kg DM",(((G$28*0.001)*($B$28/100))*$B31),0))))))</f>
        <v>0.26985252000000004</v>
      </c>
      <c r="H31" s="2">
        <f t="shared" si="5"/>
        <v>1.24356</v>
      </c>
      <c r="I31" s="2">
        <f t="shared" si="5"/>
        <v>0.72499548000000003</v>
      </c>
      <c r="J31" s="2">
        <f t="shared" si="5"/>
        <v>5.4716640000000002E-3</v>
      </c>
      <c r="K31" s="2">
        <f t="shared" si="5"/>
        <v>3.4819680000000006E-3</v>
      </c>
      <c r="L31" s="2">
        <f t="shared" si="5"/>
        <v>0.11565108000000002</v>
      </c>
      <c r="M31" s="2">
        <f t="shared" si="5"/>
        <v>9.7122036000000009E-2</v>
      </c>
      <c r="N31" s="2">
        <f t="shared" si="5"/>
        <v>1666.3704</v>
      </c>
      <c r="O31" s="2">
        <f t="shared" si="5"/>
        <v>300.94152000000003</v>
      </c>
      <c r="P31" s="2">
        <f t="shared" si="5"/>
        <v>0</v>
      </c>
      <c r="Q31" s="2">
        <f>(IF(Q$27="%w/w SAR",((Q$28*10)*$B31),IF(Q$27="%w/w DM",(((Q$28*10)*($B$28/100))*$B31),IF(Q$27="kg/t SAR",(Q$28*$B31),IF(Q$27="kg/t DM",((Q$28*($B$28/100))*$B31),IF(Q$27="mg/kg SAR",((Q$28*0.001)*$B31),IF(Q$27="mg/kg DM",(((Q$28*0.001)*($B$28/100))*$B31),0)))))))*2.5</f>
        <v>156.06678000000002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0.49120620000000004</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Tyriet 2</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ht="13" x14ac:dyDescent="0.35">
      <c r="A33" s="21" t="str">
        <f>E8</f>
        <v>Tyriet 3</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ht="13" x14ac:dyDescent="0.35">
      <c r="A34" s="21" t="str">
        <f>F8</f>
        <v>Tyriet 4</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ht="13" x14ac:dyDescent="0.35">
      <c r="A35" s="21" t="str">
        <f>G8</f>
        <v>Tyriet 5</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ht="13" x14ac:dyDescent="0.35">
      <c r="A36" s="21" t="str">
        <f>H8</f>
        <v>Tyriet 6</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ht="13" x14ac:dyDescent="0.35">
      <c r="A37" s="21" t="str">
        <f>I8</f>
        <v>Tyriet 7</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ht="13" x14ac:dyDescent="0.35">
      <c r="A38" s="21" t="str">
        <f>J8</f>
        <v>Hafod 2675</v>
      </c>
      <c r="B38" s="23">
        <v>172</v>
      </c>
      <c r="C38" s="2">
        <f t="shared" si="6"/>
        <v>94.883628000000016</v>
      </c>
      <c r="D38" s="2">
        <f t="shared" si="7"/>
        <v>79.771886880000011</v>
      </c>
      <c r="E38" s="2">
        <f t="shared" si="8"/>
        <v>1.7981877600000002</v>
      </c>
      <c r="F38" s="2">
        <f t="shared" si="9"/>
        <v>5.2164108743999993</v>
      </c>
      <c r="G38" s="2">
        <f t="shared" si="5"/>
        <v>0.26985252000000004</v>
      </c>
      <c r="H38" s="2">
        <f t="shared" si="5"/>
        <v>1.24356</v>
      </c>
      <c r="I38" s="2">
        <f t="shared" si="5"/>
        <v>0.72499548000000003</v>
      </c>
      <c r="J38" s="2">
        <f t="shared" si="5"/>
        <v>5.4716640000000002E-3</v>
      </c>
      <c r="K38" s="2">
        <f t="shared" si="5"/>
        <v>3.4819680000000006E-3</v>
      </c>
      <c r="L38" s="2">
        <f t="shared" si="5"/>
        <v>0.11565108000000002</v>
      </c>
      <c r="M38" s="2">
        <f t="shared" si="5"/>
        <v>9.7122036000000009E-2</v>
      </c>
      <c r="N38" s="2">
        <f t="shared" si="5"/>
        <v>1666.3704</v>
      </c>
      <c r="O38" s="2">
        <f t="shared" si="5"/>
        <v>300.94152000000003</v>
      </c>
      <c r="P38" s="2">
        <f t="shared" si="5"/>
        <v>0</v>
      </c>
      <c r="Q38" s="2">
        <f t="shared" si="10"/>
        <v>156.06678000000002</v>
      </c>
      <c r="R38" s="2">
        <f t="shared" si="11"/>
        <v>0</v>
      </c>
      <c r="S38" s="2">
        <f t="shared" si="11"/>
        <v>0.49120620000000004</v>
      </c>
      <c r="T38" s="2">
        <f t="shared" si="11"/>
        <v>0</v>
      </c>
      <c r="U38" s="2">
        <f t="shared" si="11"/>
        <v>0</v>
      </c>
      <c r="AB38" s="74"/>
      <c r="AC38" s="74"/>
      <c r="AD38" s="74"/>
      <c r="AE38" s="74"/>
      <c r="AF38" s="74"/>
      <c r="AG38" s="74"/>
      <c r="AH38" s="74"/>
      <c r="AI38" s="74"/>
    </row>
    <row r="39" spans="1:35" s="91" customFormat="1" ht="13" x14ac:dyDescent="0.35">
      <c r="A39" s="21">
        <f>K8</f>
        <v>15</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ht="13" x14ac:dyDescent="0.35">
      <c r="A40" s="21" t="str">
        <f>L8</f>
        <v>Land at Rhosygadair 3</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ht="13" x14ac:dyDescent="0.35">
      <c r="A41" s="21" t="str">
        <f>M8</f>
        <v>Land at Rhosygadair 4</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ht="13" x14ac:dyDescent="0.35">
      <c r="A42" s="21" t="str">
        <f>N8</f>
        <v>Land at Rhosygadair 5</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ht="13" x14ac:dyDescent="0.35">
      <c r="A43" s="21" t="str">
        <f>O8</f>
        <v>Land at Rhosygadair 6</v>
      </c>
      <c r="B43" s="23">
        <v>172</v>
      </c>
      <c r="C43" s="2">
        <f t="shared" si="6"/>
        <v>94.883628000000016</v>
      </c>
      <c r="D43" s="2">
        <f t="shared" si="7"/>
        <v>79.771886880000011</v>
      </c>
      <c r="E43" s="2">
        <f t="shared" si="8"/>
        <v>1.7981877600000002</v>
      </c>
      <c r="F43" s="2">
        <f t="shared" si="9"/>
        <v>5.2164108743999993</v>
      </c>
      <c r="G43" s="2">
        <f t="shared" si="5"/>
        <v>0.26985252000000004</v>
      </c>
      <c r="H43" s="2">
        <f t="shared" si="5"/>
        <v>1.24356</v>
      </c>
      <c r="I43" s="2">
        <f t="shared" si="5"/>
        <v>0.72499548000000003</v>
      </c>
      <c r="J43" s="2">
        <f t="shared" si="5"/>
        <v>5.4716640000000002E-3</v>
      </c>
      <c r="K43" s="2">
        <f t="shared" si="5"/>
        <v>3.4819680000000006E-3</v>
      </c>
      <c r="L43" s="2">
        <f t="shared" si="5"/>
        <v>0.11565108000000002</v>
      </c>
      <c r="M43" s="2">
        <f t="shared" si="5"/>
        <v>9.7122036000000009E-2</v>
      </c>
      <c r="N43" s="2">
        <f t="shared" si="5"/>
        <v>1666.3704</v>
      </c>
      <c r="O43" s="2">
        <f t="shared" si="5"/>
        <v>300.94152000000003</v>
      </c>
      <c r="P43" s="2">
        <f t="shared" si="5"/>
        <v>0</v>
      </c>
      <c r="Q43" s="2">
        <f t="shared" si="10"/>
        <v>156.06678000000002</v>
      </c>
      <c r="R43" s="2">
        <f t="shared" si="11"/>
        <v>0</v>
      </c>
      <c r="S43" s="2">
        <f t="shared" si="11"/>
        <v>0.49120620000000004</v>
      </c>
      <c r="T43" s="2">
        <f t="shared" si="11"/>
        <v>0</v>
      </c>
      <c r="U43" s="2">
        <f t="shared" si="11"/>
        <v>0</v>
      </c>
      <c r="AB43" s="74"/>
      <c r="AC43" s="74"/>
      <c r="AD43" s="74"/>
      <c r="AE43" s="74"/>
      <c r="AF43" s="74"/>
      <c r="AG43" s="74"/>
      <c r="AH43" s="74"/>
      <c r="AI43" s="74"/>
    </row>
    <row r="44" spans="1:35" s="91" customFormat="1" ht="13" x14ac:dyDescent="0.35">
      <c r="A44" s="21" t="str">
        <f>P8</f>
        <v>Land at Rhosygadair 7</v>
      </c>
      <c r="B44" s="23">
        <v>172</v>
      </c>
      <c r="C44" s="2">
        <f t="shared" si="6"/>
        <v>94.883628000000016</v>
      </c>
      <c r="D44" s="2">
        <f t="shared" si="7"/>
        <v>79.771886880000011</v>
      </c>
      <c r="E44" s="2">
        <f t="shared" si="8"/>
        <v>1.7981877600000002</v>
      </c>
      <c r="F44" s="2">
        <f t="shared" si="9"/>
        <v>5.2164108743999993</v>
      </c>
      <c r="G44" s="2">
        <f t="shared" si="5"/>
        <v>0.26985252000000004</v>
      </c>
      <c r="H44" s="2">
        <f t="shared" si="5"/>
        <v>1.24356</v>
      </c>
      <c r="I44" s="2">
        <f t="shared" si="5"/>
        <v>0.72499548000000003</v>
      </c>
      <c r="J44" s="2">
        <f t="shared" si="5"/>
        <v>5.4716640000000002E-3</v>
      </c>
      <c r="K44" s="2">
        <f t="shared" si="5"/>
        <v>3.4819680000000006E-3</v>
      </c>
      <c r="L44" s="2">
        <f t="shared" si="5"/>
        <v>0.11565108000000002</v>
      </c>
      <c r="M44" s="2">
        <f t="shared" si="5"/>
        <v>9.7122036000000009E-2</v>
      </c>
      <c r="N44" s="2">
        <f t="shared" si="5"/>
        <v>1666.3704</v>
      </c>
      <c r="O44" s="2">
        <f t="shared" si="5"/>
        <v>300.94152000000003</v>
      </c>
      <c r="P44" s="2">
        <f t="shared" si="5"/>
        <v>0</v>
      </c>
      <c r="Q44" s="2">
        <f t="shared" si="10"/>
        <v>156.06678000000002</v>
      </c>
      <c r="R44" s="2">
        <f t="shared" si="11"/>
        <v>0</v>
      </c>
      <c r="S44" s="2">
        <f t="shared" si="11"/>
        <v>0.49120620000000004</v>
      </c>
      <c r="T44" s="2">
        <f t="shared" si="11"/>
        <v>0</v>
      </c>
      <c r="U44" s="2">
        <f t="shared" si="11"/>
        <v>0</v>
      </c>
      <c r="AB44" s="74"/>
      <c r="AC44" s="74"/>
      <c r="AD44" s="74"/>
      <c r="AE44" s="74"/>
      <c r="AF44" s="74"/>
      <c r="AG44" s="74"/>
      <c r="AH44" s="74"/>
      <c r="AI44" s="74"/>
    </row>
    <row r="45" spans="1:35" s="91" customFormat="1" ht="13" x14ac:dyDescent="0.35">
      <c r="A45" s="21">
        <f>Q8</f>
        <v>8440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ht="13" x14ac:dyDescent="0.35">
      <c r="A46" s="21">
        <f>R8</f>
        <v>2301</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Tyriet 1</v>
      </c>
      <c r="C57" s="16" t="str">
        <f t="shared" ref="C57:U57" si="13">D8</f>
        <v>Tyriet 2</v>
      </c>
      <c r="D57" s="16" t="str">
        <f t="shared" si="13"/>
        <v>Tyriet 3</v>
      </c>
      <c r="E57" s="16" t="str">
        <f t="shared" si="13"/>
        <v>Tyriet 4</v>
      </c>
      <c r="F57" s="16" t="str">
        <f t="shared" si="13"/>
        <v>Tyriet 5</v>
      </c>
      <c r="G57" s="16" t="str">
        <f t="shared" si="13"/>
        <v>Tyriet 6</v>
      </c>
      <c r="H57" s="16" t="str">
        <f t="shared" si="13"/>
        <v>Tyriet 7</v>
      </c>
      <c r="I57" s="16" t="str">
        <f t="shared" si="13"/>
        <v>Hafod 2675</v>
      </c>
      <c r="J57" s="16">
        <f t="shared" si="13"/>
        <v>15</v>
      </c>
      <c r="K57" s="16" t="str">
        <f t="shared" si="13"/>
        <v>Land at Rhosygadair 3</v>
      </c>
      <c r="L57" s="16" t="str">
        <f t="shared" si="13"/>
        <v>Land at Rhosygadair 4</v>
      </c>
      <c r="M57" s="16" t="str">
        <f t="shared" si="13"/>
        <v>Land at Rhosygadair 5</v>
      </c>
      <c r="N57" s="16" t="str">
        <f t="shared" si="13"/>
        <v>Land at Rhosygadair 6</v>
      </c>
      <c r="O57" s="16" t="str">
        <f t="shared" si="13"/>
        <v>Land at Rhosygadair 7</v>
      </c>
      <c r="P57" s="16">
        <f t="shared" si="13"/>
        <v>8440</v>
      </c>
      <c r="Q57" s="16">
        <f t="shared" si="13"/>
        <v>2301</v>
      </c>
      <c r="R57" s="16">
        <f t="shared" si="13"/>
        <v>0</v>
      </c>
      <c r="S57" s="16">
        <f t="shared" si="13"/>
        <v>0</v>
      </c>
      <c r="T57" s="16">
        <f t="shared" si="13"/>
        <v>0</v>
      </c>
      <c r="U57" s="16">
        <f t="shared" si="13"/>
        <v>0</v>
      </c>
    </row>
    <row r="58" spans="1:35" s="27" customFormat="1" ht="13" hidden="1" x14ac:dyDescent="0.35">
      <c r="A58" s="43" t="s">
        <v>139</v>
      </c>
      <c r="B58" s="45" t="str">
        <f>C16&amp;" I "&amp;(VLOOKUP(C14,Table245810[],6,FALSE))</f>
        <v>Medium/Clay I Grass</v>
      </c>
      <c r="C58" s="45"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Arable</v>
      </c>
      <c r="M58" s="21" t="str">
        <f>N16&amp;" I "&amp;(VLOOKUP(N14,Table245810[],6,FALSE))</f>
        <v>Medium/Clay I Arable</v>
      </c>
      <c r="N58" s="21" t="str">
        <f>O16&amp;" I "&amp;(VLOOKUP(O14,Table245810[],6,FALSE))</f>
        <v>Medium/Clay I Arable</v>
      </c>
      <c r="O58" s="21" t="str">
        <f>P16&amp;" I "&amp;(VLOOKUP(P14,Table245810[],6,FALSE))</f>
        <v>Medium/Clay I Grass</v>
      </c>
      <c r="P58" s="21" t="str">
        <f>Q16&amp;" I "&amp;(VLOOKUP(Q14,Table245810[],6,FALSE))</f>
        <v>Medium/Clay I Grass</v>
      </c>
      <c r="Q58" s="21" t="str">
        <f>R16&amp;" I "&amp;(VLOOKUP(R14,Table245810[],6,FALSE))</f>
        <v>Medium/Clay I Grass</v>
      </c>
      <c r="R58" s="21" t="str">
        <f>S16&amp;" I "&amp;(VLOOKUP(S14,Table245810[],6,FALSE))</f>
        <v>Choose I 0</v>
      </c>
      <c r="S58" s="21" t="str">
        <f>T16&amp;" I "&amp;(VLOOKUP(T14,Table245810[],6,FALSE))</f>
        <v>Choose I 0</v>
      </c>
      <c r="T58" s="21" t="str">
        <f>U16&amp;" I "&amp;(VLOOKUP(U14,Table245810[],6,FALSE))</f>
        <v>Choose I 0</v>
      </c>
      <c r="U58" s="21" t="str">
        <f>V16&amp;" I "&amp;(VLOOKUP(V14,Table245810[],6,FALSE))</f>
        <v>Choose I 0</v>
      </c>
    </row>
    <row r="59" spans="1:35" s="27" customFormat="1" ht="13" hidden="1" x14ac:dyDescent="0.3">
      <c r="A59" s="100" t="s">
        <v>133</v>
      </c>
      <c r="B59" s="101">
        <f>VLOOKUP(C$14,Table245810[],5,FALSE)</f>
        <v>6.2</v>
      </c>
      <c r="C59" s="101">
        <f>VLOOKUP(D$14,Table245810[],5,FALSE)</f>
        <v>6.2</v>
      </c>
      <c r="D59" s="101">
        <f>VLOOKUP(E$14,Table245810[],5,FALSE)</f>
        <v>6.2</v>
      </c>
      <c r="E59" s="101">
        <f>VLOOKUP(F$14,Table245810[],5,FALSE)</f>
        <v>6.2</v>
      </c>
      <c r="F59" s="101">
        <f>VLOOKUP(G$14,Table245810[],5,FALSE)</f>
        <v>6.2</v>
      </c>
      <c r="G59" s="101">
        <f>VLOOKUP(H$14,Table245810[],5,FALSE)</f>
        <v>6.2</v>
      </c>
      <c r="H59" s="101">
        <f>VLOOKUP(I$14,Table245810[],5,FALSE)</f>
        <v>6.2</v>
      </c>
      <c r="I59" s="101">
        <f>VLOOKUP(J$14,Table245810[],5,FALSE)</f>
        <v>6.2</v>
      </c>
      <c r="J59" s="101">
        <f>VLOOKUP(K$14,Table245810[],5,FALSE)</f>
        <v>6.2</v>
      </c>
      <c r="K59" s="101">
        <f>VLOOKUP(L$14,Table245810[],5,FALSE)</f>
        <v>6.2</v>
      </c>
      <c r="L59" s="101">
        <f>VLOOKUP(M$14,Table245810[],5,FALSE)</f>
        <v>6.7</v>
      </c>
      <c r="M59" s="101">
        <f>VLOOKUP(N$14,Table245810[],5,FALSE)</f>
        <v>6.7</v>
      </c>
      <c r="N59" s="101">
        <f>VLOOKUP(O$14,Table245810[],5,FALSE)</f>
        <v>6.7</v>
      </c>
      <c r="O59" s="101">
        <f>VLOOKUP(P$14,Table245810[],5,FALSE)</f>
        <v>6.2</v>
      </c>
      <c r="P59" s="101">
        <f>VLOOKUP(Q$14,Table245810[],5,FALSE)</f>
        <v>6.2</v>
      </c>
      <c r="Q59" s="101">
        <f>VLOOKUP(R$14,Table245810[],5,FALSE)</f>
        <v>6.2</v>
      </c>
      <c r="R59" s="101">
        <f>VLOOKUP(S$14,Table245810[],5,FALSE)</f>
        <v>0</v>
      </c>
      <c r="S59" s="101">
        <f>VLOOKUP(T$14,Table245810[],5,FALSE)</f>
        <v>0</v>
      </c>
      <c r="T59" s="101">
        <f>VLOOKUP(U$14,Table245810[],5,FALSE)</f>
        <v>0</v>
      </c>
      <c r="U59" s="101">
        <f>VLOOKUP(V$14,Table245810[],5,FALSE)</f>
        <v>0</v>
      </c>
    </row>
    <row r="60" spans="1:35" s="27" customFormat="1" ht="13" hidden="1" x14ac:dyDescent="0.3">
      <c r="A60" s="100" t="s">
        <v>4</v>
      </c>
      <c r="B60" s="101">
        <f>C10</f>
        <v>6.5</v>
      </c>
      <c r="C60" s="101">
        <f t="shared" ref="C60:U60" si="14">D10</f>
        <v>5.4</v>
      </c>
      <c r="D60" s="101">
        <f t="shared" si="14"/>
        <v>5.5</v>
      </c>
      <c r="E60" s="101">
        <f t="shared" si="14"/>
        <v>5.7</v>
      </c>
      <c r="F60" s="101">
        <f t="shared" si="14"/>
        <v>5.6</v>
      </c>
      <c r="G60" s="101">
        <f t="shared" si="14"/>
        <v>5.4</v>
      </c>
      <c r="H60" s="101">
        <f t="shared" si="14"/>
        <v>5.5</v>
      </c>
      <c r="I60" s="101">
        <f t="shared" si="14"/>
        <v>6</v>
      </c>
      <c r="J60" s="101">
        <f t="shared" si="14"/>
        <v>5.9</v>
      </c>
      <c r="K60" s="101">
        <f t="shared" si="14"/>
        <v>5.9</v>
      </c>
      <c r="L60" s="101">
        <f t="shared" si="14"/>
        <v>5.7</v>
      </c>
      <c r="M60" s="101">
        <f t="shared" si="14"/>
        <v>5.7</v>
      </c>
      <c r="N60" s="101">
        <f t="shared" si="14"/>
        <v>6</v>
      </c>
      <c r="O60" s="101">
        <f t="shared" si="14"/>
        <v>6.2</v>
      </c>
      <c r="P60" s="101">
        <f t="shared" si="14"/>
        <v>5.3</v>
      </c>
      <c r="Q60" s="101">
        <f t="shared" si="14"/>
        <v>6.8</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8</v>
      </c>
      <c r="M61" s="101">
        <f t="shared" si="15"/>
        <v>8</v>
      </c>
      <c r="N61" s="101">
        <f t="shared" si="15"/>
        <v>8</v>
      </c>
      <c r="O61" s="101">
        <f t="shared" si="15"/>
        <v>6</v>
      </c>
      <c r="P61" s="101">
        <f t="shared" si="15"/>
        <v>6</v>
      </c>
      <c r="Q61" s="101">
        <f t="shared" si="15"/>
        <v>6</v>
      </c>
      <c r="R61" s="101" t="e">
        <f t="shared" si="15"/>
        <v>#N/A</v>
      </c>
      <c r="S61" s="101" t="e">
        <f t="shared" si="15"/>
        <v>#N/A</v>
      </c>
      <c r="T61" s="101" t="e">
        <f t="shared" si="15"/>
        <v>#N/A</v>
      </c>
      <c r="U61" s="101" t="e">
        <f t="shared" si="15"/>
        <v>#N/A</v>
      </c>
    </row>
    <row r="62" spans="1:35" s="27" customFormat="1" ht="13" hidden="1" x14ac:dyDescent="0.3">
      <c r="A62" s="100" t="s">
        <v>135</v>
      </c>
      <c r="B62" s="102">
        <f>B31</f>
        <v>172</v>
      </c>
      <c r="C62" s="102">
        <f>B32</f>
        <v>0</v>
      </c>
      <c r="D62" s="102">
        <f>B33</f>
        <v>0</v>
      </c>
      <c r="E62" s="102">
        <f>B34</f>
        <v>0</v>
      </c>
      <c r="F62" s="102">
        <f>B35</f>
        <v>0</v>
      </c>
      <c r="G62" s="102">
        <f>B36</f>
        <v>0</v>
      </c>
      <c r="H62" s="102">
        <f>B37</f>
        <v>0</v>
      </c>
      <c r="I62" s="102">
        <f>B38</f>
        <v>172</v>
      </c>
      <c r="J62" s="102">
        <f>B39</f>
        <v>0</v>
      </c>
      <c r="K62" s="102">
        <f>B40</f>
        <v>0</v>
      </c>
      <c r="L62" s="102">
        <f>B41</f>
        <v>0</v>
      </c>
      <c r="M62" s="102">
        <f>B42</f>
        <v>0</v>
      </c>
      <c r="N62" s="102">
        <f>B43</f>
        <v>172</v>
      </c>
      <c r="O62" s="102">
        <f>B44</f>
        <v>172</v>
      </c>
      <c r="P62" s="102">
        <f>B45</f>
        <v>0</v>
      </c>
      <c r="Q62" s="102">
        <f>B46</f>
        <v>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-1.7999999999999989</v>
      </c>
      <c r="C64" s="102">
        <f t="shared" ref="C64:U64" si="17">(C59-C60)*C61</f>
        <v>4.7999999999999989</v>
      </c>
      <c r="D64" s="102">
        <f t="shared" si="17"/>
        <v>4.2000000000000011</v>
      </c>
      <c r="E64" s="102">
        <f t="shared" si="17"/>
        <v>3</v>
      </c>
      <c r="F64" s="102">
        <f t="shared" si="17"/>
        <v>3.6000000000000032</v>
      </c>
      <c r="G64" s="102">
        <f t="shared" si="17"/>
        <v>4.7999999999999989</v>
      </c>
      <c r="H64" s="102">
        <f t="shared" si="17"/>
        <v>4.2000000000000011</v>
      </c>
      <c r="I64" s="102">
        <f t="shared" si="17"/>
        <v>1.2000000000000011</v>
      </c>
      <c r="J64" s="102">
        <f t="shared" si="17"/>
        <v>1.7999999999999989</v>
      </c>
      <c r="K64" s="102">
        <f t="shared" si="17"/>
        <v>1.7999999999999989</v>
      </c>
      <c r="L64" s="102">
        <f t="shared" si="17"/>
        <v>8</v>
      </c>
      <c r="M64" s="102">
        <f t="shared" si="17"/>
        <v>8</v>
      </c>
      <c r="N64" s="102">
        <f t="shared" si="17"/>
        <v>5.6000000000000014</v>
      </c>
      <c r="O64" s="102">
        <f t="shared" si="17"/>
        <v>0</v>
      </c>
      <c r="P64" s="102">
        <f t="shared" si="17"/>
        <v>5.4000000000000021</v>
      </c>
      <c r="Q64" s="102">
        <f t="shared" si="17"/>
        <v>-3.5999999999999979</v>
      </c>
      <c r="R64" s="102" t="e">
        <f t="shared" si="17"/>
        <v>#N/A</v>
      </c>
      <c r="S64" s="102" t="e">
        <f t="shared" si="17"/>
        <v>#N/A</v>
      </c>
      <c r="T64" s="102" t="e">
        <f t="shared" si="17"/>
        <v>#N/A</v>
      </c>
      <c r="U64" s="102" t="e">
        <f t="shared" si="17"/>
        <v>#N/A</v>
      </c>
    </row>
    <row r="65" spans="1:21" s="27" customFormat="1" ht="26" x14ac:dyDescent="0.3">
      <c r="A65" s="94" t="s">
        <v>151</v>
      </c>
      <c r="B65" s="103" t="str">
        <f>IF(B64&lt;=B63,"OVER","UNDER")</f>
        <v>OVER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OVER</v>
      </c>
      <c r="P65" s="103" t="str">
        <f t="shared" si="18"/>
        <v>UNDER</v>
      </c>
      <c r="Q65" s="103" t="str">
        <f t="shared" si="18"/>
        <v>OVER</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8" priority="29" operator="equal">
      <formula>"DECREASE"</formula>
    </cfRule>
    <cfRule type="cellIs" dxfId="37" priority="30" operator="equal">
      <formula>"INCREASE"</formula>
    </cfRule>
  </conditionalFormatting>
  <conditionalFormatting sqref="B31:B50 B62:U65">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108"/>
    <col min="14" max="14" width="9.7265625" style="108" bestFit="1" customWidth="1"/>
    <col min="15" max="19" width="9.1796875" style="108"/>
    <col min="20" max="20" width="10" style="108" bestFit="1" customWidth="1"/>
    <col min="21" max="16384" width="9.1796875" style="108"/>
  </cols>
  <sheetData>
    <row r="1" spans="1:21" ht="37.5" x14ac:dyDescent="0.25">
      <c r="A1" s="151" t="s">
        <v>84</v>
      </c>
      <c r="B1" s="53" t="str">
        <f>'Dairy Partners'!B29</f>
        <v>Application Rate</v>
      </c>
      <c r="C1" s="53" t="str">
        <f>'Dairy Partners'!C29</f>
        <v>Nitrogen Addition</v>
      </c>
      <c r="D1" s="53" t="str">
        <f>'Dairy Partners'!D29</f>
        <v>Phosphate Addition</v>
      </c>
      <c r="E1" s="53" t="str">
        <f>'Dairy Partners'!E29</f>
        <v>Potash  Addition</v>
      </c>
      <c r="F1" s="53" t="str">
        <f>'Dairy Partners'!F29</f>
        <v>Mg Oxide Addition</v>
      </c>
      <c r="G1" s="53" t="str">
        <f>'Dairy Partners'!G29</f>
        <v>Copper Addition</v>
      </c>
      <c r="H1" s="53" t="str">
        <f>'Dairy Partners'!H29</f>
        <v>Zinc Addition</v>
      </c>
      <c r="I1" s="53" t="str">
        <f>'Dairy Partners'!I29</f>
        <v>Lead Addition</v>
      </c>
      <c r="J1" s="53" t="str">
        <f>'Dairy Partners'!J29</f>
        <v>Cadmium Addition</v>
      </c>
      <c r="K1" s="53" t="str">
        <f>'Dairy Partners'!K29</f>
        <v>Mercury Addition</v>
      </c>
      <c r="L1" s="53" t="str">
        <f>'Dairy Partners'!L29</f>
        <v>Nickel Addition</v>
      </c>
      <c r="M1" s="53" t="str">
        <f>'Dairy Partners'!M29</f>
        <v>Chromium Addition</v>
      </c>
      <c r="N1" s="53" t="str">
        <f>'Dairy Partners'!N29</f>
        <v>Aluminium Addition</v>
      </c>
      <c r="O1" s="53" t="str">
        <f>'Dairy Partners'!O29</f>
        <v>Iron Addition</v>
      </c>
      <c r="P1" s="53" t="str">
        <f>'Dairy Partners'!P29</f>
        <v xml:space="preserve">Sodium Addition                 </v>
      </c>
      <c r="Q1" s="53" t="str">
        <f>'Dairy Partners'!Q29</f>
        <v>SO3  Addition                             kg/ha</v>
      </c>
      <c r="R1" s="53" t="str">
        <f>'Dairy Partners'!R29</f>
        <v xml:space="preserve">Selenium Addition </v>
      </c>
      <c r="S1" s="53" t="str">
        <f>'Dairy Partners'!S29</f>
        <v xml:space="preserve">Arsenic  Addition  </v>
      </c>
      <c r="T1" s="53" t="str">
        <f>'Dairy Partners'!T29</f>
        <v xml:space="preserve">Molybdenum Addition  </v>
      </c>
      <c r="U1" s="53" t="str">
        <f>'Dairy Partners'!U29</f>
        <v xml:space="preserve">Fluoride Addition </v>
      </c>
    </row>
    <row r="2" spans="1:21" ht="25" x14ac:dyDescent="0.25">
      <c r="A2" s="151"/>
      <c r="B2" s="53" t="str">
        <f>'Dairy Partners'!B30</f>
        <v>tonnes/ha</v>
      </c>
      <c r="C2" s="53" t="str">
        <f>'Dairy Partners'!C30</f>
        <v>kg/ha</v>
      </c>
      <c r="D2" s="53" t="str">
        <f>'Dairy Partners'!D30</f>
        <v>P2O5 
kg/ha</v>
      </c>
      <c r="E2" s="53" t="str">
        <f>'Dairy Partners'!E30</f>
        <v>K2O 
kg/ha</v>
      </c>
      <c r="F2" s="53" t="str">
        <f>'Dairy Partners'!F30</f>
        <v>MgO 
kg/ha</v>
      </c>
      <c r="G2" s="53" t="str">
        <f>'Dairy Partners'!G30</f>
        <v>kg/ha</v>
      </c>
      <c r="H2" s="53" t="str">
        <f>'Dairy Partners'!H30</f>
        <v>kg/ha</v>
      </c>
      <c r="I2" s="53" t="str">
        <f>'Dairy Partners'!I30</f>
        <v>kg/ha</v>
      </c>
      <c r="J2" s="53" t="str">
        <f>'Dairy Partners'!J30</f>
        <v>kg/ha</v>
      </c>
      <c r="K2" s="53" t="str">
        <f>'Dairy Partners'!K30</f>
        <v>kg/ha</v>
      </c>
      <c r="L2" s="53" t="str">
        <f>'Dairy Partners'!L30</f>
        <v>kg/ha</v>
      </c>
      <c r="M2" s="53" t="str">
        <f>'Dairy Partners'!M30</f>
        <v>kg/ha</v>
      </c>
      <c r="N2" s="53" t="str">
        <f>'Dairy Partners'!N30</f>
        <v>kg/ha</v>
      </c>
      <c r="O2" s="53" t="str">
        <f>'Dairy Partners'!O30</f>
        <v>kg/ha</v>
      </c>
      <c r="P2" s="53" t="str">
        <f>'Dairy Partners'!P30</f>
        <v>kg/ha</v>
      </c>
      <c r="Q2" s="53" t="str">
        <f>'Dairy Partners'!Q30</f>
        <v>kg/ha</v>
      </c>
      <c r="R2" s="53" t="str">
        <f>'Dairy Partners'!R30</f>
        <v>kg/ha</v>
      </c>
      <c r="S2" s="53" t="str">
        <f>'Dairy Partners'!S30</f>
        <v>kg/ha</v>
      </c>
      <c r="T2" s="53" t="str">
        <f>'Dairy Partners'!T30</f>
        <v>kg/ha</v>
      </c>
      <c r="U2" s="53" t="str">
        <f>'Dairy Partners'!U30</f>
        <v>kg/ha</v>
      </c>
    </row>
    <row r="3" spans="1:21" x14ac:dyDescent="0.25">
      <c r="A3" s="51">
        <v>1</v>
      </c>
      <c r="B3" s="48">
        <f>'Dairy Partners'!B31</f>
        <v>100</v>
      </c>
      <c r="C3" s="48">
        <f>'Dairy Partners'!C31</f>
        <v>10</v>
      </c>
      <c r="D3" s="48">
        <f>'Dairy Partners'!D31</f>
        <v>2.4055499999999999</v>
      </c>
      <c r="E3" s="48">
        <f>'Dairy Partners'!E31</f>
        <v>9.3749000000000002</v>
      </c>
      <c r="F3" s="48">
        <f>'Dairy Partners'!F31</f>
        <v>1.6579999999999999</v>
      </c>
      <c r="G3" s="48">
        <f>'Dairy Partners'!G31</f>
        <v>0.02</v>
      </c>
      <c r="H3" s="48">
        <f>'Dairy Partners'!H31</f>
        <v>0.05</v>
      </c>
      <c r="I3" s="48">
        <f>'Dairy Partners'!I31</f>
        <v>0.05</v>
      </c>
      <c r="J3" s="48">
        <f>'Dairy Partners'!J31</f>
        <v>1E-3</v>
      </c>
      <c r="K3" s="48">
        <f>'Dairy Partners'!K31</f>
        <v>5.0000000000000001E-3</v>
      </c>
      <c r="L3" s="48">
        <f>'Dairy Partners'!L31</f>
        <v>0.02</v>
      </c>
      <c r="M3" s="48">
        <f>'Dairy Partners'!M31</f>
        <v>0.02</v>
      </c>
      <c r="N3" s="48">
        <f>'Dairy Partners'!N31</f>
        <v>0</v>
      </c>
      <c r="O3" s="48">
        <f>'Dairy Partners'!O31</f>
        <v>0</v>
      </c>
      <c r="P3" s="48">
        <f>'Dairy Partners'!P31</f>
        <v>85</v>
      </c>
      <c r="Q3" s="48">
        <f>'Dairy Partners'!Q31</f>
        <v>8.85</v>
      </c>
      <c r="R3" s="48">
        <f>'Dairy Partners'!R31</f>
        <v>0</v>
      </c>
      <c r="S3" s="48">
        <f>'Dairy Partners'!S31</f>
        <v>0</v>
      </c>
      <c r="T3" s="48">
        <f>'Dairy Partners'!T31</f>
        <v>0</v>
      </c>
      <c r="U3" s="48">
        <f>'Dairy Partners'!U31</f>
        <v>0</v>
      </c>
    </row>
    <row r="4" spans="1:21" x14ac:dyDescent="0.25">
      <c r="A4" s="51">
        <v>2</v>
      </c>
      <c r="B4" s="48">
        <f>Volac!B31</f>
        <v>100</v>
      </c>
      <c r="C4" s="48">
        <f>Volac!C31</f>
        <v>60</v>
      </c>
      <c r="D4" s="48">
        <f>Volac!D31</f>
        <v>63.002500000000005</v>
      </c>
      <c r="E4" s="48">
        <f>Volac!E31</f>
        <v>144.4795</v>
      </c>
      <c r="F4" s="48">
        <f>Volac!F31</f>
        <v>12.16972</v>
      </c>
      <c r="G4" s="48">
        <f>Volac!G31</f>
        <v>0.02</v>
      </c>
      <c r="H4" s="48">
        <f>Volac!H31</f>
        <v>0.33300000000000002</v>
      </c>
      <c r="I4" s="48">
        <f>Volac!I31</f>
        <v>0.05</v>
      </c>
      <c r="J4" s="48">
        <f>Volac!J31</f>
        <v>1E-3</v>
      </c>
      <c r="K4" s="48">
        <f>Volac!K31</f>
        <v>5.0000000000000001E-3</v>
      </c>
      <c r="L4" s="48">
        <f>Volac!L31</f>
        <v>0.02</v>
      </c>
      <c r="M4" s="48">
        <f>Volac!M31</f>
        <v>0.02</v>
      </c>
      <c r="N4" s="48">
        <f>Volac!N31</f>
        <v>0</v>
      </c>
      <c r="O4" s="48">
        <f>Volac!O31</f>
        <v>0</v>
      </c>
      <c r="P4" s="48">
        <f>Volac!P31</f>
        <v>96.899999999999991</v>
      </c>
      <c r="Q4" s="48">
        <f>Volac!Q31</f>
        <v>15.5</v>
      </c>
      <c r="R4" s="48">
        <f>Volac!R31</f>
        <v>0</v>
      </c>
      <c r="S4" s="48">
        <f>Volac!S31</f>
        <v>0</v>
      </c>
      <c r="T4" s="48">
        <f>Volac!T31</f>
        <v>0</v>
      </c>
      <c r="U4" s="48">
        <f>Volac!U31</f>
        <v>0</v>
      </c>
    </row>
    <row r="5" spans="1:21" x14ac:dyDescent="0.25">
      <c r="A5" s="51">
        <v>3</v>
      </c>
      <c r="B5" s="48">
        <f>'Welsh Whisky'!B31</f>
        <v>67</v>
      </c>
      <c r="C5" s="48">
        <f>'Welsh Whisky'!C31</f>
        <v>53.6</v>
      </c>
      <c r="D5" s="48">
        <f>'Welsh Whisky'!D31</f>
        <v>55.719410999999994</v>
      </c>
      <c r="E5" s="48">
        <f>'Welsh Whisky'!E31</f>
        <v>55.38421000000001</v>
      </c>
      <c r="F5" s="48">
        <f>'Welsh Whisky'!F31</f>
        <v>16.107469999999999</v>
      </c>
      <c r="G5" s="48">
        <f>'Welsh Whisky'!G31</f>
        <v>0.21574000000000002</v>
      </c>
      <c r="H5" s="48">
        <f>'Welsh Whisky'!H31</f>
        <v>4.3550000000000005E-2</v>
      </c>
      <c r="I5" s="48">
        <f>'Welsh Whisky'!I31</f>
        <v>3.3500000000000002E-2</v>
      </c>
      <c r="J5" s="48">
        <f>'Welsh Whisky'!J31</f>
        <v>6.7000000000000002E-4</v>
      </c>
      <c r="K5" s="48">
        <f>'Welsh Whisky'!K31</f>
        <v>3.3500000000000001E-3</v>
      </c>
      <c r="L5" s="48">
        <f>'Welsh Whisky'!L31</f>
        <v>1.34E-2</v>
      </c>
      <c r="M5" s="48">
        <f>'Welsh Whisky'!M31</f>
        <v>4.1540000000000001E-2</v>
      </c>
      <c r="N5" s="48">
        <f>'Welsh Whisky'!N31</f>
        <v>0</v>
      </c>
      <c r="O5" s="48">
        <f>'Welsh Whisky'!O31</f>
        <v>0</v>
      </c>
      <c r="P5" s="48">
        <f>'Welsh Whisky'!P31</f>
        <v>78.055000000000007</v>
      </c>
      <c r="Q5" s="48">
        <f>'Welsh Whisky'!Q31</f>
        <v>14.58925</v>
      </c>
      <c r="R5" s="48">
        <f>'Welsh Whisky'!R31</f>
        <v>0</v>
      </c>
      <c r="S5" s="48">
        <f>'Welsh Whisky'!S31</f>
        <v>0</v>
      </c>
      <c r="T5" s="48">
        <f>'Welsh Whisky'!T31</f>
        <v>0</v>
      </c>
      <c r="U5" s="48">
        <f>'Welsh Whisky'!U31</f>
        <v>0</v>
      </c>
    </row>
    <row r="6" spans="1:21" x14ac:dyDescent="0.25">
      <c r="A6" s="51">
        <v>4</v>
      </c>
      <c r="B6" s="48">
        <f>'Bryngwyn WTW'!B31</f>
        <v>250</v>
      </c>
      <c r="C6" s="48">
        <f>'Bryngwyn WTW'!C31</f>
        <v>33.412500000000001</v>
      </c>
      <c r="D6" s="48">
        <f>'Bryngwyn WTW'!D31</f>
        <v>9.7007240249999995</v>
      </c>
      <c r="E6" s="48">
        <f>'Bryngwyn WTW'!E31</f>
        <v>0.99557099999999998</v>
      </c>
      <c r="F6" s="48">
        <f>'Bryngwyn WTW'!F31</f>
        <v>5.5498648500000005</v>
      </c>
      <c r="G6" s="48">
        <f>'Bryngwyn WTW'!G31</f>
        <v>2.8977750000000004E-2</v>
      </c>
      <c r="H6" s="48">
        <f>'Bryngwyn WTW'!H31</f>
        <v>0.73507500000000003</v>
      </c>
      <c r="I6" s="48">
        <f>'Bryngwyn WTW'!I31</f>
        <v>3.2440500000000004E-2</v>
      </c>
      <c r="J6" s="48">
        <f>'Bryngwyn WTW'!J31</f>
        <v>2.3085000000000002E-3</v>
      </c>
      <c r="K6" s="48">
        <f>'Bryngwyn WTW'!K31</f>
        <v>5.0422500000000007E-3</v>
      </c>
      <c r="L6" s="48">
        <f>'Bryngwyn WTW'!L31</f>
        <v>2.1505500000000004E-2</v>
      </c>
      <c r="M6" s="48">
        <f>'Bryngwyn WTW'!M31</f>
        <v>6.3180000000000014E-2</v>
      </c>
      <c r="N6" s="48">
        <f>'Bryngwyn WTW'!N31</f>
        <v>12.028500000000001</v>
      </c>
      <c r="O6" s="48">
        <f>'Bryngwyn WTW'!O31</f>
        <v>2436.0750000000003</v>
      </c>
      <c r="P6" s="48">
        <f>'Bryngwyn WTW'!P31</f>
        <v>0</v>
      </c>
      <c r="Q6" s="48">
        <f>'Bryngwyn WTW'!Q31</f>
        <v>44.347500000000004</v>
      </c>
      <c r="R6" s="48">
        <f>'Bryngwyn WTW'!R31</f>
        <v>0</v>
      </c>
      <c r="S6" s="48">
        <f>'Bryngwyn WTW'!S31</f>
        <v>0.15005250000000001</v>
      </c>
      <c r="T6" s="48">
        <f>'Bryngwyn WTW'!T31</f>
        <v>0</v>
      </c>
      <c r="U6" s="48">
        <f>'Bryngwyn WTW'!U31</f>
        <v>0</v>
      </c>
    </row>
    <row r="7" spans="1:21" x14ac:dyDescent="0.25">
      <c r="A7" s="51">
        <v>5</v>
      </c>
      <c r="B7" s="48">
        <f>'Capel Dewi WTW'!B31</f>
        <v>250</v>
      </c>
      <c r="C7" s="48">
        <f>'Capel Dewi WTW'!C31</f>
        <v>53.460000000000008</v>
      </c>
      <c r="D7" s="48">
        <f>'Capel Dewi WTW'!D31</f>
        <v>21.990163500000001</v>
      </c>
      <c r="E7" s="48">
        <f>'Capel Dewi WTW'!E31</f>
        <v>4.2384971250000003</v>
      </c>
      <c r="F7" s="48">
        <f>'Capel Dewi WTW'!F31</f>
        <v>10.676691</v>
      </c>
      <c r="G7" s="48">
        <f>'Capel Dewi WTW'!G31</f>
        <v>8.7480000000000016E-2</v>
      </c>
      <c r="H7" s="48">
        <f>'Capel Dewi WTW'!H31</f>
        <v>0.83835000000000015</v>
      </c>
      <c r="I7" s="48">
        <f>'Capel Dewi WTW'!I31</f>
        <v>6.0750000000000005E-2</v>
      </c>
      <c r="J7" s="48">
        <f>'Capel Dewi WTW'!J31</f>
        <v>2.3085000000000002E-3</v>
      </c>
      <c r="K7" s="48">
        <f>'Capel Dewi WTW'!K31</f>
        <v>4.9815000000000007E-3</v>
      </c>
      <c r="L7" s="48">
        <f>'Capel Dewi WTW'!L31</f>
        <v>6.1964999999999992E-2</v>
      </c>
      <c r="M7" s="48">
        <f>'Capel Dewi WTW'!M31</f>
        <v>8.7480000000000016E-2</v>
      </c>
      <c r="N7" s="48">
        <f>'Capel Dewi WTW'!N31</f>
        <v>275.19750000000005</v>
      </c>
      <c r="O7" s="48">
        <f>'Capel Dewi WTW'!O31</f>
        <v>1968.3000000000002</v>
      </c>
      <c r="P7" s="48">
        <f>'Capel Dewi WTW'!P31</f>
        <v>0</v>
      </c>
      <c r="Q7" s="48">
        <f>'Capel Dewi WTW'!Q31</f>
        <v>67.280625000000015</v>
      </c>
      <c r="R7" s="48">
        <f>'Capel Dewi WTW'!R31</f>
        <v>0</v>
      </c>
      <c r="S7" s="48">
        <f>'Capel Dewi WTW'!S31</f>
        <v>0.10449000000000001</v>
      </c>
      <c r="T7" s="48">
        <f>'Capel Dewi WTW'!T31</f>
        <v>0</v>
      </c>
      <c r="U7" s="48">
        <f>'Capel Dewi WTW'!U31</f>
        <v>0</v>
      </c>
    </row>
    <row r="8" spans="1:21" x14ac:dyDescent="0.25">
      <c r="A8" s="51">
        <v>6</v>
      </c>
      <c r="B8" s="48">
        <f>'Strata Florida WTW'!B31</f>
        <v>172</v>
      </c>
      <c r="C8" s="48">
        <f>'Strata Florida WTW'!C31</f>
        <v>94.883628000000016</v>
      </c>
      <c r="D8" s="48">
        <f>'Strata Florida WTW'!D31</f>
        <v>79.771886880000011</v>
      </c>
      <c r="E8" s="48">
        <f>'Strata Florida WTW'!E31</f>
        <v>1.7981877600000002</v>
      </c>
      <c r="F8" s="48">
        <f>'Strata Florida WTW'!F31</f>
        <v>5.2164108743999993</v>
      </c>
      <c r="G8" s="48">
        <f>'Strata Florida WTW'!G31</f>
        <v>0.26985252000000004</v>
      </c>
      <c r="H8" s="48">
        <f>'Strata Florida WTW'!H31</f>
        <v>1.24356</v>
      </c>
      <c r="I8" s="48">
        <f>'Strata Florida WTW'!I31</f>
        <v>0.72499548000000003</v>
      </c>
      <c r="J8" s="48">
        <f>'Strata Florida WTW'!J31</f>
        <v>5.4716640000000002E-3</v>
      </c>
      <c r="K8" s="48">
        <f>'Strata Florida WTW'!K31</f>
        <v>3.4819680000000006E-3</v>
      </c>
      <c r="L8" s="48">
        <f>'Strata Florida WTW'!L31</f>
        <v>0.11565108000000002</v>
      </c>
      <c r="M8" s="48">
        <f>'Strata Florida WTW'!M31</f>
        <v>9.7122036000000009E-2</v>
      </c>
      <c r="N8" s="48">
        <f>'Strata Florida WTW'!N31</f>
        <v>1666.3704</v>
      </c>
      <c r="O8" s="48">
        <f>'Strata Florida WTW'!O31</f>
        <v>300.94152000000003</v>
      </c>
      <c r="P8" s="48">
        <f>'Strata Florida WTW'!P31</f>
        <v>0</v>
      </c>
      <c r="Q8" s="48">
        <f>'Strata Florida WTW'!Q31</f>
        <v>156.06678000000002</v>
      </c>
      <c r="R8" s="48">
        <f>'Strata Florida WTW'!R31</f>
        <v>0</v>
      </c>
      <c r="S8" s="48">
        <f>'Strata Florida WTW'!S31</f>
        <v>0.49120620000000004</v>
      </c>
      <c r="T8" s="48">
        <f>'Strata Florida WTW'!T31</f>
        <v>0</v>
      </c>
      <c r="U8" s="48">
        <f>'Strata Florida WTW'!U31</f>
        <v>0</v>
      </c>
    </row>
    <row r="9" spans="1:21" x14ac:dyDescent="0.25">
      <c r="A9" s="51">
        <v>7</v>
      </c>
      <c r="B9" s="48" t="e">
        <f>#REF!</f>
        <v>#REF!</v>
      </c>
      <c r="C9" s="48" t="e">
        <f>#REF!</f>
        <v>#REF!</v>
      </c>
      <c r="D9" s="48" t="e">
        <f>#REF!</f>
        <v>#REF!</v>
      </c>
      <c r="E9" s="48" t="e">
        <f>#REF!</f>
        <v>#REF!</v>
      </c>
      <c r="F9" s="48" t="e">
        <f>#REF!</f>
        <v>#REF!</v>
      </c>
      <c r="G9" s="48" t="e">
        <f>#REF!</f>
        <v>#REF!</v>
      </c>
      <c r="H9" s="48" t="e">
        <f>#REF!</f>
        <v>#REF!</v>
      </c>
      <c r="I9" s="48" t="e">
        <f>#REF!</f>
        <v>#REF!</v>
      </c>
      <c r="J9" s="48" t="e">
        <f>#REF!</f>
        <v>#REF!</v>
      </c>
      <c r="K9" s="48" t="e">
        <f>#REF!</f>
        <v>#REF!</v>
      </c>
      <c r="L9" s="48" t="e">
        <f>#REF!</f>
        <v>#REF!</v>
      </c>
      <c r="M9" s="48" t="e">
        <f>#REF!</f>
        <v>#REF!</v>
      </c>
      <c r="N9" s="48" t="e">
        <f>#REF!</f>
        <v>#REF!</v>
      </c>
      <c r="O9" s="48" t="e">
        <f>#REF!</f>
        <v>#REF!</v>
      </c>
      <c r="P9" s="48" t="e">
        <f>#REF!</f>
        <v>#REF!</v>
      </c>
      <c r="Q9" s="48" t="e">
        <f>#REF!</f>
        <v>#REF!</v>
      </c>
      <c r="R9" s="48" t="e">
        <f>#REF!</f>
        <v>#REF!</v>
      </c>
      <c r="S9" s="48" t="e">
        <f>#REF!</f>
        <v>#REF!</v>
      </c>
      <c r="T9" s="48" t="e">
        <f>#REF!</f>
        <v>#REF!</v>
      </c>
      <c r="U9" s="48" t="e">
        <f>#REF!</f>
        <v>#REF!</v>
      </c>
    </row>
    <row r="10" spans="1:21" x14ac:dyDescent="0.25">
      <c r="A10" s="51">
        <v>8</v>
      </c>
      <c r="B10" s="48" t="e">
        <f>#REF!</f>
        <v>#REF!</v>
      </c>
      <c r="C10" s="48" t="e">
        <f>#REF!</f>
        <v>#REF!</v>
      </c>
      <c r="D10" s="48" t="e">
        <f>#REF!</f>
        <v>#REF!</v>
      </c>
      <c r="E10" s="48" t="e">
        <f>#REF!</f>
        <v>#REF!</v>
      </c>
      <c r="F10" s="48" t="e">
        <f>#REF!</f>
        <v>#REF!</v>
      </c>
      <c r="G10" s="48" t="e">
        <f>#REF!</f>
        <v>#REF!</v>
      </c>
      <c r="H10" s="48" t="e">
        <f>#REF!</f>
        <v>#REF!</v>
      </c>
      <c r="I10" s="48" t="e">
        <f>#REF!</f>
        <v>#REF!</v>
      </c>
      <c r="J10" s="48" t="e">
        <f>#REF!</f>
        <v>#REF!</v>
      </c>
      <c r="K10" s="48" t="e">
        <f>#REF!</f>
        <v>#REF!</v>
      </c>
      <c r="L10" s="48" t="e">
        <f>#REF!</f>
        <v>#REF!</v>
      </c>
      <c r="M10" s="48" t="e">
        <f>#REF!</f>
        <v>#REF!</v>
      </c>
      <c r="N10" s="48" t="e">
        <f>#REF!</f>
        <v>#REF!</v>
      </c>
      <c r="O10" s="48" t="e">
        <f>#REF!</f>
        <v>#REF!</v>
      </c>
      <c r="P10" s="48" t="e">
        <f>#REF!</f>
        <v>#REF!</v>
      </c>
      <c r="Q10" s="48" t="e">
        <f>#REF!</f>
        <v>#REF!</v>
      </c>
      <c r="R10" s="48" t="e">
        <f>#REF!</f>
        <v>#REF!</v>
      </c>
      <c r="S10" s="48" t="e">
        <f>#REF!</f>
        <v>#REF!</v>
      </c>
      <c r="T10" s="48" t="e">
        <f>#REF!</f>
        <v>#REF!</v>
      </c>
      <c r="U10" s="48" t="e">
        <f>#REF!</f>
        <v>#REF!</v>
      </c>
    </row>
    <row r="11" spans="1:21" x14ac:dyDescent="0.25">
      <c r="A11" s="51">
        <v>9</v>
      </c>
      <c r="B11" s="48" t="e">
        <f>#REF!</f>
        <v>#REF!</v>
      </c>
      <c r="C11" s="48" t="e">
        <f>#REF!</f>
        <v>#REF!</v>
      </c>
      <c r="D11" s="48" t="e">
        <f>#REF!</f>
        <v>#REF!</v>
      </c>
      <c r="E11" s="48" t="e">
        <f>#REF!</f>
        <v>#REF!</v>
      </c>
      <c r="F11" s="48" t="e">
        <f>#REF!</f>
        <v>#REF!</v>
      </c>
      <c r="G11" s="48" t="e">
        <f>#REF!</f>
        <v>#REF!</v>
      </c>
      <c r="H11" s="48" t="e">
        <f>#REF!</f>
        <v>#REF!</v>
      </c>
      <c r="I11" s="48" t="e">
        <f>#REF!</f>
        <v>#REF!</v>
      </c>
      <c r="J11" s="48" t="e">
        <f>#REF!</f>
        <v>#REF!</v>
      </c>
      <c r="K11" s="48" t="e">
        <f>#REF!</f>
        <v>#REF!</v>
      </c>
      <c r="L11" s="48" t="e">
        <f>#REF!</f>
        <v>#REF!</v>
      </c>
      <c r="M11" s="48" t="e">
        <f>#REF!</f>
        <v>#REF!</v>
      </c>
      <c r="N11" s="48" t="e">
        <f>#REF!</f>
        <v>#REF!</v>
      </c>
      <c r="O11" s="48" t="e">
        <f>#REF!</f>
        <v>#REF!</v>
      </c>
      <c r="P11" s="48" t="e">
        <f>#REF!</f>
        <v>#REF!</v>
      </c>
      <c r="Q11" s="48" t="e">
        <f>#REF!</f>
        <v>#REF!</v>
      </c>
      <c r="R11" s="48" t="e">
        <f>#REF!</f>
        <v>#REF!</v>
      </c>
      <c r="S11" s="48" t="e">
        <f>#REF!</f>
        <v>#REF!</v>
      </c>
      <c r="T11" s="48" t="e">
        <f>#REF!</f>
        <v>#REF!</v>
      </c>
      <c r="U11" s="48" t="e">
        <f>#REF!</f>
        <v>#REF!</v>
      </c>
    </row>
    <row r="12" spans="1:21" x14ac:dyDescent="0.25">
      <c r="A12" s="51">
        <v>10</v>
      </c>
      <c r="B12" s="48" t="e">
        <f>#REF!</f>
        <v>#REF!</v>
      </c>
      <c r="C12" s="48" t="e">
        <f>#REF!</f>
        <v>#REF!</v>
      </c>
      <c r="D12" s="48" t="e">
        <f>#REF!</f>
        <v>#REF!</v>
      </c>
      <c r="E12" s="48" t="e">
        <f>#REF!</f>
        <v>#REF!</v>
      </c>
      <c r="F12" s="48" t="e">
        <f>#REF!</f>
        <v>#REF!</v>
      </c>
      <c r="G12" s="48" t="e">
        <f>#REF!</f>
        <v>#REF!</v>
      </c>
      <c r="H12" s="48" t="e">
        <f>#REF!</f>
        <v>#REF!</v>
      </c>
      <c r="I12" s="48" t="e">
        <f>#REF!</f>
        <v>#REF!</v>
      </c>
      <c r="J12" s="48" t="e">
        <f>#REF!</f>
        <v>#REF!</v>
      </c>
      <c r="K12" s="48" t="e">
        <f>#REF!</f>
        <v>#REF!</v>
      </c>
      <c r="L12" s="48" t="e">
        <f>#REF!</f>
        <v>#REF!</v>
      </c>
      <c r="M12" s="48" t="e">
        <f>#REF!</f>
        <v>#REF!</v>
      </c>
      <c r="N12" s="48" t="e">
        <f>#REF!</f>
        <v>#REF!</v>
      </c>
      <c r="O12" s="48" t="e">
        <f>#REF!</f>
        <v>#REF!</v>
      </c>
      <c r="P12" s="48" t="e">
        <f>#REF!</f>
        <v>#REF!</v>
      </c>
      <c r="Q12" s="48" t="e">
        <f>#REF!</f>
        <v>#REF!</v>
      </c>
      <c r="R12" s="48" t="e">
        <f>#REF!</f>
        <v>#REF!</v>
      </c>
      <c r="S12" s="48" t="e">
        <f>#REF!</f>
        <v>#REF!</v>
      </c>
      <c r="T12" s="48" t="e">
        <f>#REF!</f>
        <v>#REF!</v>
      </c>
      <c r="U12" s="48" t="e">
        <f>#REF!</f>
        <v>#REF!</v>
      </c>
    </row>
    <row r="13" spans="1:21" s="111" customFormat="1" ht="15.5" x14ac:dyDescent="0.35">
      <c r="A13" s="109" t="s">
        <v>85</v>
      </c>
      <c r="B13" s="110" t="e">
        <f>SUM(B3:B12)</f>
        <v>#REF!</v>
      </c>
      <c r="C13" s="110" t="e">
        <f t="shared" ref="C13:U13" si="0">SUM(C3:C12)</f>
        <v>#REF!</v>
      </c>
      <c r="D13" s="110" t="e">
        <f t="shared" si="0"/>
        <v>#REF!</v>
      </c>
      <c r="E13" s="110" t="e">
        <f t="shared" si="0"/>
        <v>#REF!</v>
      </c>
      <c r="F13" s="110" t="e">
        <f t="shared" si="0"/>
        <v>#REF!</v>
      </c>
      <c r="G13" s="110" t="e">
        <f t="shared" si="0"/>
        <v>#REF!</v>
      </c>
      <c r="H13" s="110" t="e">
        <f t="shared" si="0"/>
        <v>#REF!</v>
      </c>
      <c r="I13" s="110" t="e">
        <f t="shared" si="0"/>
        <v>#REF!</v>
      </c>
      <c r="J13" s="110" t="e">
        <f t="shared" si="0"/>
        <v>#REF!</v>
      </c>
      <c r="K13" s="110" t="e">
        <f t="shared" si="0"/>
        <v>#REF!</v>
      </c>
      <c r="L13" s="110" t="e">
        <f t="shared" si="0"/>
        <v>#REF!</v>
      </c>
      <c r="M13" s="110" t="e">
        <f t="shared" si="0"/>
        <v>#REF!</v>
      </c>
      <c r="N13" s="110" t="e">
        <f t="shared" si="0"/>
        <v>#REF!</v>
      </c>
      <c r="O13" s="110" t="e">
        <f t="shared" si="0"/>
        <v>#REF!</v>
      </c>
      <c r="P13" s="110" t="e">
        <f t="shared" si="0"/>
        <v>#REF!</v>
      </c>
      <c r="Q13" s="110" t="e">
        <f t="shared" si="0"/>
        <v>#REF!</v>
      </c>
      <c r="R13" s="110" t="e">
        <f t="shared" si="0"/>
        <v>#REF!</v>
      </c>
      <c r="S13" s="110" t="e">
        <f t="shared" si="0"/>
        <v>#REF!</v>
      </c>
      <c r="T13" s="110" t="e">
        <f t="shared" si="0"/>
        <v>#REF!</v>
      </c>
      <c r="U13" s="110" t="e">
        <f t="shared" si="0"/>
        <v>#REF!</v>
      </c>
    </row>
  </sheetData>
  <mergeCells count="1">
    <mergeCell ref="A1:A2"/>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08"/>
    <col min="3" max="3" width="11" style="108" customWidth="1"/>
    <col min="4" max="4" width="9.1796875" style="108"/>
    <col min="5" max="5" width="9.7265625" style="108" customWidth="1"/>
    <col min="6" max="14" width="9.1796875" style="108"/>
    <col min="15" max="15" width="9.7265625" style="108" bestFit="1" customWidth="1"/>
    <col min="16" max="20" width="9.1796875" style="108"/>
    <col min="21" max="21" width="10" style="108" bestFit="1" customWidth="1"/>
    <col min="22" max="16384" width="9.1796875" style="108"/>
  </cols>
  <sheetData>
    <row r="1" spans="1:22" s="112" customFormat="1" ht="37.5" x14ac:dyDescent="0.35">
      <c r="A1" s="152" t="s">
        <v>84</v>
      </c>
      <c r="B1" s="49" t="s">
        <v>155</v>
      </c>
      <c r="C1" s="50" t="str">
        <f>'Dairy Partners'!B29</f>
        <v>Application Rate</v>
      </c>
      <c r="D1" s="50" t="str">
        <f>'Dairy Partners'!C29</f>
        <v>Nitrogen Addition</v>
      </c>
      <c r="E1" s="50" t="str">
        <f>'Dairy Partners'!D29</f>
        <v>Phosphate Addition</v>
      </c>
      <c r="F1" s="50" t="str">
        <f>'Dairy Partners'!E29</f>
        <v>Potash  Addition</v>
      </c>
      <c r="G1" s="50" t="str">
        <f>'Dairy Partners'!F29</f>
        <v>Mg Oxide Addition</v>
      </c>
      <c r="H1" s="50" t="str">
        <f>'Dairy Partners'!G29</f>
        <v>Copper Addition</v>
      </c>
      <c r="I1" s="50" t="str">
        <f>'Dairy Partners'!H29</f>
        <v>Zinc Addition</v>
      </c>
      <c r="J1" s="50" t="str">
        <f>'Dairy Partners'!I29</f>
        <v>Lead Addition</v>
      </c>
      <c r="K1" s="50" t="str">
        <f>'Dairy Partners'!J29</f>
        <v>Cadmium Addition</v>
      </c>
      <c r="L1" s="50" t="str">
        <f>'Dairy Partners'!K29</f>
        <v>Mercury Addition</v>
      </c>
      <c r="M1" s="50" t="str">
        <f>'Dairy Partners'!L29</f>
        <v>Nickel Addition</v>
      </c>
      <c r="N1" s="50" t="str">
        <f>'Dairy Partners'!M29</f>
        <v>Chromium Addition</v>
      </c>
      <c r="O1" s="50" t="str">
        <f>'Dairy Partners'!N29</f>
        <v>Aluminium Addition</v>
      </c>
      <c r="P1" s="50" t="str">
        <f>'Dairy Partners'!O29</f>
        <v>Iron Addition</v>
      </c>
      <c r="Q1" s="50" t="str">
        <f>'Dairy Partners'!P29</f>
        <v xml:space="preserve">Sodium Addition                 </v>
      </c>
      <c r="R1" s="50" t="str">
        <f>'Dairy Partners'!Q29</f>
        <v>SO3  Addition                             kg/ha</v>
      </c>
      <c r="S1" s="50" t="str">
        <f>'Dairy Partners'!R29</f>
        <v xml:space="preserve">Selenium Addition </v>
      </c>
      <c r="T1" s="50" t="str">
        <f>'Dairy Partners'!S29</f>
        <v xml:space="preserve">Arsenic  Addition  </v>
      </c>
      <c r="U1" s="50" t="str">
        <f>'Dairy Partners'!T29</f>
        <v xml:space="preserve">Molybdenum Addition  </v>
      </c>
      <c r="V1" s="50" t="str">
        <f>'Dairy Partners'!U29</f>
        <v xml:space="preserve">Fluoride Addition </v>
      </c>
    </row>
    <row r="2" spans="1:22" s="112" customFormat="1" ht="25" x14ac:dyDescent="0.35">
      <c r="A2" s="152"/>
      <c r="B2" s="47" t="s">
        <v>46</v>
      </c>
      <c r="C2" s="50" t="str">
        <f>'Dairy Partners'!B30</f>
        <v>tonnes/ha</v>
      </c>
      <c r="D2" s="50" t="str">
        <f>'Dairy Partners'!C30</f>
        <v>kg/ha</v>
      </c>
      <c r="E2" s="50" t="str">
        <f>'Dairy Partners'!D30</f>
        <v>P2O5 
kg/ha</v>
      </c>
      <c r="F2" s="50" t="str">
        <f>'Dairy Partners'!E30</f>
        <v>K2O 
kg/ha</v>
      </c>
      <c r="G2" s="50" t="str">
        <f>'Dairy Partners'!F30</f>
        <v>MgO 
kg/ha</v>
      </c>
      <c r="H2" s="50" t="str">
        <f>'Dairy Partners'!G30</f>
        <v>kg/ha</v>
      </c>
      <c r="I2" s="50" t="str">
        <f>'Dairy Partners'!H30</f>
        <v>kg/ha</v>
      </c>
      <c r="J2" s="50" t="str">
        <f>'Dairy Partners'!I30</f>
        <v>kg/ha</v>
      </c>
      <c r="K2" s="50" t="str">
        <f>'Dairy Partners'!J30</f>
        <v>kg/ha</v>
      </c>
      <c r="L2" s="50" t="str">
        <f>'Dairy Partners'!K30</f>
        <v>kg/ha</v>
      </c>
      <c r="M2" s="50" t="str">
        <f>'Dairy Partners'!L30</f>
        <v>kg/ha</v>
      </c>
      <c r="N2" s="50" t="str">
        <f>'Dairy Partners'!M30</f>
        <v>kg/ha</v>
      </c>
      <c r="O2" s="50" t="str">
        <f>'Dairy Partners'!N30</f>
        <v>kg/ha</v>
      </c>
      <c r="P2" s="50" t="str">
        <f>'Dairy Partners'!O30</f>
        <v>kg/ha</v>
      </c>
      <c r="Q2" s="50" t="str">
        <f>'Dairy Partners'!P30</f>
        <v>kg/ha</v>
      </c>
      <c r="R2" s="50" t="str">
        <f>'Dairy Partners'!Q30</f>
        <v>kg/ha</v>
      </c>
      <c r="S2" s="50" t="str">
        <f>'Dairy Partners'!R30</f>
        <v>kg/ha</v>
      </c>
      <c r="T2" s="50" t="str">
        <f>'Dairy Partners'!S30</f>
        <v>kg/ha</v>
      </c>
      <c r="U2" s="50" t="str">
        <f>'Dairy Partners'!T30</f>
        <v>kg/ha</v>
      </c>
      <c r="V2" s="50" t="str">
        <f>'Dairy Partners'!U30</f>
        <v>kg/ha</v>
      </c>
    </row>
    <row r="3" spans="1:22" x14ac:dyDescent="0.25">
      <c r="A3" s="51">
        <v>1</v>
      </c>
      <c r="B3" s="120"/>
      <c r="C3" s="48">
        <f>'Dairy Partners'!B31</f>
        <v>100</v>
      </c>
      <c r="D3" s="48">
        <f>'Dairy Partners'!C31</f>
        <v>10</v>
      </c>
      <c r="E3" s="48">
        <f>'Dairy Partners'!D31</f>
        <v>2.4055499999999999</v>
      </c>
      <c r="F3" s="48">
        <f>'Dairy Partners'!E31</f>
        <v>9.3749000000000002</v>
      </c>
      <c r="G3" s="48">
        <f>'Dairy Partners'!F31</f>
        <v>1.6579999999999999</v>
      </c>
      <c r="H3" s="48">
        <f>'Dairy Partners'!G31</f>
        <v>0.02</v>
      </c>
      <c r="I3" s="48">
        <f>'Dairy Partners'!H31</f>
        <v>0.05</v>
      </c>
      <c r="J3" s="48">
        <f>'Dairy Partners'!I31</f>
        <v>0.05</v>
      </c>
      <c r="K3" s="48">
        <f>'Dairy Partners'!J31</f>
        <v>1E-3</v>
      </c>
      <c r="L3" s="48">
        <f>'Dairy Partners'!K31</f>
        <v>5.0000000000000001E-3</v>
      </c>
      <c r="M3" s="48">
        <f>'Dairy Partners'!L31</f>
        <v>0.02</v>
      </c>
      <c r="N3" s="48">
        <f>'Dairy Partners'!M31</f>
        <v>0.02</v>
      </c>
      <c r="O3" s="48">
        <f>'Dairy Partners'!N31</f>
        <v>0</v>
      </c>
      <c r="P3" s="48">
        <f>'Dairy Partners'!O31</f>
        <v>0</v>
      </c>
      <c r="Q3" s="48">
        <f>'Dairy Partners'!P31</f>
        <v>85</v>
      </c>
      <c r="R3" s="48">
        <f>'Dairy Partners'!Q31</f>
        <v>8.85</v>
      </c>
      <c r="S3" s="48">
        <f>'Dairy Partners'!R31</f>
        <v>0</v>
      </c>
      <c r="T3" s="48">
        <f>'Dairy Partners'!S31</f>
        <v>0</v>
      </c>
      <c r="U3" s="48">
        <f>'Dairy Partners'!T31</f>
        <v>0</v>
      </c>
      <c r="V3" s="48">
        <f>'Dairy Partners'!U31</f>
        <v>0</v>
      </c>
    </row>
    <row r="4" spans="1:22" x14ac:dyDescent="0.25">
      <c r="A4" s="51">
        <v>2</v>
      </c>
      <c r="B4" s="120"/>
      <c r="C4" s="48">
        <f>Volac!B31</f>
        <v>100</v>
      </c>
      <c r="D4" s="48">
        <f>Volac!C31</f>
        <v>60</v>
      </c>
      <c r="E4" s="48">
        <f>Volac!D31</f>
        <v>63.002500000000005</v>
      </c>
      <c r="F4" s="48">
        <f>Volac!E31</f>
        <v>144.4795</v>
      </c>
      <c r="G4" s="48">
        <f>Volac!F31</f>
        <v>12.16972</v>
      </c>
      <c r="H4" s="48">
        <f>Volac!G31</f>
        <v>0.02</v>
      </c>
      <c r="I4" s="48">
        <f>Volac!H31</f>
        <v>0.33300000000000002</v>
      </c>
      <c r="J4" s="48">
        <f>Volac!I31</f>
        <v>0.05</v>
      </c>
      <c r="K4" s="48">
        <f>Volac!J31</f>
        <v>1E-3</v>
      </c>
      <c r="L4" s="48">
        <f>Volac!K31</f>
        <v>5.0000000000000001E-3</v>
      </c>
      <c r="M4" s="48">
        <f>Volac!L31</f>
        <v>0.02</v>
      </c>
      <c r="N4" s="48">
        <f>Volac!M31</f>
        <v>0.02</v>
      </c>
      <c r="O4" s="48">
        <f>Volac!N31</f>
        <v>0</v>
      </c>
      <c r="P4" s="48">
        <f>Volac!O31</f>
        <v>0</v>
      </c>
      <c r="Q4" s="48">
        <f>Volac!P31</f>
        <v>96.899999999999991</v>
      </c>
      <c r="R4" s="48">
        <f>Volac!Q31</f>
        <v>15.5</v>
      </c>
      <c r="S4" s="48">
        <f>Volac!R31</f>
        <v>0</v>
      </c>
      <c r="T4" s="48">
        <f>Volac!S31</f>
        <v>0</v>
      </c>
      <c r="U4" s="48">
        <f>Volac!T31</f>
        <v>0</v>
      </c>
      <c r="V4" s="48">
        <f>Volac!U31</f>
        <v>0</v>
      </c>
    </row>
    <row r="5" spans="1:22" x14ac:dyDescent="0.25">
      <c r="A5" s="51">
        <v>3</v>
      </c>
      <c r="B5" s="120"/>
      <c r="C5" s="48">
        <f>'Welsh Whisky'!B31</f>
        <v>67</v>
      </c>
      <c r="D5" s="48">
        <f>'Welsh Whisky'!C31</f>
        <v>53.6</v>
      </c>
      <c r="E5" s="48">
        <f>'Welsh Whisky'!D31</f>
        <v>55.719410999999994</v>
      </c>
      <c r="F5" s="48">
        <f>'Welsh Whisky'!E31</f>
        <v>55.38421000000001</v>
      </c>
      <c r="G5" s="48">
        <f>'Welsh Whisky'!F31</f>
        <v>16.107469999999999</v>
      </c>
      <c r="H5" s="48">
        <f>'Welsh Whisky'!G31</f>
        <v>0.21574000000000002</v>
      </c>
      <c r="I5" s="48">
        <f>'Welsh Whisky'!H31</f>
        <v>4.3550000000000005E-2</v>
      </c>
      <c r="J5" s="48">
        <f>'Welsh Whisky'!I31</f>
        <v>3.3500000000000002E-2</v>
      </c>
      <c r="K5" s="48">
        <f>'Welsh Whisky'!J31</f>
        <v>6.7000000000000002E-4</v>
      </c>
      <c r="L5" s="48">
        <f>'Welsh Whisky'!K31</f>
        <v>3.3500000000000001E-3</v>
      </c>
      <c r="M5" s="48">
        <f>'Welsh Whisky'!L31</f>
        <v>1.34E-2</v>
      </c>
      <c r="N5" s="48">
        <f>'Welsh Whisky'!M31</f>
        <v>4.1540000000000001E-2</v>
      </c>
      <c r="O5" s="48">
        <f>'Welsh Whisky'!N31</f>
        <v>0</v>
      </c>
      <c r="P5" s="48">
        <f>'Welsh Whisky'!O31</f>
        <v>0</v>
      </c>
      <c r="Q5" s="48">
        <f>'Welsh Whisky'!P31</f>
        <v>78.055000000000007</v>
      </c>
      <c r="R5" s="48">
        <f>'Welsh Whisky'!Q31</f>
        <v>14.58925</v>
      </c>
      <c r="S5" s="48">
        <f>'Welsh Whisky'!R31</f>
        <v>0</v>
      </c>
      <c r="T5" s="48">
        <f>'Welsh Whisky'!S31</f>
        <v>0</v>
      </c>
      <c r="U5" s="48">
        <f>'Welsh Whisky'!T31</f>
        <v>0</v>
      </c>
      <c r="V5" s="48">
        <f>'Welsh Whisky'!U31</f>
        <v>0</v>
      </c>
    </row>
    <row r="6" spans="1:22" x14ac:dyDescent="0.25">
      <c r="A6" s="51">
        <v>4</v>
      </c>
      <c r="B6" s="120"/>
      <c r="C6" s="48">
        <f>'Bryngwyn WTW'!B31</f>
        <v>250</v>
      </c>
      <c r="D6" s="48">
        <f>'Bryngwyn WTW'!C31</f>
        <v>33.412500000000001</v>
      </c>
      <c r="E6" s="48">
        <f>'Bryngwyn WTW'!D31</f>
        <v>9.7007240249999995</v>
      </c>
      <c r="F6" s="48">
        <f>'Bryngwyn WTW'!E31</f>
        <v>0.99557099999999998</v>
      </c>
      <c r="G6" s="48">
        <f>'Bryngwyn WTW'!F31</f>
        <v>5.5498648500000005</v>
      </c>
      <c r="H6" s="48">
        <f>'Bryngwyn WTW'!G31</f>
        <v>2.8977750000000004E-2</v>
      </c>
      <c r="I6" s="48">
        <f>'Bryngwyn WTW'!H31</f>
        <v>0.73507500000000003</v>
      </c>
      <c r="J6" s="48">
        <f>'Bryngwyn WTW'!I31</f>
        <v>3.2440500000000004E-2</v>
      </c>
      <c r="K6" s="48">
        <f>'Bryngwyn WTW'!J31</f>
        <v>2.3085000000000002E-3</v>
      </c>
      <c r="L6" s="48">
        <f>'Bryngwyn WTW'!K31</f>
        <v>5.0422500000000007E-3</v>
      </c>
      <c r="M6" s="48">
        <f>'Bryngwyn WTW'!L31</f>
        <v>2.1505500000000004E-2</v>
      </c>
      <c r="N6" s="48">
        <f>'Bryngwyn WTW'!M31</f>
        <v>6.3180000000000014E-2</v>
      </c>
      <c r="O6" s="48">
        <f>'Bryngwyn WTW'!N31</f>
        <v>12.028500000000001</v>
      </c>
      <c r="P6" s="48">
        <f>'Bryngwyn WTW'!O31</f>
        <v>2436.0750000000003</v>
      </c>
      <c r="Q6" s="48">
        <f>'Bryngwyn WTW'!P31</f>
        <v>0</v>
      </c>
      <c r="R6" s="48">
        <f>'Bryngwyn WTW'!Q31</f>
        <v>44.347500000000004</v>
      </c>
      <c r="S6" s="48">
        <f>'Bryngwyn WTW'!R31</f>
        <v>0</v>
      </c>
      <c r="T6" s="48">
        <f>'Bryngwyn WTW'!S31</f>
        <v>0.15005250000000001</v>
      </c>
      <c r="U6" s="48">
        <f>'Bryngwyn WTW'!T31</f>
        <v>0</v>
      </c>
      <c r="V6" s="48">
        <f>'Bryngwyn WTW'!U31</f>
        <v>0</v>
      </c>
    </row>
    <row r="7" spans="1:22" x14ac:dyDescent="0.25">
      <c r="A7" s="51">
        <v>5</v>
      </c>
      <c r="B7" s="120"/>
      <c r="C7" s="48">
        <f>'Capel Dewi WTW'!B31</f>
        <v>250</v>
      </c>
      <c r="D7" s="48">
        <f>'Capel Dewi WTW'!C31</f>
        <v>53.460000000000008</v>
      </c>
      <c r="E7" s="48">
        <f>'Capel Dewi WTW'!D31</f>
        <v>21.990163500000001</v>
      </c>
      <c r="F7" s="48">
        <f>'Capel Dewi WTW'!E31</f>
        <v>4.2384971250000003</v>
      </c>
      <c r="G7" s="48">
        <f>'Capel Dewi WTW'!F31</f>
        <v>10.676691</v>
      </c>
      <c r="H7" s="48">
        <f>'Capel Dewi WTW'!G31</f>
        <v>8.7480000000000016E-2</v>
      </c>
      <c r="I7" s="48">
        <f>'Capel Dewi WTW'!H31</f>
        <v>0.83835000000000015</v>
      </c>
      <c r="J7" s="48">
        <f>'Capel Dewi WTW'!I31</f>
        <v>6.0750000000000005E-2</v>
      </c>
      <c r="K7" s="48">
        <f>'Capel Dewi WTW'!J31</f>
        <v>2.3085000000000002E-3</v>
      </c>
      <c r="L7" s="48">
        <f>'Capel Dewi WTW'!K31</f>
        <v>4.9815000000000007E-3</v>
      </c>
      <c r="M7" s="48">
        <f>'Capel Dewi WTW'!L31</f>
        <v>6.1964999999999992E-2</v>
      </c>
      <c r="N7" s="48">
        <f>'Capel Dewi WTW'!M31</f>
        <v>8.7480000000000016E-2</v>
      </c>
      <c r="O7" s="48">
        <f>'Capel Dewi WTW'!N31</f>
        <v>275.19750000000005</v>
      </c>
      <c r="P7" s="48">
        <f>'Capel Dewi WTW'!O31</f>
        <v>1968.3000000000002</v>
      </c>
      <c r="Q7" s="48">
        <f>'Capel Dewi WTW'!P31</f>
        <v>0</v>
      </c>
      <c r="R7" s="48">
        <f>'Capel Dewi WTW'!Q31</f>
        <v>67.280625000000015</v>
      </c>
      <c r="S7" s="48">
        <f>'Capel Dewi WTW'!R31</f>
        <v>0</v>
      </c>
      <c r="T7" s="48">
        <f>'Capel Dewi WTW'!S31</f>
        <v>0.10449000000000001</v>
      </c>
      <c r="U7" s="48">
        <f>'Capel Dewi WTW'!T31</f>
        <v>0</v>
      </c>
      <c r="V7" s="48">
        <f>'Capel Dewi WTW'!U31</f>
        <v>0</v>
      </c>
    </row>
    <row r="8" spans="1:22" x14ac:dyDescent="0.25">
      <c r="A8" s="51">
        <v>6</v>
      </c>
      <c r="B8" s="120"/>
      <c r="C8" s="48">
        <f>'Strata Florida WTW'!B31</f>
        <v>172</v>
      </c>
      <c r="D8" s="48">
        <f>'Strata Florida WTW'!C31</f>
        <v>94.883628000000016</v>
      </c>
      <c r="E8" s="48">
        <f>'Strata Florida WTW'!D31</f>
        <v>79.771886880000011</v>
      </c>
      <c r="F8" s="48">
        <f>'Strata Florida WTW'!E31</f>
        <v>1.7981877600000002</v>
      </c>
      <c r="G8" s="48">
        <f>'Strata Florida WTW'!F31</f>
        <v>5.2164108743999993</v>
      </c>
      <c r="H8" s="48">
        <f>'Strata Florida WTW'!G31</f>
        <v>0.26985252000000004</v>
      </c>
      <c r="I8" s="48">
        <f>'Strata Florida WTW'!H31</f>
        <v>1.24356</v>
      </c>
      <c r="J8" s="48">
        <f>'Strata Florida WTW'!I31</f>
        <v>0.72499548000000003</v>
      </c>
      <c r="K8" s="48">
        <f>'Strata Florida WTW'!J31</f>
        <v>5.4716640000000002E-3</v>
      </c>
      <c r="L8" s="48">
        <f>'Strata Florida WTW'!K31</f>
        <v>3.4819680000000006E-3</v>
      </c>
      <c r="M8" s="48">
        <f>'Strata Florida WTW'!L31</f>
        <v>0.11565108000000002</v>
      </c>
      <c r="N8" s="48">
        <f>'Strata Florida WTW'!M31</f>
        <v>9.7122036000000009E-2</v>
      </c>
      <c r="O8" s="48">
        <f>'Strata Florida WTW'!N31</f>
        <v>1666.3704</v>
      </c>
      <c r="P8" s="48">
        <f>'Strata Florida WTW'!O31</f>
        <v>300.94152000000003</v>
      </c>
      <c r="Q8" s="48">
        <f>'Strata Florida WTW'!P31</f>
        <v>0</v>
      </c>
      <c r="R8" s="48">
        <f>'Strata Florida WTW'!Q31</f>
        <v>156.06678000000002</v>
      </c>
      <c r="S8" s="48">
        <f>'Strata Florida WTW'!R31</f>
        <v>0</v>
      </c>
      <c r="T8" s="48">
        <f>'Strata Florida WTW'!S31</f>
        <v>0.49120620000000004</v>
      </c>
      <c r="U8" s="48">
        <f>'Strata Florida WTW'!T31</f>
        <v>0</v>
      </c>
      <c r="V8" s="48">
        <f>'Strata Florida WTW'!U31</f>
        <v>0</v>
      </c>
    </row>
    <row r="9" spans="1:22" x14ac:dyDescent="0.25">
      <c r="A9" s="51">
        <v>7</v>
      </c>
      <c r="B9" s="120"/>
      <c r="C9" s="48" t="e">
        <f>#REF!</f>
        <v>#REF!</v>
      </c>
      <c r="D9" s="48" t="e">
        <f>#REF!</f>
        <v>#REF!</v>
      </c>
      <c r="E9" s="48" t="e">
        <f>#REF!</f>
        <v>#REF!</v>
      </c>
      <c r="F9" s="48" t="e">
        <f>#REF!</f>
        <v>#REF!</v>
      </c>
      <c r="G9" s="48" t="e">
        <f>#REF!</f>
        <v>#REF!</v>
      </c>
      <c r="H9" s="48" t="e">
        <f>#REF!</f>
        <v>#REF!</v>
      </c>
      <c r="I9" s="48" t="e">
        <f>#REF!</f>
        <v>#REF!</v>
      </c>
      <c r="J9" s="48" t="e">
        <f>#REF!</f>
        <v>#REF!</v>
      </c>
      <c r="K9" s="48" t="e">
        <f>#REF!</f>
        <v>#REF!</v>
      </c>
      <c r="L9" s="48" t="e">
        <f>#REF!</f>
        <v>#REF!</v>
      </c>
      <c r="M9" s="48" t="e">
        <f>#REF!</f>
        <v>#REF!</v>
      </c>
      <c r="N9" s="48" t="e">
        <f>#REF!</f>
        <v>#REF!</v>
      </c>
      <c r="O9" s="48" t="e">
        <f>#REF!</f>
        <v>#REF!</v>
      </c>
      <c r="P9" s="48" t="e">
        <f>#REF!</f>
        <v>#REF!</v>
      </c>
      <c r="Q9" s="48" t="e">
        <f>#REF!</f>
        <v>#REF!</v>
      </c>
      <c r="R9" s="48" t="e">
        <f>#REF!</f>
        <v>#REF!</v>
      </c>
      <c r="S9" s="48" t="e">
        <f>#REF!</f>
        <v>#REF!</v>
      </c>
      <c r="T9" s="48" t="e">
        <f>#REF!</f>
        <v>#REF!</v>
      </c>
      <c r="U9" s="48" t="e">
        <f>#REF!</f>
        <v>#REF!</v>
      </c>
      <c r="V9" s="48" t="e">
        <f>#REF!</f>
        <v>#REF!</v>
      </c>
    </row>
    <row r="10" spans="1:22" x14ac:dyDescent="0.25">
      <c r="A10" s="51">
        <v>8</v>
      </c>
      <c r="B10" s="120"/>
      <c r="C10" s="48" t="e">
        <f>#REF!</f>
        <v>#REF!</v>
      </c>
      <c r="D10" s="48" t="e">
        <f>#REF!</f>
        <v>#REF!</v>
      </c>
      <c r="E10" s="48" t="e">
        <f>#REF!</f>
        <v>#REF!</v>
      </c>
      <c r="F10" s="48" t="e">
        <f>#REF!</f>
        <v>#REF!</v>
      </c>
      <c r="G10" s="48" t="e">
        <f>#REF!</f>
        <v>#REF!</v>
      </c>
      <c r="H10" s="48" t="e">
        <f>#REF!</f>
        <v>#REF!</v>
      </c>
      <c r="I10" s="48" t="e">
        <f>#REF!</f>
        <v>#REF!</v>
      </c>
      <c r="J10" s="48" t="e">
        <f>#REF!</f>
        <v>#REF!</v>
      </c>
      <c r="K10" s="48" t="e">
        <f>#REF!</f>
        <v>#REF!</v>
      </c>
      <c r="L10" s="48" t="e">
        <f>#REF!</f>
        <v>#REF!</v>
      </c>
      <c r="M10" s="48" t="e">
        <f>#REF!</f>
        <v>#REF!</v>
      </c>
      <c r="N10" s="48" t="e">
        <f>#REF!</f>
        <v>#REF!</v>
      </c>
      <c r="O10" s="48" t="e">
        <f>#REF!</f>
        <v>#REF!</v>
      </c>
      <c r="P10" s="48" t="e">
        <f>#REF!</f>
        <v>#REF!</v>
      </c>
      <c r="Q10" s="48" t="e">
        <f>#REF!</f>
        <v>#REF!</v>
      </c>
      <c r="R10" s="48" t="e">
        <f>#REF!</f>
        <v>#REF!</v>
      </c>
      <c r="S10" s="48" t="e">
        <f>#REF!</f>
        <v>#REF!</v>
      </c>
      <c r="T10" s="48" t="e">
        <f>#REF!</f>
        <v>#REF!</v>
      </c>
      <c r="U10" s="48" t="e">
        <f>#REF!</f>
        <v>#REF!</v>
      </c>
      <c r="V10" s="48" t="e">
        <f>#REF!</f>
        <v>#REF!</v>
      </c>
    </row>
    <row r="11" spans="1:22" x14ac:dyDescent="0.25">
      <c r="A11" s="51">
        <v>9</v>
      </c>
      <c r="B11" s="120"/>
      <c r="C11" s="48" t="e">
        <f>#REF!</f>
        <v>#REF!</v>
      </c>
      <c r="D11" s="48" t="e">
        <f>#REF!</f>
        <v>#REF!</v>
      </c>
      <c r="E11" s="48" t="e">
        <f>#REF!</f>
        <v>#REF!</v>
      </c>
      <c r="F11" s="48" t="e">
        <f>#REF!</f>
        <v>#REF!</v>
      </c>
      <c r="G11" s="48" t="e">
        <f>#REF!</f>
        <v>#REF!</v>
      </c>
      <c r="H11" s="48" t="e">
        <f>#REF!</f>
        <v>#REF!</v>
      </c>
      <c r="I11" s="48" t="e">
        <f>#REF!</f>
        <v>#REF!</v>
      </c>
      <c r="J11" s="48" t="e">
        <f>#REF!</f>
        <v>#REF!</v>
      </c>
      <c r="K11" s="48" t="e">
        <f>#REF!</f>
        <v>#REF!</v>
      </c>
      <c r="L11" s="48" t="e">
        <f>#REF!</f>
        <v>#REF!</v>
      </c>
      <c r="M11" s="48" t="e">
        <f>#REF!</f>
        <v>#REF!</v>
      </c>
      <c r="N11" s="48" t="e">
        <f>#REF!</f>
        <v>#REF!</v>
      </c>
      <c r="O11" s="48" t="e">
        <f>#REF!</f>
        <v>#REF!</v>
      </c>
      <c r="P11" s="48" t="e">
        <f>#REF!</f>
        <v>#REF!</v>
      </c>
      <c r="Q11" s="48" t="e">
        <f>#REF!</f>
        <v>#REF!</v>
      </c>
      <c r="R11" s="48" t="e">
        <f>#REF!</f>
        <v>#REF!</v>
      </c>
      <c r="S11" s="48" t="e">
        <f>#REF!</f>
        <v>#REF!</v>
      </c>
      <c r="T11" s="48" t="e">
        <f>#REF!</f>
        <v>#REF!</v>
      </c>
      <c r="U11" s="48" t="e">
        <f>#REF!</f>
        <v>#REF!</v>
      </c>
      <c r="V11" s="48" t="e">
        <f>#REF!</f>
        <v>#REF!</v>
      </c>
    </row>
    <row r="12" spans="1:22" x14ac:dyDescent="0.25">
      <c r="A12" s="51">
        <v>10</v>
      </c>
      <c r="B12" s="120"/>
      <c r="C12" s="48" t="e">
        <f>#REF!</f>
        <v>#REF!</v>
      </c>
      <c r="D12" s="48" t="e">
        <f>#REF!</f>
        <v>#REF!</v>
      </c>
      <c r="E12" s="48" t="e">
        <f>#REF!</f>
        <v>#REF!</v>
      </c>
      <c r="F12" s="48" t="e">
        <f>#REF!</f>
        <v>#REF!</v>
      </c>
      <c r="G12" s="48" t="e">
        <f>#REF!</f>
        <v>#REF!</v>
      </c>
      <c r="H12" s="48" t="e">
        <f>#REF!</f>
        <v>#REF!</v>
      </c>
      <c r="I12" s="48" t="e">
        <f>#REF!</f>
        <v>#REF!</v>
      </c>
      <c r="J12" s="48" t="e">
        <f>#REF!</f>
        <v>#REF!</v>
      </c>
      <c r="K12" s="48" t="e">
        <f>#REF!</f>
        <v>#REF!</v>
      </c>
      <c r="L12" s="48" t="e">
        <f>#REF!</f>
        <v>#REF!</v>
      </c>
      <c r="M12" s="48" t="e">
        <f>#REF!</f>
        <v>#REF!</v>
      </c>
      <c r="N12" s="48" t="e">
        <f>#REF!</f>
        <v>#REF!</v>
      </c>
      <c r="O12" s="48" t="e">
        <f>#REF!</f>
        <v>#REF!</v>
      </c>
      <c r="P12" s="48" t="e">
        <f>#REF!</f>
        <v>#REF!</v>
      </c>
      <c r="Q12" s="48" t="e">
        <f>#REF!</f>
        <v>#REF!</v>
      </c>
      <c r="R12" s="48" t="e">
        <f>#REF!</f>
        <v>#REF!</v>
      </c>
      <c r="S12" s="48" t="e">
        <f>#REF!</f>
        <v>#REF!</v>
      </c>
      <c r="T12" s="48" t="e">
        <f>#REF!</f>
        <v>#REF!</v>
      </c>
      <c r="U12" s="48" t="e">
        <f>#REF!</f>
        <v>#REF!</v>
      </c>
      <c r="V12" s="48" t="e">
        <f>#REF!</f>
        <v>#REF!</v>
      </c>
    </row>
    <row r="13" spans="1:22" x14ac:dyDescent="0.25">
      <c r="B13" s="52"/>
      <c r="C13" s="30"/>
      <c r="D13" s="30"/>
      <c r="E13" s="30"/>
      <c r="F13" s="30"/>
      <c r="G13" s="30"/>
      <c r="H13" s="30"/>
      <c r="I13" s="30"/>
      <c r="J13" s="30"/>
      <c r="K13" s="30"/>
      <c r="L13" s="30"/>
      <c r="M13" s="30"/>
      <c r="N13" s="30"/>
      <c r="O13" s="30"/>
      <c r="P13" s="30"/>
      <c r="Q13" s="30"/>
      <c r="R13" s="30"/>
      <c r="S13" s="30"/>
      <c r="T13" s="30"/>
      <c r="U13" s="30"/>
      <c r="V13" s="30"/>
    </row>
    <row r="14" spans="1:22" x14ac:dyDescent="0.25">
      <c r="A14" s="113" t="s">
        <v>86</v>
      </c>
      <c r="C14" s="113"/>
      <c r="D14" s="113"/>
      <c r="E14" s="113"/>
      <c r="F14" s="113"/>
      <c r="G14" s="113"/>
      <c r="H14" s="113"/>
      <c r="I14" s="113"/>
      <c r="J14" s="113"/>
      <c r="K14" s="113"/>
      <c r="L14" s="113"/>
      <c r="M14" s="113"/>
      <c r="N14" s="113"/>
    </row>
    <row r="15" spans="1:22" ht="37.5" x14ac:dyDescent="0.25">
      <c r="A15" s="151" t="s">
        <v>84</v>
      </c>
      <c r="B15" s="50" t="s">
        <v>155</v>
      </c>
      <c r="C15" s="50">
        <f>'Dairy Partners'!B43</f>
        <v>100</v>
      </c>
      <c r="D15" s="53" t="str">
        <f t="shared" ref="D15:V15" si="0">D1</f>
        <v>Nitrogen Addition</v>
      </c>
      <c r="E15" s="53" t="str">
        <f t="shared" si="0"/>
        <v>Phosphate Addition</v>
      </c>
      <c r="F15" s="53" t="str">
        <f t="shared" si="0"/>
        <v>Potash  Addition</v>
      </c>
      <c r="G15" s="53" t="str">
        <f t="shared" si="0"/>
        <v>Mg Oxide Addition</v>
      </c>
      <c r="H15" s="53" t="str">
        <f t="shared" si="0"/>
        <v>Copper Addition</v>
      </c>
      <c r="I15" s="53" t="str">
        <f t="shared" si="0"/>
        <v>Zinc Addition</v>
      </c>
      <c r="J15" s="53" t="str">
        <f t="shared" si="0"/>
        <v>Lead Addition</v>
      </c>
      <c r="K15" s="53" t="str">
        <f t="shared" si="0"/>
        <v>Cadmium Addition</v>
      </c>
      <c r="L15" s="53" t="str">
        <f t="shared" si="0"/>
        <v>Mercury Addition</v>
      </c>
      <c r="M15" s="53" t="str">
        <f t="shared" si="0"/>
        <v>Nickel Addition</v>
      </c>
      <c r="N15" s="53" t="str">
        <f t="shared" si="0"/>
        <v>Chromium Addition</v>
      </c>
      <c r="O15" s="53" t="str">
        <f t="shared" si="0"/>
        <v>Aluminium Addition</v>
      </c>
      <c r="P15" s="53" t="str">
        <f t="shared" si="0"/>
        <v>Iron Addition</v>
      </c>
      <c r="Q15" s="53" t="str">
        <f t="shared" si="0"/>
        <v xml:space="preserve">Sodium Addition                 </v>
      </c>
      <c r="R15" s="53" t="str">
        <f t="shared" si="0"/>
        <v>SO3  Addition                             kg/ha</v>
      </c>
      <c r="S15" s="53" t="str">
        <f t="shared" si="0"/>
        <v xml:space="preserve">Selenium Addition </v>
      </c>
      <c r="T15" s="53" t="str">
        <f t="shared" si="0"/>
        <v xml:space="preserve">Arsenic  Addition  </v>
      </c>
      <c r="U15" s="53" t="str">
        <f t="shared" si="0"/>
        <v xml:space="preserve">Molybdenum Addition  </v>
      </c>
      <c r="V15" s="53" t="str">
        <f t="shared" si="0"/>
        <v xml:space="preserve">Fluoride Addition </v>
      </c>
    </row>
    <row r="16" spans="1:22" ht="25" x14ac:dyDescent="0.25">
      <c r="A16" s="151"/>
      <c r="B16" s="47" t="s">
        <v>46</v>
      </c>
      <c r="C16" s="50">
        <f>'Dairy Partners'!B44</f>
        <v>100</v>
      </c>
      <c r="D16" s="53" t="str">
        <f t="shared" ref="D16:V16" si="1">D2</f>
        <v>kg/ha</v>
      </c>
      <c r="E16" s="53" t="str">
        <f t="shared" si="1"/>
        <v>P2O5 
kg/ha</v>
      </c>
      <c r="F16" s="53" t="str">
        <f t="shared" si="1"/>
        <v>K2O 
kg/ha</v>
      </c>
      <c r="G16" s="53" t="str">
        <f t="shared" si="1"/>
        <v>MgO 
kg/ha</v>
      </c>
      <c r="H16" s="53" t="str">
        <f t="shared" si="1"/>
        <v>kg/ha</v>
      </c>
      <c r="I16" s="53" t="str">
        <f t="shared" si="1"/>
        <v>kg/ha</v>
      </c>
      <c r="J16" s="53" t="str">
        <f t="shared" si="1"/>
        <v>kg/ha</v>
      </c>
      <c r="K16" s="53" t="str">
        <f t="shared" si="1"/>
        <v>kg/ha</v>
      </c>
      <c r="L16" s="53" t="str">
        <f t="shared" si="1"/>
        <v>kg/ha</v>
      </c>
      <c r="M16" s="53" t="str">
        <f t="shared" si="1"/>
        <v>kg/ha</v>
      </c>
      <c r="N16" s="53" t="str">
        <f t="shared" si="1"/>
        <v>kg/ha</v>
      </c>
      <c r="O16" s="53" t="str">
        <f t="shared" si="1"/>
        <v>kg/ha</v>
      </c>
      <c r="P16" s="53" t="str">
        <f t="shared" si="1"/>
        <v>kg/ha</v>
      </c>
      <c r="Q16" s="53" t="str">
        <f t="shared" si="1"/>
        <v>kg/ha</v>
      </c>
      <c r="R16" s="53" t="str">
        <f t="shared" si="1"/>
        <v>kg/ha</v>
      </c>
      <c r="S16" s="53" t="str">
        <f t="shared" si="1"/>
        <v>kg/ha</v>
      </c>
      <c r="T16" s="53" t="str">
        <f t="shared" si="1"/>
        <v>kg/ha</v>
      </c>
      <c r="U16" s="53" t="str">
        <f t="shared" si="1"/>
        <v>kg/ha</v>
      </c>
      <c r="V16" s="53" t="str">
        <f t="shared" si="1"/>
        <v>kg/ha</v>
      </c>
    </row>
    <row r="17" spans="1:22" x14ac:dyDescent="0.25">
      <c r="A17" s="114">
        <v>1</v>
      </c>
      <c r="B17" s="115">
        <f>B3</f>
        <v>0</v>
      </c>
      <c r="C17" s="116">
        <f>C3</f>
        <v>100</v>
      </c>
      <c r="D17" s="117">
        <f>D3*$B$3</f>
        <v>0</v>
      </c>
      <c r="E17" s="117">
        <f t="shared" ref="E17:V17" si="2">E3*$B$3</f>
        <v>0</v>
      </c>
      <c r="F17" s="117">
        <f t="shared" si="2"/>
        <v>0</v>
      </c>
      <c r="G17" s="117">
        <f t="shared" si="2"/>
        <v>0</v>
      </c>
      <c r="H17" s="117">
        <f t="shared" si="2"/>
        <v>0</v>
      </c>
      <c r="I17" s="117">
        <f t="shared" si="2"/>
        <v>0</v>
      </c>
      <c r="J17" s="117">
        <f t="shared" si="2"/>
        <v>0</v>
      </c>
      <c r="K17" s="117">
        <f t="shared" si="2"/>
        <v>0</v>
      </c>
      <c r="L17" s="117">
        <f t="shared" si="2"/>
        <v>0</v>
      </c>
      <c r="M17" s="117">
        <f t="shared" si="2"/>
        <v>0</v>
      </c>
      <c r="N17" s="117">
        <f t="shared" si="2"/>
        <v>0</v>
      </c>
      <c r="O17" s="117">
        <f t="shared" si="2"/>
        <v>0</v>
      </c>
      <c r="P17" s="117">
        <f t="shared" si="2"/>
        <v>0</v>
      </c>
      <c r="Q17" s="117">
        <f t="shared" si="2"/>
        <v>0</v>
      </c>
      <c r="R17" s="117">
        <f t="shared" si="2"/>
        <v>0</v>
      </c>
      <c r="S17" s="117">
        <f t="shared" si="2"/>
        <v>0</v>
      </c>
      <c r="T17" s="117">
        <f t="shared" si="2"/>
        <v>0</v>
      </c>
      <c r="U17" s="117">
        <f t="shared" si="2"/>
        <v>0</v>
      </c>
      <c r="V17" s="117">
        <f t="shared" si="2"/>
        <v>0</v>
      </c>
    </row>
    <row r="18" spans="1:22" x14ac:dyDescent="0.25">
      <c r="A18" s="114">
        <v>2</v>
      </c>
      <c r="B18" s="115">
        <f t="shared" ref="B18:C18" si="3">B4</f>
        <v>0</v>
      </c>
      <c r="C18" s="116">
        <f t="shared" si="3"/>
        <v>100</v>
      </c>
      <c r="D18" s="117">
        <f>D4*$B$4</f>
        <v>0</v>
      </c>
      <c r="E18" s="117">
        <f t="shared" ref="E18:V18" si="4">E4*$B$4</f>
        <v>0</v>
      </c>
      <c r="F18" s="117">
        <f t="shared" si="4"/>
        <v>0</v>
      </c>
      <c r="G18" s="117">
        <f t="shared" si="4"/>
        <v>0</v>
      </c>
      <c r="H18" s="117">
        <f t="shared" si="4"/>
        <v>0</v>
      </c>
      <c r="I18" s="117">
        <f t="shared" si="4"/>
        <v>0</v>
      </c>
      <c r="J18" s="117">
        <f t="shared" si="4"/>
        <v>0</v>
      </c>
      <c r="K18" s="117">
        <f t="shared" si="4"/>
        <v>0</v>
      </c>
      <c r="L18" s="117">
        <f t="shared" si="4"/>
        <v>0</v>
      </c>
      <c r="M18" s="117">
        <f t="shared" si="4"/>
        <v>0</v>
      </c>
      <c r="N18" s="117">
        <f t="shared" si="4"/>
        <v>0</v>
      </c>
      <c r="O18" s="117">
        <f t="shared" si="4"/>
        <v>0</v>
      </c>
      <c r="P18" s="117">
        <f t="shared" si="4"/>
        <v>0</v>
      </c>
      <c r="Q18" s="117">
        <f t="shared" si="4"/>
        <v>0</v>
      </c>
      <c r="R18" s="117">
        <f t="shared" si="4"/>
        <v>0</v>
      </c>
      <c r="S18" s="117">
        <f t="shared" si="4"/>
        <v>0</v>
      </c>
      <c r="T18" s="117">
        <f t="shared" si="4"/>
        <v>0</v>
      </c>
      <c r="U18" s="117">
        <f t="shared" si="4"/>
        <v>0</v>
      </c>
      <c r="V18" s="117">
        <f t="shared" si="4"/>
        <v>0</v>
      </c>
    </row>
    <row r="19" spans="1:22" x14ac:dyDescent="0.25">
      <c r="A19" s="114">
        <v>3</v>
      </c>
      <c r="B19" s="115">
        <f t="shared" ref="B19:C19" si="5">B5</f>
        <v>0</v>
      </c>
      <c r="C19" s="116">
        <f t="shared" si="5"/>
        <v>67</v>
      </c>
      <c r="D19" s="117">
        <f>D5*$B$5</f>
        <v>0</v>
      </c>
      <c r="E19" s="117">
        <f t="shared" ref="E19:V19" si="6">E5*$B$5</f>
        <v>0</v>
      </c>
      <c r="F19" s="117">
        <f t="shared" si="6"/>
        <v>0</v>
      </c>
      <c r="G19" s="117">
        <f t="shared" si="6"/>
        <v>0</v>
      </c>
      <c r="H19" s="117">
        <f t="shared" si="6"/>
        <v>0</v>
      </c>
      <c r="I19" s="117">
        <f t="shared" si="6"/>
        <v>0</v>
      </c>
      <c r="J19" s="117">
        <f t="shared" si="6"/>
        <v>0</v>
      </c>
      <c r="K19" s="117">
        <f t="shared" si="6"/>
        <v>0</v>
      </c>
      <c r="L19" s="117">
        <f t="shared" si="6"/>
        <v>0</v>
      </c>
      <c r="M19" s="117">
        <f t="shared" si="6"/>
        <v>0</v>
      </c>
      <c r="N19" s="117">
        <f t="shared" si="6"/>
        <v>0</v>
      </c>
      <c r="O19" s="117">
        <f t="shared" si="6"/>
        <v>0</v>
      </c>
      <c r="P19" s="117">
        <f t="shared" si="6"/>
        <v>0</v>
      </c>
      <c r="Q19" s="117">
        <f t="shared" si="6"/>
        <v>0</v>
      </c>
      <c r="R19" s="117">
        <f t="shared" si="6"/>
        <v>0</v>
      </c>
      <c r="S19" s="117">
        <f t="shared" si="6"/>
        <v>0</v>
      </c>
      <c r="T19" s="117">
        <f t="shared" si="6"/>
        <v>0</v>
      </c>
      <c r="U19" s="117">
        <f t="shared" si="6"/>
        <v>0</v>
      </c>
      <c r="V19" s="117">
        <f t="shared" si="6"/>
        <v>0</v>
      </c>
    </row>
    <row r="20" spans="1:22" x14ac:dyDescent="0.25">
      <c r="A20" s="114">
        <v>4</v>
      </c>
      <c r="B20" s="115">
        <f t="shared" ref="B20:C20" si="7">B6</f>
        <v>0</v>
      </c>
      <c r="C20" s="116">
        <f t="shared" si="7"/>
        <v>250</v>
      </c>
      <c r="D20" s="117">
        <f>D6*$B$6</f>
        <v>0</v>
      </c>
      <c r="E20" s="117">
        <f t="shared" ref="E20:V20" si="8">E6*$B$6</f>
        <v>0</v>
      </c>
      <c r="F20" s="117">
        <f t="shared" si="8"/>
        <v>0</v>
      </c>
      <c r="G20" s="117">
        <f t="shared" si="8"/>
        <v>0</v>
      </c>
      <c r="H20" s="117">
        <f t="shared" si="8"/>
        <v>0</v>
      </c>
      <c r="I20" s="117">
        <f t="shared" si="8"/>
        <v>0</v>
      </c>
      <c r="J20" s="117">
        <f t="shared" si="8"/>
        <v>0</v>
      </c>
      <c r="K20" s="117">
        <f t="shared" si="8"/>
        <v>0</v>
      </c>
      <c r="L20" s="117">
        <f t="shared" si="8"/>
        <v>0</v>
      </c>
      <c r="M20" s="117">
        <f t="shared" si="8"/>
        <v>0</v>
      </c>
      <c r="N20" s="117">
        <f t="shared" si="8"/>
        <v>0</v>
      </c>
      <c r="O20" s="117">
        <f t="shared" si="8"/>
        <v>0</v>
      </c>
      <c r="P20" s="117">
        <f t="shared" si="8"/>
        <v>0</v>
      </c>
      <c r="Q20" s="117">
        <f t="shared" si="8"/>
        <v>0</v>
      </c>
      <c r="R20" s="117">
        <f t="shared" si="8"/>
        <v>0</v>
      </c>
      <c r="S20" s="117">
        <f t="shared" si="8"/>
        <v>0</v>
      </c>
      <c r="T20" s="117">
        <f t="shared" si="8"/>
        <v>0</v>
      </c>
      <c r="U20" s="117">
        <f t="shared" si="8"/>
        <v>0</v>
      </c>
      <c r="V20" s="117">
        <f t="shared" si="8"/>
        <v>0</v>
      </c>
    </row>
    <row r="21" spans="1:22" x14ac:dyDescent="0.25">
      <c r="A21" s="114">
        <v>5</v>
      </c>
      <c r="B21" s="115">
        <f t="shared" ref="B21:C21" si="9">B7</f>
        <v>0</v>
      </c>
      <c r="C21" s="116">
        <f t="shared" si="9"/>
        <v>250</v>
      </c>
      <c r="D21" s="117">
        <f>D7*$B$7</f>
        <v>0</v>
      </c>
      <c r="E21" s="117">
        <f t="shared" ref="E21:V21" si="10">E7*$B$7</f>
        <v>0</v>
      </c>
      <c r="F21" s="117">
        <f t="shared" si="10"/>
        <v>0</v>
      </c>
      <c r="G21" s="117">
        <f t="shared" si="10"/>
        <v>0</v>
      </c>
      <c r="H21" s="117">
        <f t="shared" si="10"/>
        <v>0</v>
      </c>
      <c r="I21" s="117">
        <f t="shared" si="10"/>
        <v>0</v>
      </c>
      <c r="J21" s="117">
        <f t="shared" si="10"/>
        <v>0</v>
      </c>
      <c r="K21" s="117">
        <f t="shared" si="10"/>
        <v>0</v>
      </c>
      <c r="L21" s="117">
        <f t="shared" si="10"/>
        <v>0</v>
      </c>
      <c r="M21" s="117">
        <f t="shared" si="10"/>
        <v>0</v>
      </c>
      <c r="N21" s="117">
        <f t="shared" si="10"/>
        <v>0</v>
      </c>
      <c r="O21" s="117">
        <f t="shared" si="10"/>
        <v>0</v>
      </c>
      <c r="P21" s="117">
        <f t="shared" si="10"/>
        <v>0</v>
      </c>
      <c r="Q21" s="117">
        <f t="shared" si="10"/>
        <v>0</v>
      </c>
      <c r="R21" s="117">
        <f t="shared" si="10"/>
        <v>0</v>
      </c>
      <c r="S21" s="117">
        <f t="shared" si="10"/>
        <v>0</v>
      </c>
      <c r="T21" s="117">
        <f t="shared" si="10"/>
        <v>0</v>
      </c>
      <c r="U21" s="117">
        <f t="shared" si="10"/>
        <v>0</v>
      </c>
      <c r="V21" s="117">
        <f t="shared" si="10"/>
        <v>0</v>
      </c>
    </row>
    <row r="22" spans="1:22" x14ac:dyDescent="0.25">
      <c r="A22" s="114">
        <v>6</v>
      </c>
      <c r="B22" s="115">
        <f t="shared" ref="B22:C22" si="11">B8</f>
        <v>0</v>
      </c>
      <c r="C22" s="116">
        <f t="shared" si="11"/>
        <v>172</v>
      </c>
      <c r="D22" s="117">
        <f>D8*$B$8</f>
        <v>0</v>
      </c>
      <c r="E22" s="117">
        <f t="shared" ref="E22:V22" si="12">E8*$B$8</f>
        <v>0</v>
      </c>
      <c r="F22" s="117">
        <f t="shared" si="12"/>
        <v>0</v>
      </c>
      <c r="G22" s="117">
        <f t="shared" si="12"/>
        <v>0</v>
      </c>
      <c r="H22" s="117">
        <f t="shared" si="12"/>
        <v>0</v>
      </c>
      <c r="I22" s="117">
        <f t="shared" si="12"/>
        <v>0</v>
      </c>
      <c r="J22" s="117">
        <f t="shared" si="12"/>
        <v>0</v>
      </c>
      <c r="K22" s="117">
        <f t="shared" si="12"/>
        <v>0</v>
      </c>
      <c r="L22" s="117">
        <f t="shared" si="12"/>
        <v>0</v>
      </c>
      <c r="M22" s="117">
        <f t="shared" si="12"/>
        <v>0</v>
      </c>
      <c r="N22" s="117">
        <f t="shared" si="12"/>
        <v>0</v>
      </c>
      <c r="O22" s="117">
        <f t="shared" si="12"/>
        <v>0</v>
      </c>
      <c r="P22" s="117">
        <f t="shared" si="12"/>
        <v>0</v>
      </c>
      <c r="Q22" s="117">
        <f t="shared" si="12"/>
        <v>0</v>
      </c>
      <c r="R22" s="117">
        <f t="shared" si="12"/>
        <v>0</v>
      </c>
      <c r="S22" s="117">
        <f t="shared" si="12"/>
        <v>0</v>
      </c>
      <c r="T22" s="117">
        <f t="shared" si="12"/>
        <v>0</v>
      </c>
      <c r="U22" s="117">
        <f t="shared" si="12"/>
        <v>0</v>
      </c>
      <c r="V22" s="117">
        <f t="shared" si="12"/>
        <v>0</v>
      </c>
    </row>
    <row r="23" spans="1:22" x14ac:dyDescent="0.25">
      <c r="A23" s="114">
        <v>7</v>
      </c>
      <c r="B23" s="115">
        <f t="shared" ref="B23:C23" si="13">B9</f>
        <v>0</v>
      </c>
      <c r="C23" s="116" t="e">
        <f t="shared" si="13"/>
        <v>#REF!</v>
      </c>
      <c r="D23" s="117" t="e">
        <f>D9*$B$9</f>
        <v>#REF!</v>
      </c>
      <c r="E23" s="117" t="e">
        <f t="shared" ref="E23:V23" si="14">E9*$B$9</f>
        <v>#REF!</v>
      </c>
      <c r="F23" s="117" t="e">
        <f t="shared" si="14"/>
        <v>#REF!</v>
      </c>
      <c r="G23" s="117" t="e">
        <f t="shared" si="14"/>
        <v>#REF!</v>
      </c>
      <c r="H23" s="117" t="e">
        <f t="shared" si="14"/>
        <v>#REF!</v>
      </c>
      <c r="I23" s="117" t="e">
        <f t="shared" si="14"/>
        <v>#REF!</v>
      </c>
      <c r="J23" s="117" t="e">
        <f t="shared" si="14"/>
        <v>#REF!</v>
      </c>
      <c r="K23" s="117" t="e">
        <f t="shared" si="14"/>
        <v>#REF!</v>
      </c>
      <c r="L23" s="117" t="e">
        <f t="shared" si="14"/>
        <v>#REF!</v>
      </c>
      <c r="M23" s="117" t="e">
        <f t="shared" si="14"/>
        <v>#REF!</v>
      </c>
      <c r="N23" s="117" t="e">
        <f t="shared" si="14"/>
        <v>#REF!</v>
      </c>
      <c r="O23" s="117" t="e">
        <f t="shared" si="14"/>
        <v>#REF!</v>
      </c>
      <c r="P23" s="117" t="e">
        <f t="shared" si="14"/>
        <v>#REF!</v>
      </c>
      <c r="Q23" s="117" t="e">
        <f t="shared" si="14"/>
        <v>#REF!</v>
      </c>
      <c r="R23" s="117" t="e">
        <f t="shared" si="14"/>
        <v>#REF!</v>
      </c>
      <c r="S23" s="117" t="e">
        <f t="shared" si="14"/>
        <v>#REF!</v>
      </c>
      <c r="T23" s="117" t="e">
        <f t="shared" si="14"/>
        <v>#REF!</v>
      </c>
      <c r="U23" s="117" t="e">
        <f t="shared" si="14"/>
        <v>#REF!</v>
      </c>
      <c r="V23" s="117" t="e">
        <f t="shared" si="14"/>
        <v>#REF!</v>
      </c>
    </row>
    <row r="24" spans="1:22" x14ac:dyDescent="0.25">
      <c r="A24" s="114">
        <v>8</v>
      </c>
      <c r="B24" s="115">
        <f t="shared" ref="B24:C24" si="15">B10</f>
        <v>0</v>
      </c>
      <c r="C24" s="116" t="e">
        <f t="shared" si="15"/>
        <v>#REF!</v>
      </c>
      <c r="D24" s="117" t="e">
        <f>D10*$B$10</f>
        <v>#REF!</v>
      </c>
      <c r="E24" s="117" t="e">
        <f t="shared" ref="E24:V24" si="16">E10*$B$10</f>
        <v>#REF!</v>
      </c>
      <c r="F24" s="117" t="e">
        <f t="shared" si="16"/>
        <v>#REF!</v>
      </c>
      <c r="G24" s="117" t="e">
        <f t="shared" si="16"/>
        <v>#REF!</v>
      </c>
      <c r="H24" s="117" t="e">
        <f t="shared" si="16"/>
        <v>#REF!</v>
      </c>
      <c r="I24" s="117" t="e">
        <f t="shared" si="16"/>
        <v>#REF!</v>
      </c>
      <c r="J24" s="117" t="e">
        <f t="shared" si="16"/>
        <v>#REF!</v>
      </c>
      <c r="K24" s="117" t="e">
        <f t="shared" si="16"/>
        <v>#REF!</v>
      </c>
      <c r="L24" s="117" t="e">
        <f t="shared" si="16"/>
        <v>#REF!</v>
      </c>
      <c r="M24" s="117" t="e">
        <f t="shared" si="16"/>
        <v>#REF!</v>
      </c>
      <c r="N24" s="117" t="e">
        <f t="shared" si="16"/>
        <v>#REF!</v>
      </c>
      <c r="O24" s="117" t="e">
        <f t="shared" si="16"/>
        <v>#REF!</v>
      </c>
      <c r="P24" s="117" t="e">
        <f t="shared" si="16"/>
        <v>#REF!</v>
      </c>
      <c r="Q24" s="117" t="e">
        <f t="shared" si="16"/>
        <v>#REF!</v>
      </c>
      <c r="R24" s="117" t="e">
        <f t="shared" si="16"/>
        <v>#REF!</v>
      </c>
      <c r="S24" s="117" t="e">
        <f t="shared" si="16"/>
        <v>#REF!</v>
      </c>
      <c r="T24" s="117" t="e">
        <f t="shared" si="16"/>
        <v>#REF!</v>
      </c>
      <c r="U24" s="117" t="e">
        <f t="shared" si="16"/>
        <v>#REF!</v>
      </c>
      <c r="V24" s="117" t="e">
        <f t="shared" si="16"/>
        <v>#REF!</v>
      </c>
    </row>
    <row r="25" spans="1:22" x14ac:dyDescent="0.25">
      <c r="A25" s="114">
        <v>9</v>
      </c>
      <c r="B25" s="115">
        <f t="shared" ref="B25:C25" si="17">B11</f>
        <v>0</v>
      </c>
      <c r="C25" s="116" t="e">
        <f t="shared" si="17"/>
        <v>#REF!</v>
      </c>
      <c r="D25" s="117" t="e">
        <f>D11*$B$11</f>
        <v>#REF!</v>
      </c>
      <c r="E25" s="117" t="e">
        <f t="shared" ref="E25:V25" si="18">E11*$B$11</f>
        <v>#REF!</v>
      </c>
      <c r="F25" s="117" t="e">
        <f t="shared" si="18"/>
        <v>#REF!</v>
      </c>
      <c r="G25" s="117" t="e">
        <f t="shared" si="18"/>
        <v>#REF!</v>
      </c>
      <c r="H25" s="117" t="e">
        <f t="shared" si="18"/>
        <v>#REF!</v>
      </c>
      <c r="I25" s="117" t="e">
        <f t="shared" si="18"/>
        <v>#REF!</v>
      </c>
      <c r="J25" s="117" t="e">
        <f t="shared" si="18"/>
        <v>#REF!</v>
      </c>
      <c r="K25" s="117" t="e">
        <f t="shared" si="18"/>
        <v>#REF!</v>
      </c>
      <c r="L25" s="117" t="e">
        <f t="shared" si="18"/>
        <v>#REF!</v>
      </c>
      <c r="M25" s="117" t="e">
        <f t="shared" si="18"/>
        <v>#REF!</v>
      </c>
      <c r="N25" s="117" t="e">
        <f t="shared" si="18"/>
        <v>#REF!</v>
      </c>
      <c r="O25" s="117" t="e">
        <f t="shared" si="18"/>
        <v>#REF!</v>
      </c>
      <c r="P25" s="117" t="e">
        <f t="shared" si="18"/>
        <v>#REF!</v>
      </c>
      <c r="Q25" s="117" t="e">
        <f t="shared" si="18"/>
        <v>#REF!</v>
      </c>
      <c r="R25" s="117" t="e">
        <f t="shared" si="18"/>
        <v>#REF!</v>
      </c>
      <c r="S25" s="117" t="e">
        <f t="shared" si="18"/>
        <v>#REF!</v>
      </c>
      <c r="T25" s="117" t="e">
        <f t="shared" si="18"/>
        <v>#REF!</v>
      </c>
      <c r="U25" s="117" t="e">
        <f t="shared" si="18"/>
        <v>#REF!</v>
      </c>
      <c r="V25" s="117" t="e">
        <f t="shared" si="18"/>
        <v>#REF!</v>
      </c>
    </row>
    <row r="26" spans="1:22" x14ac:dyDescent="0.25">
      <c r="A26" s="114">
        <v>10</v>
      </c>
      <c r="B26" s="115">
        <f t="shared" ref="B26:C26" si="19">B12</f>
        <v>0</v>
      </c>
      <c r="C26" s="116" t="e">
        <f t="shared" si="19"/>
        <v>#REF!</v>
      </c>
      <c r="D26" s="117" t="e">
        <f>D12*$B$12</f>
        <v>#REF!</v>
      </c>
      <c r="E26" s="117" t="e">
        <f t="shared" ref="E26:V26" si="20">E12*$B$12</f>
        <v>#REF!</v>
      </c>
      <c r="F26" s="117" t="e">
        <f t="shared" si="20"/>
        <v>#REF!</v>
      </c>
      <c r="G26" s="117" t="e">
        <f t="shared" si="20"/>
        <v>#REF!</v>
      </c>
      <c r="H26" s="117" t="e">
        <f t="shared" si="20"/>
        <v>#REF!</v>
      </c>
      <c r="I26" s="117" t="e">
        <f t="shared" si="20"/>
        <v>#REF!</v>
      </c>
      <c r="J26" s="117" t="e">
        <f t="shared" si="20"/>
        <v>#REF!</v>
      </c>
      <c r="K26" s="117" t="e">
        <f t="shared" si="20"/>
        <v>#REF!</v>
      </c>
      <c r="L26" s="117" t="e">
        <f t="shared" si="20"/>
        <v>#REF!</v>
      </c>
      <c r="M26" s="117" t="e">
        <f t="shared" si="20"/>
        <v>#REF!</v>
      </c>
      <c r="N26" s="117" t="e">
        <f t="shared" si="20"/>
        <v>#REF!</v>
      </c>
      <c r="O26" s="117" t="e">
        <f t="shared" si="20"/>
        <v>#REF!</v>
      </c>
      <c r="P26" s="117" t="e">
        <f t="shared" si="20"/>
        <v>#REF!</v>
      </c>
      <c r="Q26" s="117" t="e">
        <f t="shared" si="20"/>
        <v>#REF!</v>
      </c>
      <c r="R26" s="117" t="e">
        <f t="shared" si="20"/>
        <v>#REF!</v>
      </c>
      <c r="S26" s="117" t="e">
        <f t="shared" si="20"/>
        <v>#REF!</v>
      </c>
      <c r="T26" s="117" t="e">
        <f t="shared" si="20"/>
        <v>#REF!</v>
      </c>
      <c r="U26" s="117" t="e">
        <f t="shared" si="20"/>
        <v>#REF!</v>
      </c>
      <c r="V26" s="117" t="e">
        <f t="shared" si="20"/>
        <v>#REF!</v>
      </c>
    </row>
    <row r="27" spans="1:22" s="119" customFormat="1" ht="15.5" x14ac:dyDescent="0.35">
      <c r="A27" s="153" t="s">
        <v>85</v>
      </c>
      <c r="B27" s="153"/>
      <c r="C27" s="153"/>
      <c r="D27" s="118" t="e">
        <f>SUM(D17:D26)</f>
        <v>#REF!</v>
      </c>
      <c r="E27" s="118" t="e">
        <f t="shared" ref="E27:V27" si="21">SUM(E17:E26)</f>
        <v>#REF!</v>
      </c>
      <c r="F27" s="118" t="e">
        <f t="shared" si="21"/>
        <v>#REF!</v>
      </c>
      <c r="G27" s="118" t="e">
        <f t="shared" si="21"/>
        <v>#REF!</v>
      </c>
      <c r="H27" s="118" t="e">
        <f t="shared" si="21"/>
        <v>#REF!</v>
      </c>
      <c r="I27" s="118" t="e">
        <f t="shared" si="21"/>
        <v>#REF!</v>
      </c>
      <c r="J27" s="118" t="e">
        <f t="shared" si="21"/>
        <v>#REF!</v>
      </c>
      <c r="K27" s="118" t="e">
        <f t="shared" si="21"/>
        <v>#REF!</v>
      </c>
      <c r="L27" s="118" t="e">
        <f t="shared" si="21"/>
        <v>#REF!</v>
      </c>
      <c r="M27" s="118" t="e">
        <f t="shared" si="21"/>
        <v>#REF!</v>
      </c>
      <c r="N27" s="118" t="e">
        <f t="shared" si="21"/>
        <v>#REF!</v>
      </c>
      <c r="O27" s="118" t="e">
        <f t="shared" si="21"/>
        <v>#REF!</v>
      </c>
      <c r="P27" s="118" t="e">
        <f t="shared" si="21"/>
        <v>#REF!</v>
      </c>
      <c r="Q27" s="118" t="e">
        <f t="shared" si="21"/>
        <v>#REF!</v>
      </c>
      <c r="R27" s="118" t="e">
        <f t="shared" si="21"/>
        <v>#REF!</v>
      </c>
      <c r="S27" s="118" t="e">
        <f t="shared" si="21"/>
        <v>#REF!</v>
      </c>
      <c r="T27" s="118" t="e">
        <f t="shared" si="21"/>
        <v>#REF!</v>
      </c>
      <c r="U27" s="118" t="e">
        <f t="shared" si="21"/>
        <v>#REF!</v>
      </c>
      <c r="V27" s="11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2020-06-24T23:00:00+00:00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19" ma:contentTypeDescription="Permitting &amp; Compliance Excel Document" ma:contentTypeScope="" ma:versionID="e7e7480cc84dbc7bf0ecf22d1e70277f">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elements/1.1/"/>
  </ds:schemaRefs>
</ds:datastoreItem>
</file>

<file path=customXml/itemProps2.xml><?xml version="1.0" encoding="utf-8"?>
<ds:datastoreItem xmlns:ds="http://schemas.openxmlformats.org/officeDocument/2006/customXml" ds:itemID="{565E5925-1BEB-48E2-819D-875EA75E2EB6}"/>
</file>

<file path=customXml/itemProps3.xml><?xml version="1.0" encoding="utf-8"?>
<ds:datastoreItem xmlns:ds="http://schemas.openxmlformats.org/officeDocument/2006/customXml" ds:itemID="{0FEB685A-417A-4446-9061-9899359AA1F0}"/>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Dairy Partners</vt:lpstr>
      <vt:lpstr>Volac</vt:lpstr>
      <vt:lpstr>Welsh Whisky</vt:lpstr>
      <vt:lpstr>Bryngwyn WTW</vt:lpstr>
      <vt:lpstr>Capel Dewi WTW</vt:lpstr>
      <vt:lpstr>Strata Florida WTW</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rhiannon.smith</cp:lastModifiedBy>
  <dcterms:created xsi:type="dcterms:W3CDTF">2016-09-26T10:07:59Z</dcterms:created>
  <dcterms:modified xsi:type="dcterms:W3CDTF">2020-06-25T09:55:16Z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a6d7e083-7e6c-46af-adc0-11a6d4a9d279</vt:lpwstr>
  </property>
  <property fmtid="{D5CDD505-2E9C-101B-9397-08002B2CF9AE}" pid="4" name="_dlc_DocId">
    <vt:lpwstr>REGU-195-89616</vt:lpwstr>
  </property>
  <property fmtid="{D5CDD505-2E9C-101B-9397-08002B2CF9AE}" pid="5" name="_dlc_DocIdUrl">
    <vt:lpwstr>https://cyfoethnaturiolcymru.sharepoint.com/teams/Regulatory/Permitting/_layouts/15/DocIdRedir.aspx?ID=REGU-195-89616, REGU-195-89616</vt:lpwstr>
  </property>
</Properties>
</file>