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230\"/>
    </mc:Choice>
  </mc:AlternateContent>
  <xr:revisionPtr revIDLastSave="0" documentId="13_ncr:1_{1E8D83ED-0556-4F5E-9CC3-8C747AEE2877}" xr6:coauthVersionLast="44" xr6:coauthVersionMax="44"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V22" i="27"/>
  <c r="O22" i="27"/>
  <c r="M22" i="27"/>
  <c r="I22" i="27"/>
  <c r="V20" i="27"/>
  <c r="U20" i="27"/>
  <c r="T20" i="27"/>
  <c r="S20" i="27"/>
  <c r="R20" i="27"/>
  <c r="Q20" i="27"/>
  <c r="P20" i="27"/>
  <c r="O20" i="27"/>
  <c r="N20" i="27"/>
  <c r="M20" i="27"/>
  <c r="V18" i="27"/>
  <c r="T18" i="27"/>
  <c r="R18" i="27"/>
  <c r="O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A34" i="21" s="1"/>
  <c r="G8" i="21"/>
  <c r="F57"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L59" i="21"/>
  <c r="D59" i="21"/>
  <c r="N58" i="21"/>
  <c r="N61" i="21" s="1"/>
  <c r="U57" i="21"/>
  <c r="M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F17" i="21"/>
  <c r="A35" i="21" l="1"/>
  <c r="L21" i="21"/>
  <c r="S58" i="21"/>
  <c r="S61" i="21" s="1"/>
  <c r="C58" i="21"/>
  <c r="C61" i="21" s="1"/>
  <c r="I17" i="21"/>
  <c r="T21" i="21"/>
  <c r="L17" i="21"/>
  <c r="D17" i="2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J17" i="21"/>
  <c r="G21" i="27"/>
  <c r="O21" i="27"/>
  <c r="O23" i="27" s="1"/>
  <c r="H21" i="27"/>
  <c r="P21" i="27"/>
  <c r="O17" i="21"/>
  <c r="R17" i="21"/>
  <c r="D19" i="21"/>
  <c r="D20" i="21" s="1"/>
  <c r="J58" i="27"/>
  <c r="J61" i="27" s="1"/>
  <c r="J64" i="27" s="1"/>
  <c r="R58" i="27"/>
  <c r="R61" i="27" s="1"/>
  <c r="R64" i="27" s="1"/>
  <c r="H21" i="21"/>
  <c r="D17" i="27"/>
  <c r="D19" i="27" s="1"/>
  <c r="D20" i="27" s="1"/>
  <c r="L21" i="27"/>
  <c r="L23" i="27" s="1"/>
  <c r="L24" i="27" s="1"/>
  <c r="T21" i="27"/>
  <c r="P58" i="21"/>
  <c r="P61" i="21" s="1"/>
  <c r="H58" i="21"/>
  <c r="H61" i="21" s="1"/>
  <c r="R57" i="21"/>
  <c r="D58" i="27"/>
  <c r="D61" i="27" s="1"/>
  <c r="D64" i="27" s="1"/>
  <c r="L58" i="27"/>
  <c r="L61" i="27" s="1"/>
  <c r="L64" i="27" s="1"/>
  <c r="L65" i="27" s="1"/>
  <c r="T58" i="27"/>
  <c r="T61" i="27" s="1"/>
  <c r="T64" i="27" s="1"/>
  <c r="J57" i="21"/>
  <c r="H59" i="21"/>
  <c r="H64" i="21" s="1"/>
  <c r="J17" i="27"/>
  <c r="J19" i="27" s="1"/>
  <c r="J20" i="27" s="1"/>
  <c r="R21" i="27"/>
  <c r="R23" i="27" s="1"/>
  <c r="O64" i="21"/>
  <c r="E58" i="27"/>
  <c r="E61" i="27" s="1"/>
  <c r="E64" i="27" s="1"/>
  <c r="M58" i="27"/>
  <c r="M61" i="27" s="1"/>
  <c r="M64" i="27" s="1"/>
  <c r="U58" i="27"/>
  <c r="U61" i="27" s="1"/>
  <c r="U64" i="27" s="1"/>
  <c r="U65" i="27" s="1"/>
  <c r="P21" i="21"/>
  <c r="G59" i="21"/>
  <c r="G64" i="21" s="1"/>
  <c r="F58" i="27"/>
  <c r="F61" i="27" s="1"/>
  <c r="N58" i="27"/>
  <c r="N61" i="27" s="1"/>
  <c r="E21" i="21"/>
  <c r="E23" i="21" s="1"/>
  <c r="E24" i="21" s="1"/>
  <c r="G58" i="27"/>
  <c r="G61" i="27" s="1"/>
  <c r="K17" i="21"/>
  <c r="K19" i="21" s="1"/>
  <c r="K20" i="21" s="1"/>
  <c r="Q57" i="21"/>
  <c r="B58" i="21"/>
  <c r="B61" i="21" s="1"/>
  <c r="B64" i="21" s="1"/>
  <c r="H58" i="27"/>
  <c r="H61" i="27" s="1"/>
  <c r="P58" i="27"/>
  <c r="P61" i="27" s="1"/>
  <c r="F57" i="27"/>
  <c r="O58" i="27"/>
  <c r="O61" i="27" s="1"/>
  <c r="U17" i="21"/>
  <c r="U19" i="21" s="1"/>
  <c r="V17" i="21"/>
  <c r="V19" i="21" s="1"/>
  <c r="A38" i="21"/>
  <c r="I58" i="27"/>
  <c r="I61" i="27" s="1"/>
  <c r="Q58" i="27"/>
  <c r="Q61" i="27" s="1"/>
  <c r="Q64" i="27" s="1"/>
  <c r="H57" i="27"/>
  <c r="F59" i="27"/>
  <c r="P17" i="21"/>
  <c r="P19" i="21" s="1"/>
  <c r="H17" i="21"/>
  <c r="H23" i="27"/>
  <c r="H24" i="27" s="1"/>
  <c r="P23" i="27"/>
  <c r="N57" i="27"/>
  <c r="H59" i="27"/>
  <c r="F19" i="21"/>
  <c r="F20" i="21" s="1"/>
  <c r="N17" i="21"/>
  <c r="Q58" i="21"/>
  <c r="Q61" i="21" s="1"/>
  <c r="I58" i="21"/>
  <c r="I61" i="21" s="1"/>
  <c r="I64" i="21" s="1"/>
  <c r="C58" i="27"/>
  <c r="C61" i="27" s="1"/>
  <c r="C64" i="27" s="1"/>
  <c r="K58" i="27"/>
  <c r="K61" i="27" s="1"/>
  <c r="K64" i="27" s="1"/>
  <c r="S58" i="27"/>
  <c r="S61" i="27" s="1"/>
  <c r="S64" i="27" s="1"/>
  <c r="S65" i="27" s="1"/>
  <c r="P57" i="27"/>
  <c r="N59" i="27"/>
  <c r="M17" i="21"/>
  <c r="M19" i="21" s="1"/>
  <c r="G57" i="21"/>
  <c r="G23" i="27"/>
  <c r="G24" i="27" s="1"/>
  <c r="P59" i="27"/>
  <c r="P64" i="27" s="1"/>
  <c r="B58" i="27"/>
  <c r="B61" i="27" s="1"/>
  <c r="B64" i="27" s="1"/>
  <c r="C21" i="21"/>
  <c r="C23" i="21" s="1"/>
  <c r="C24" i="21" s="1"/>
  <c r="C17" i="21"/>
  <c r="C19" i="21" s="1"/>
  <c r="C20" i="21" s="1"/>
  <c r="Q23" i="27"/>
  <c r="I23" i="27"/>
  <c r="I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L20" i="27" s="1"/>
  <c r="H17" i="27"/>
  <c r="H19" i="27" s="1"/>
  <c r="H20" i="27" s="1"/>
  <c r="P17" i="27"/>
  <c r="P19" i="27" s="1"/>
  <c r="D63" i="27"/>
  <c r="L63" i="27"/>
  <c r="T63" i="27"/>
  <c r="H63" i="27"/>
  <c r="I17" i="27"/>
  <c r="I19" i="27" s="1"/>
  <c r="I20" i="27" s="1"/>
  <c r="Q17" i="27"/>
  <c r="Q19" i="27" s="1"/>
  <c r="E63" i="27"/>
  <c r="M63" i="27"/>
  <c r="P64" i="21"/>
  <c r="N64" i="21"/>
  <c r="N65" i="21" s="1"/>
  <c r="F64" i="21"/>
  <c r="F65" i="21" s="1"/>
  <c r="N19" i="2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G19" i="21"/>
  <c r="G20" i="21" s="1"/>
  <c r="Q17" i="21"/>
  <c r="Q19" i="21" s="1"/>
  <c r="J21" i="21"/>
  <c r="J23" i="21" s="1"/>
  <c r="J24" i="21" s="1"/>
  <c r="R21" i="21"/>
  <c r="R23" i="21" s="1"/>
  <c r="R24" i="21" s="1"/>
  <c r="I19" i="21"/>
  <c r="I20" i="21" s="1"/>
  <c r="J19" i="21"/>
  <c r="J20" i="21" s="1"/>
  <c r="L19" i="21"/>
  <c r="L20" i="21" s="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7" l="1"/>
  <c r="H65" i="27" s="1"/>
  <c r="O64" i="27"/>
  <c r="O65" i="27" s="1"/>
  <c r="N64" i="27"/>
  <c r="N65" i="27" s="1"/>
  <c r="I65" i="21"/>
  <c r="Q65" i="21"/>
  <c r="P65" i="21"/>
  <c r="K65" i="27"/>
  <c r="R65" i="27"/>
  <c r="C65" i="27"/>
  <c r="J65" i="27"/>
  <c r="G64" i="27"/>
  <c r="G65" i="27" s="1"/>
  <c r="F64" i="27"/>
  <c r="F65" i="27" s="1"/>
  <c r="G65" i="21"/>
  <c r="J65" i="21"/>
  <c r="T65" i="27"/>
  <c r="E65" i="21"/>
  <c r="T65" i="21"/>
  <c r="L65" i="21"/>
  <c r="S64" i="1"/>
  <c r="D65" i="27"/>
  <c r="R64" i="1"/>
  <c r="Q64" i="1"/>
  <c r="U64" i="1"/>
  <c r="P64" i="1"/>
  <c r="E65" i="27"/>
  <c r="B65" i="27"/>
  <c r="Q65" i="27"/>
  <c r="I65" i="27"/>
  <c r="M65" i="27"/>
  <c r="P65" i="27"/>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<sst xmlns="http://schemas.openxmlformats.org/spreadsheetml/2006/main" count="680" uniqueCount="163">
  <si>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</si>
  <si>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</si>
  <si>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</si>
  <si>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</si>
  <si>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</si>
  <si>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</si>
  <si>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</si>
  <si>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</si>
  <si>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</si>
  <si>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</si>
  <si>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</si>
  <si>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</si>
  <si>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</si>
  <si>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</si>
  <si>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</si>
  <si>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</si>
  <si>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</si>
  <si>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</si>
  <si>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</si>
  <si>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</si>
  <si>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</si>
  <si>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</si>
  <si>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</si>
  <si>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</si>
  <si>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</si>
  <si>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</si>
  <si>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</si>
  <si>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</si>
  <si>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</si>
  <si>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</si>
  <si>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</si>
  <si>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</si>
  <si>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</si>
  <si>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</si>
  <si>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</si>
  <si>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</si>
  <si>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</si>
  <si>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</si>
  <si>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</si>
  <si>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</si>
  <si>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</si>
  <si>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</si>
  <si>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</si>
  <si>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</si>
  <si>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</si>
  <si>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</si>
  <si>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</si>
  <si>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</si>
  <si>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</si>
  <si>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</si>
  <si>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</si>
  <si>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</si>
  <si>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</si>
  <si>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</si>
  <si>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</si>
  <si>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</si>
  <si>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</si>
  <si>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</si>
  <si>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</si>
  <si>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</si>
  <si>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</si>
  <si>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</si>
  <si>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</si>
  <si>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</si>
  <si>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</si>
  <si>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</si>
  <si>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</si>
  <si>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</si>
  <si>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</si>
  <si>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</si>
  <si>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</si>
  <si>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</si>
  <si>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</si>
  <si>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</si>
  <si>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</si>
  <si>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</si>
  <si>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</si>
  <si>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</si>
  <si>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</si>
  <si>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</si>
  <si>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</si>
  <si>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</si>
  <si>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</si>
  <si>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</si>
  <si>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</si>
  <si>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</si>
  <si>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</si>
  <si>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</si>
  <si>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</si>
  <si>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</si>
  <si>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</si>
  <si>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</si>
  <si>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</si>
  <si>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</si>
  <si>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</si>
  <si>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</si>
  <si>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</si>
  <si>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</si>
  <si>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</si>
  <si>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</si>
  <si>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</si>
  <si>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</si>
  <si>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</si>
  <si>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</si>
  <si>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</si>
  <si>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</si>
  <si>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</si>
  <si>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</si>
  <si>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</si>
  <si>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</si>
  <si>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</si>
  <si>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</si>
  <si>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</si>
  <si>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</si>
  <si>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</si>
  <si>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</si>
  <si>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</si>
  <si>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</si>
  <si>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</si>
  <si>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</si>
  <si>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</si>
  <si>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</si>
  <si>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</si>
  <si>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</si>
  <si>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</si>
  <si>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</si>
  <si>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</si>
  <si>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</si>
  <si>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</si>
  <si>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</si>
  <si>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</si>
  <si>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</si>
  <si>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</si>
  <si>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</si>
  <si>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</si>
  <si>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</si>
  <si>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</si>
  <si>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</si>
  <si>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</si>
  <si>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</si>
  <si>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</si>
  <si>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</si>
  <si>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</si>
  <si>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</si>
  <si>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</si>
  <si>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</si>
  <si>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</si>
  <si>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</si>
  <si>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</si>
  <si>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</si>
  <si>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</si>
  <si>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</si>
  <si>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PAN-012230</t>
  </si>
  <si>
    <t>EPR-JB3533RJ</t>
  </si>
  <si>
    <t>Mr Simon Jones</t>
  </si>
  <si>
    <t>Trysglwyn Isaf, Rhosybol, Anglesey, LL68 9RF</t>
  </si>
  <si>
    <t>Sion Sleep</t>
  </si>
  <si>
    <t>Moderate</t>
  </si>
  <si>
    <t>Whey</t>
  </si>
  <si>
    <t>Heavy Effluent</t>
  </si>
  <si>
    <t xml:space="preserve">DAF  </t>
  </si>
  <si>
    <t>02 05 01</t>
  </si>
  <si>
    <t>02 05 02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</si>
</sst>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5" fillId="3" borderId="3" xfId="0" applyFont="1" applyFill="1" applyBorder="1" applyAlignment="1" applyProtection="1">
      <alignment horizontal="center" vertical="top"/>
      <protection locked="0"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D11" sqref="D1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152</v>
      </c>
      <c r="D1" s="105"/>
      <c r="E1" s="37" t="s">
        <v>45</v>
      </c>
      <c r="F1" s="35">
        <v>40</v>
      </c>
      <c r="G1" s="106" t="s">
        <v>43</v>
      </c>
      <c r="H1" s="107"/>
      <c r="I1" s="35">
        <v>6.18</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161</v>
      </c>
      <c r="G2" s="108" t="s">
        <v>107</v>
      </c>
      <c r="H2" s="109"/>
      <c r="I2" s="35">
        <v>275</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77</v>
      </c>
      <c r="G3" s="110" t="s">
        <v>108</v>
      </c>
      <c r="H3" s="110"/>
      <c r="I3" s="35">
        <v>1.214</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160</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v>
      </c>
      <c r="D8" s="23">
        <v>2</v>
      </c>
      <c r="E8" s="23">
        <v>3</v>
      </c>
      <c r="F8" s="23">
        <v>4</v>
      </c>
      <c r="G8" s="23">
        <v>5</v>
      </c>
      <c r="H8" s="23">
        <v>7</v>
      </c>
      <c r="I8" s="23">
        <v>8</v>
      </c>
      <c r="J8" s="23">
        <v>9</v>
      </c>
      <c r="K8" s="23">
        <v>12</v>
      </c>
      <c r="L8" s="23">
        <v>13</v>
      </c>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157</v>
      </c>
      <c r="D9" s="23" t="s">
        <v>157</v>
      </c>
      <c r="E9" s="23" t="s">
        <v>157</v>
      </c>
      <c r="F9" s="23" t="s">
        <v>157</v>
      </c>
      <c r="G9" s="23" t="s">
        <v>157</v>
      </c>
      <c r="H9" s="23" t="s">
        <v>157</v>
      </c>
      <c r="I9" s="23" t="s">
        <v>157</v>
      </c>
      <c r="J9" s="23" t="s">
        <v>157</v>
      </c>
      <c r="K9" s="23" t="s">
        <v>157</v>
      </c>
      <c r="L9" s="23" t="s">
        <v>157</v>
      </c>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130">
        <v>6.3</v>
      </c>
      <c r="D10" s="130">
        <v>6.8</v>
      </c>
      <c r="E10" s="130">
        <v>5.4</v>
      </c>
      <c r="F10" s="130">
        <v>5.3</v>
      </c>
      <c r="G10" s="130">
        <v>5.7</v>
      </c>
      <c r="H10" s="130">
        <v>5.3</v>
      </c>
      <c r="I10" s="130">
        <v>6</v>
      </c>
      <c r="J10" s="130">
        <v>6.2</v>
      </c>
      <c r="K10" s="130">
        <v>5.3</v>
      </c>
      <c r="L10" s="130">
        <v>5.7</v>
      </c>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130">
        <v>1</v>
      </c>
      <c r="D11" s="130">
        <v>0</v>
      </c>
      <c r="E11" s="130">
        <v>1</v>
      </c>
      <c r="F11" s="130">
        <v>0</v>
      </c>
      <c r="G11" s="130">
        <v>0</v>
      </c>
      <c r="H11" s="130">
        <v>1</v>
      </c>
      <c r="I11" s="130">
        <v>0</v>
      </c>
      <c r="J11" s="130">
        <v>0</v>
      </c>
      <c r="K11" s="130">
        <v>0</v>
      </c>
      <c r="L11" s="130">
        <v>0</v>
      </c>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130">
        <v>1</v>
      </c>
      <c r="D12" s="130">
        <v>1</v>
      </c>
      <c r="E12" s="130">
        <v>0</v>
      </c>
      <c r="F12" s="130">
        <v>0</v>
      </c>
      <c r="G12" s="130">
        <v>1</v>
      </c>
      <c r="H12" s="130">
        <v>1</v>
      </c>
      <c r="I12" s="130">
        <v>0</v>
      </c>
      <c r="J12" s="130">
        <v>0</v>
      </c>
      <c r="K12" s="130">
        <v>0</v>
      </c>
      <c r="L12" s="130">
        <v>0</v>
      </c>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130">
        <v>2</v>
      </c>
      <c r="D13" s="130">
        <v>2</v>
      </c>
      <c r="E13" s="130">
        <v>2</v>
      </c>
      <c r="F13" s="130">
        <v>2</v>
      </c>
      <c r="G13" s="130">
        <v>2</v>
      </c>
      <c r="H13" s="130">
        <v>2</v>
      </c>
      <c r="I13" s="130">
        <v>2</v>
      </c>
      <c r="J13" s="130">
        <v>2</v>
      </c>
      <c r="K13" s="130">
        <v>2</v>
      </c>
      <c r="L13" s="130">
        <v>2</v>
      </c>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111</v>
      </c>
      <c r="I14" s="36" t="s">
        <v>111</v>
      </c>
      <c r="J14" s="36" t="s">
        <v>111</v>
      </c>
      <c r="K14" s="36" t="s">
        <v>111</v>
      </c>
      <c r="L14" s="36" t="s">
        <v>111</v>
      </c>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38</v>
      </c>
      <c r="D15" s="23">
        <v>38</v>
      </c>
      <c r="E15" s="23">
        <v>38</v>
      </c>
      <c r="F15" s="23">
        <v>38</v>
      </c>
      <c r="G15" s="23">
        <v>38</v>
      </c>
      <c r="H15" s="23">
        <v>38</v>
      </c>
      <c r="I15" s="23">
        <v>38</v>
      </c>
      <c r="J15" s="23">
        <v>38</v>
      </c>
      <c r="K15" s="23">
        <v>38</v>
      </c>
      <c r="L15" s="23">
        <v>38</v>
      </c>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181.81376</v>
      </c>
      <c r="D18" s="24">
        <f>$D32</f>
        <v>181.81376</v>
      </c>
      <c r="E18" s="24">
        <f>$D33</f>
        <v>181.81376</v>
      </c>
      <c r="F18" s="24">
        <f>$D34</f>
        <v>181.81376</v>
      </c>
      <c r="G18" s="24">
        <f>$D35</f>
        <v>181.81376</v>
      </c>
      <c r="H18" s="24">
        <f>$D36</f>
        <v>181.81376</v>
      </c>
      <c r="I18" s="24">
        <f>$D37</f>
        <v>181.81376</v>
      </c>
      <c r="J18" s="24">
        <f>$D38</f>
        <v>181.81376</v>
      </c>
      <c r="K18" s="24">
        <f>$D39</f>
        <v>181.81376</v>
      </c>
      <c r="L18" s="24">
        <f>$D40</f>
        <v>181.81376</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117.21376000000001</v>
      </c>
      <c r="D19" s="24">
        <f t="shared" ref="D19:V19" si="1">D18-D17</f>
        <v>117.21376000000001</v>
      </c>
      <c r="E19" s="24">
        <f t="shared" si="1"/>
        <v>117.21376000000001</v>
      </c>
      <c r="F19" s="24">
        <f t="shared" si="1"/>
        <v>117.21376000000001</v>
      </c>
      <c r="G19" s="24">
        <f t="shared" si="1"/>
        <v>117.21376000000001</v>
      </c>
      <c r="H19" s="24">
        <f t="shared" si="1"/>
        <v>117.21376000000001</v>
      </c>
      <c r="I19" s="24">
        <f t="shared" si="1"/>
        <v>117.21376000000001</v>
      </c>
      <c r="J19" s="24">
        <f t="shared" si="1"/>
        <v>117.21376000000001</v>
      </c>
      <c r="K19" s="24">
        <f t="shared" si="1"/>
        <v>117.21376000000001</v>
      </c>
      <c r="L19" s="24">
        <f t="shared" si="1"/>
        <v>117.21376000000001</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8.8302400000000016</v>
      </c>
      <c r="D22" s="24">
        <f>$E32</f>
        <v>8.8302400000000016</v>
      </c>
      <c r="E22" s="24">
        <f>$E33</f>
        <v>8.8302400000000016</v>
      </c>
      <c r="F22" s="24">
        <f>$E34</f>
        <v>8.8302400000000016</v>
      </c>
      <c r="G22" s="24">
        <f>$E35</f>
        <v>8.8302400000000016</v>
      </c>
      <c r="H22" s="24">
        <f>$E36</f>
        <v>8.8302400000000016</v>
      </c>
      <c r="I22" s="24">
        <f>$E37</f>
        <v>8.8302400000000016</v>
      </c>
      <c r="J22" s="24">
        <f>$E38</f>
        <v>8.8302400000000016</v>
      </c>
      <c r="K22" s="24">
        <f>$E39</f>
        <v>8.8302400000000016</v>
      </c>
      <c r="L22" s="24">
        <f>$E40</f>
        <v>8.8302400000000016</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-219.16976</v>
      </c>
      <c r="D23" s="24">
        <f t="shared" ref="D23:V23" si="3">D22-D21</f>
        <v>-219.16976</v>
      </c>
      <c r="E23" s="24">
        <f t="shared" si="3"/>
        <v>-219.16976</v>
      </c>
      <c r="F23" s="24">
        <f t="shared" si="3"/>
        <v>-219.16976</v>
      </c>
      <c r="G23" s="24">
        <f t="shared" si="3"/>
        <v>-219.16976</v>
      </c>
      <c r="H23" s="24">
        <f t="shared" si="3"/>
        <v>-219.16976</v>
      </c>
      <c r="I23" s="24">
        <f t="shared" si="3"/>
        <v>-219.16976</v>
      </c>
      <c r="J23" s="24">
        <f t="shared" si="3"/>
        <v>-219.16976</v>
      </c>
      <c r="K23" s="24">
        <f t="shared" si="3"/>
        <v>-219.16976</v>
      </c>
      <c r="L23" s="24">
        <f t="shared" si="3"/>
        <v>-219.16976</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25">
      <c r="A28" s="82"/>
      <c r="B28" s="31">
        <v>5.01</v>
      </c>
      <c r="C28" s="23">
        <v>0.24</v>
      </c>
      <c r="D28" s="23">
        <v>992</v>
      </c>
      <c r="E28" s="23">
        <v>91.6</v>
      </c>
      <c r="F28" s="23">
        <v>16.600000000000001</v>
      </c>
      <c r="G28" s="23">
        <v>0.2</v>
      </c>
      <c r="H28" s="23">
        <v>0.53900000000000003</v>
      </c>
      <c r="I28" s="23">
        <v>0.5</v>
      </c>
      <c r="J28" s="23">
        <v>0.01</v>
      </c>
      <c r="K28" s="30">
        <v>0.05</v>
      </c>
      <c r="L28" s="23">
        <v>0.2</v>
      </c>
      <c r="M28" s="23">
        <v>0.30299999999999999</v>
      </c>
      <c r="N28" s="23"/>
      <c r="O28" s="23"/>
      <c r="P28" s="23">
        <v>299</v>
      </c>
      <c r="Q28" s="23">
        <v>152</v>
      </c>
      <c r="R28" s="23"/>
      <c r="S28" s="23">
        <v>0.05</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80</v>
      </c>
      <c r="C31" s="2">
        <f>IF(C$27="%w/w SAR",((C$28*10)*$B31),IF(C$27="%w/w DM",(((C$28*10)*($B$28/100))*$B31),IF(C$27="kg/t SAR",(C$28*$B31),IF(C$27="kg/t DM",((C$28*($B$28/100))*$B31),IF(C$27="mg/kg SAR",((C$28*0.001)*$B31),IF(C$27="mg/kg DM",(((C$28*0.001)*($B$28/100))*$B31),0))))))</f>
        <v>192</v>
      </c>
      <c r="D31" s="2">
        <f>(IF(D$27="%w/w SAR",((D$28*10)*$B31),IF(D$27="%w/w DM",(((D$28*10)*($B$28/100))*$B31),IF(D$27="kg/t SAR",(D$28*$B31),IF(D$27="kg/t DM",((D$28*($B$28/100))*$B31),IF(D$27="mg/kg SAR",((D$28*0.001)*$B31),IF(D$27="mg/kg DM",(((D$28*0.001)*($B$28/100))*$B31),"0")))))))*2.291</f>
        <v>181.81376</v>
      </c>
      <c r="E31" s="2">
        <f>(IF(E$27="%w/w SAR",((E$28*10)*$B31),IF(E$27="%w/w DM",(((E$28*10)*($B$28/100))*$B31),IF(E$27="kg/t SAR",(E$28*$B31),IF(E$27="kg/t DM",((E$28*($B$28/100))*$B31),IF(E$27="mg/kg SAR",((E$28*0.001)*$B31),IF(E$27="mg/kg DM",(((E$28*0.001)*($B$28/100))*$B31),"0")))))))*1.205</f>
        <v>8.8302400000000016</v>
      </c>
      <c r="F31" s="2">
        <f>(IF(F$27="%w/w SAR",((F$28*10)*$B31),IF(F$27="%w/w DM",(((F$28*10)*($B$28/100))*$B31),IF(F$27="kg/t SAR",(F$28*$B31),IF(F$27="kg/t DM",((F$28*($B$28/100))*$B31),IF(F$27="mg/kg SAR",((F$28*0.001)*$B31),IF(F$27="mg/kg DM",(((F$28*0.001)*($B$28/100))*$B31),"0")))))))*1.658</f>
        <v>2.2018240000000002</v>
      </c>
      <c r="G31" s="2">
        <f t="shared" ref="G31:P31" si="5">IF(G$27="%w/w SAR",((G$28*10)*$B31),IF(G$27="%w/w DM",(((G$28*10)*($B$28/100))*$B31),IF(G$27="kg/t SAR",(G$28*$B31),IF(G$27="kg/t DM",((G$28*($B$28/100))*$B31),IF(G$27="mg/kg SAR",((G$28*0.001)*$B31),IF(G$27="mg/kg DM",(((G$28*0.001)*($B$28/100))*$B31),0))))))</f>
        <v>1.6E-2</v>
      </c>
      <c r="H31" s="2">
        <f t="shared" si="5"/>
        <v>4.3120000000000006E-2</v>
      </c>
      <c r="I31" s="2">
        <f t="shared" si="5"/>
        <v>0.04</v>
      </c>
      <c r="J31" s="2">
        <f t="shared" si="5"/>
        <v>8.0000000000000004E-4</v>
      </c>
      <c r="K31" s="2">
        <f t="shared" si="5"/>
        <v>4.0000000000000001E-3</v>
      </c>
      <c r="L31" s="2">
        <f t="shared" si="5"/>
        <v>1.6E-2</v>
      </c>
      <c r="M31" s="2">
        <f t="shared" si="5"/>
        <v>2.4239999999999998E-2</v>
      </c>
      <c r="N31" s="2">
        <f t="shared" si="5"/>
        <v>0</v>
      </c>
      <c r="O31" s="2">
        <f t="shared" si="5"/>
        <v>0</v>
      </c>
      <c r="P31" s="2">
        <f t="shared" si="5"/>
        <v>23.919999999999998</v>
      </c>
      <c r="Q31" s="2">
        <f>(IF(Q$27="%w/w SAR",((Q$28*10)*$B31),IF(Q$27="%w/w DM",(((Q$28*10)*($B$28/100))*$B31),IF(Q$27="kg/t SAR",(Q$28*$B31),IF(Q$27="kg/t DM",((Q$28*($B$28/100))*$B31),IF(Q$27="mg/kg SAR",((Q$28*0.001)*$B31),IF(Q$27="mg/kg DM",(((Q$28*0.001)*($B$28/100))*$B31),0)))))))*2.5</f>
        <v>30.4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4.0000000000000001E-3</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80</v>
      </c>
      <c r="C32" s="2">
        <f t="shared" ref="C32:C50" si="6">IF(C$27="%w/w SAR",((C$28*10)*$B32),IF(C$27="%w/w DM",(((C$28*10)*($B$28/100))*$B32),IF(C$27="kg/t SAR",(C$28*$B32),IF(C$27="kg/t DM",((C$28*($B$28/100))*$B32),IF(C$27="mg/kg SAR",((C$28*0.001)*$B32),IF(C$27="mg/kg DM",(((C$28*0.001)*($B$28/100))*$B32),0))))))</f>
        <v>192</v>
      </c>
      <c r="D32" s="2">
        <f t="shared" ref="D32:D50" si="7">(IF(D$27="%w/w SAR",((D$28*10)*$B32),IF(D$27="%w/w DM",(((D$28*10)*($B$28/100))*$B32),IF(D$27="kg/t SAR",(D$28*$B32),IF(D$27="kg/t DM",((D$28*($B$28/100))*$B32),IF(D$27="mg/kg SAR",((D$28*0.001)*$B32),IF(D$27="mg/kg DM",(((D$28*0.001)*($B$28/100))*$B32),"0")))))))*2.291</f>
        <v>181.81376</v>
      </c>
      <c r="E32" s="2">
        <f t="shared" ref="E32:E50" si="8">(IF(E$27="%w/w SAR",((E$28*10)*$B32),IF(E$27="%w/w DM",(((E$28*10)*($B$28/100))*$B32),IF(E$27="kg/t SAR",(E$28*$B32),IF(E$27="kg/t DM",((E$28*($B$28/100))*$B32),IF(E$27="mg/kg SAR",((E$28*0.001)*$B32),IF(E$27="mg/kg DM",(((E$28*0.001)*($B$28/100))*$B32),"0")))))))*1.205</f>
        <v>8.8302400000000016</v>
      </c>
      <c r="F32" s="2">
        <f t="shared" ref="F32:F50" si="9">(IF(F$27="%w/w SAR",((F$28*10)*$B32),IF(F$27="%w/w DM",(((F$28*10)*($B$28/100))*$B32),IF(F$27="kg/t SAR",(F$28*$B32),IF(F$27="kg/t DM",((F$28*($B$28/100))*$B32),IF(F$27="mg/kg SAR",((F$28*0.001)*$B32),IF(F$27="mg/kg DM",(((F$28*0.001)*($B$28/100))*$B32),"0")))))))*1.658</f>
        <v>2.2018240000000002</v>
      </c>
      <c r="G32" s="2">
        <f t="shared" ref="G32:P50" si="10">IF(G$27="%w/w SAR",((G$28*10)*$B32),IF(G$27="%w/w DM",(((G$28*10)*($B$28/100))*$B32),IF(G$27="kg/t SAR",(G$28*$B32),IF(G$27="kg/t DM",((G$28*($B$28/100))*$B32),IF(G$27="mg/kg SAR",((G$28*0.001)*$B32),IF(G$27="mg/kg DM",(((G$28*0.001)*($B$28/100))*$B32),0))))))</f>
        <v>1.6E-2</v>
      </c>
      <c r="H32" s="2">
        <f t="shared" si="10"/>
        <v>4.3120000000000006E-2</v>
      </c>
      <c r="I32" s="2">
        <f t="shared" si="10"/>
        <v>0.04</v>
      </c>
      <c r="J32" s="2">
        <f t="shared" si="10"/>
        <v>8.0000000000000004E-4</v>
      </c>
      <c r="K32" s="2">
        <f t="shared" si="10"/>
        <v>4.0000000000000001E-3</v>
      </c>
      <c r="L32" s="2">
        <f t="shared" si="10"/>
        <v>1.6E-2</v>
      </c>
      <c r="M32" s="2">
        <f t="shared" si="10"/>
        <v>2.4239999999999998E-2</v>
      </c>
      <c r="N32" s="2">
        <f t="shared" si="10"/>
        <v>0</v>
      </c>
      <c r="O32" s="2">
        <f t="shared" si="10"/>
        <v>0</v>
      </c>
      <c r="P32" s="2">
        <f t="shared" si="10"/>
        <v>23.919999999999998</v>
      </c>
      <c r="Q32" s="2">
        <f t="shared" ref="Q32:Q50" si="11">(IF(Q$27="%w/w SAR",((Q$28*10)*$B32),IF(Q$27="%w/w DM",(((Q$28*10)*($B$28/100))*$B32),IF(Q$27="kg/t SAR",(Q$28*$B32),IF(Q$27="kg/t DM",((Q$28*($B$28/100))*$B32),IF(Q$27="mg/kg SAR",((Q$28*0.001)*$B32),IF(Q$27="mg/kg DM",(((Q$28*0.001)*($B$28/100))*$B32),0)))))))*2.5</f>
        <v>30.4</v>
      </c>
      <c r="R32" s="2">
        <f t="shared" ref="R32:U50" si="12">IF(R$27="%w/w SAR",((R$28*10)*$B32),IF(R$27="%w/w DM",(((R$28*10)*($B$28/100))*$B32),IF(R$27="kg/t SAR",(R$28*$B32),IF(R$27="kg/t DM",((R$28*($B$28/100))*$B32),IF(R$27="mg/kg SAR",((R$28*0.001)*$B32),IF(R$27="mg/kg DM",(((R$28*0.001)*($B$28/100))*$B32),0))))))</f>
        <v>0</v>
      </c>
      <c r="S32" s="2">
        <f t="shared" si="12"/>
        <v>4.0000000000000001E-3</v>
      </c>
      <c r="T32" s="2">
        <f t="shared" si="12"/>
        <v>0</v>
      </c>
      <c r="U32" s="2">
        <f t="shared" si="12"/>
        <v>0</v>
      </c>
      <c r="AB32" s="66"/>
      <c r="AC32" s="66"/>
      <c r="AD32" s="66"/>
      <c r="AE32" s="66"/>
      <c r="AF32" s="66"/>
      <c r="AG32" s="66"/>
      <c r="AH32" s="66"/>
      <c r="AI32" s="66"/>
    </row>
    <row r="33" spans="1:35" s="83" customFormat="1" x14ac:dyDescent="0.25">
      <c r="A33" s="21">
        <f>E8</f>
        <v>3</v>
      </c>
      <c r="B33" s="23">
        <v>80</v>
      </c>
      <c r="C33" s="2">
        <f t="shared" si="6"/>
        <v>192</v>
      </c>
      <c r="D33" s="2">
        <f t="shared" si="7"/>
        <v>181.81376</v>
      </c>
      <c r="E33" s="2">
        <f t="shared" si="8"/>
        <v>8.8302400000000016</v>
      </c>
      <c r="F33" s="2">
        <f t="shared" si="9"/>
        <v>2.2018240000000002</v>
      </c>
      <c r="G33" s="2">
        <f t="shared" si="10"/>
        <v>1.6E-2</v>
      </c>
      <c r="H33" s="2">
        <f t="shared" si="10"/>
        <v>4.3120000000000006E-2</v>
      </c>
      <c r="I33" s="2">
        <f t="shared" si="10"/>
        <v>0.04</v>
      </c>
      <c r="J33" s="2">
        <f t="shared" si="10"/>
        <v>8.0000000000000004E-4</v>
      </c>
      <c r="K33" s="2">
        <f t="shared" si="10"/>
        <v>4.0000000000000001E-3</v>
      </c>
      <c r="L33" s="2">
        <f t="shared" si="10"/>
        <v>1.6E-2</v>
      </c>
      <c r="M33" s="2">
        <f t="shared" si="10"/>
        <v>2.4239999999999998E-2</v>
      </c>
      <c r="N33" s="2">
        <f t="shared" si="10"/>
        <v>0</v>
      </c>
      <c r="O33" s="2">
        <f t="shared" si="10"/>
        <v>0</v>
      </c>
      <c r="P33" s="2">
        <f t="shared" si="10"/>
        <v>23.919999999999998</v>
      </c>
      <c r="Q33" s="2">
        <f t="shared" si="11"/>
        <v>30.4</v>
      </c>
      <c r="R33" s="2">
        <f t="shared" si="12"/>
        <v>0</v>
      </c>
      <c r="S33" s="2">
        <f t="shared" si="12"/>
        <v>4.0000000000000001E-3</v>
      </c>
      <c r="T33" s="2">
        <f t="shared" si="12"/>
        <v>0</v>
      </c>
      <c r="U33" s="2">
        <f t="shared" si="12"/>
        <v>0</v>
      </c>
      <c r="AB33" s="66"/>
      <c r="AC33" s="66"/>
      <c r="AD33" s="66"/>
      <c r="AE33" s="66"/>
      <c r="AF33" s="66"/>
      <c r="AG33" s="66"/>
      <c r="AH33" s="66"/>
      <c r="AI33" s="66"/>
    </row>
    <row r="34" spans="1:35" s="83" customFormat="1" x14ac:dyDescent="0.25">
      <c r="A34" s="21">
        <f>F8</f>
        <v>4</v>
      </c>
      <c r="B34" s="23">
        <v>80</v>
      </c>
      <c r="C34" s="2">
        <f t="shared" si="6"/>
        <v>192</v>
      </c>
      <c r="D34" s="2">
        <f t="shared" si="7"/>
        <v>181.81376</v>
      </c>
      <c r="E34" s="2">
        <f t="shared" si="8"/>
        <v>8.8302400000000016</v>
      </c>
      <c r="F34" s="2">
        <f t="shared" si="9"/>
        <v>2.2018240000000002</v>
      </c>
      <c r="G34" s="2">
        <f t="shared" si="10"/>
        <v>1.6E-2</v>
      </c>
      <c r="H34" s="2">
        <f t="shared" si="10"/>
        <v>4.3120000000000006E-2</v>
      </c>
      <c r="I34" s="2">
        <f t="shared" si="10"/>
        <v>0.04</v>
      </c>
      <c r="J34" s="2">
        <f t="shared" si="10"/>
        <v>8.0000000000000004E-4</v>
      </c>
      <c r="K34" s="2">
        <f t="shared" si="10"/>
        <v>4.0000000000000001E-3</v>
      </c>
      <c r="L34" s="2">
        <f t="shared" si="10"/>
        <v>1.6E-2</v>
      </c>
      <c r="M34" s="2">
        <f t="shared" si="10"/>
        <v>2.4239999999999998E-2</v>
      </c>
      <c r="N34" s="2">
        <f t="shared" si="10"/>
        <v>0</v>
      </c>
      <c r="O34" s="2">
        <f t="shared" si="10"/>
        <v>0</v>
      </c>
      <c r="P34" s="2">
        <f t="shared" si="10"/>
        <v>23.919999999999998</v>
      </c>
      <c r="Q34" s="2">
        <f t="shared" si="11"/>
        <v>30.4</v>
      </c>
      <c r="R34" s="2">
        <f t="shared" si="12"/>
        <v>0</v>
      </c>
      <c r="S34" s="2">
        <f t="shared" si="12"/>
        <v>4.0000000000000001E-3</v>
      </c>
      <c r="T34" s="2">
        <f t="shared" si="12"/>
        <v>0</v>
      </c>
      <c r="U34" s="2">
        <f t="shared" si="12"/>
        <v>0</v>
      </c>
      <c r="AB34" s="66"/>
      <c r="AC34" s="66"/>
      <c r="AD34" s="66"/>
      <c r="AE34" s="66"/>
      <c r="AF34" s="66"/>
      <c r="AG34" s="66"/>
      <c r="AH34" s="66"/>
      <c r="AI34" s="66"/>
    </row>
    <row r="35" spans="1:35" s="83" customFormat="1" x14ac:dyDescent="0.25">
      <c r="A35" s="21">
        <f>G8</f>
        <v>5</v>
      </c>
      <c r="B35" s="23">
        <v>80</v>
      </c>
      <c r="C35" s="2">
        <f t="shared" si="6"/>
        <v>192</v>
      </c>
      <c r="D35" s="2">
        <f t="shared" si="7"/>
        <v>181.81376</v>
      </c>
      <c r="E35" s="2">
        <f t="shared" si="8"/>
        <v>8.8302400000000016</v>
      </c>
      <c r="F35" s="2">
        <f t="shared" si="9"/>
        <v>2.2018240000000002</v>
      </c>
      <c r="G35" s="2">
        <f t="shared" si="10"/>
        <v>1.6E-2</v>
      </c>
      <c r="H35" s="2">
        <f t="shared" si="10"/>
        <v>4.3120000000000006E-2</v>
      </c>
      <c r="I35" s="2">
        <f t="shared" si="10"/>
        <v>0.04</v>
      </c>
      <c r="J35" s="2">
        <f t="shared" si="10"/>
        <v>8.0000000000000004E-4</v>
      </c>
      <c r="K35" s="2">
        <f t="shared" si="10"/>
        <v>4.0000000000000001E-3</v>
      </c>
      <c r="L35" s="2">
        <f t="shared" si="10"/>
        <v>1.6E-2</v>
      </c>
      <c r="M35" s="2">
        <f t="shared" si="10"/>
        <v>2.4239999999999998E-2</v>
      </c>
      <c r="N35" s="2">
        <f t="shared" si="10"/>
        <v>0</v>
      </c>
      <c r="O35" s="2">
        <f t="shared" si="10"/>
        <v>0</v>
      </c>
      <c r="P35" s="2">
        <f t="shared" si="10"/>
        <v>23.919999999999998</v>
      </c>
      <c r="Q35" s="2">
        <f t="shared" si="11"/>
        <v>30.4</v>
      </c>
      <c r="R35" s="2">
        <f t="shared" si="12"/>
        <v>0</v>
      </c>
      <c r="S35" s="2">
        <f t="shared" si="12"/>
        <v>4.0000000000000001E-3</v>
      </c>
      <c r="T35" s="2">
        <f t="shared" si="12"/>
        <v>0</v>
      </c>
      <c r="U35" s="2">
        <f t="shared" si="12"/>
        <v>0</v>
      </c>
      <c r="AB35" s="66"/>
      <c r="AC35" s="66"/>
      <c r="AD35" s="66"/>
      <c r="AE35" s="66"/>
      <c r="AF35" s="66"/>
      <c r="AG35" s="66"/>
      <c r="AH35" s="66"/>
      <c r="AI35" s="66"/>
    </row>
    <row r="36" spans="1:35" s="83" customFormat="1" x14ac:dyDescent="0.25">
      <c r="A36" s="21">
        <f>H8</f>
        <v>7</v>
      </c>
      <c r="B36" s="23">
        <v>80</v>
      </c>
      <c r="C36" s="2">
        <f t="shared" si="6"/>
        <v>192</v>
      </c>
      <c r="D36" s="2">
        <f t="shared" si="7"/>
        <v>181.81376</v>
      </c>
      <c r="E36" s="2">
        <f t="shared" si="8"/>
        <v>8.8302400000000016</v>
      </c>
      <c r="F36" s="2">
        <f t="shared" si="9"/>
        <v>2.2018240000000002</v>
      </c>
      <c r="G36" s="2">
        <f t="shared" si="10"/>
        <v>1.6E-2</v>
      </c>
      <c r="H36" s="2">
        <f t="shared" si="10"/>
        <v>4.3120000000000006E-2</v>
      </c>
      <c r="I36" s="2">
        <f t="shared" si="10"/>
        <v>0.04</v>
      </c>
      <c r="J36" s="2">
        <f t="shared" si="10"/>
        <v>8.0000000000000004E-4</v>
      </c>
      <c r="K36" s="2">
        <f t="shared" si="10"/>
        <v>4.0000000000000001E-3</v>
      </c>
      <c r="L36" s="2">
        <f t="shared" si="10"/>
        <v>1.6E-2</v>
      </c>
      <c r="M36" s="2">
        <f t="shared" si="10"/>
        <v>2.4239999999999998E-2</v>
      </c>
      <c r="N36" s="2">
        <f t="shared" si="10"/>
        <v>0</v>
      </c>
      <c r="O36" s="2">
        <f t="shared" si="10"/>
        <v>0</v>
      </c>
      <c r="P36" s="2">
        <f t="shared" si="10"/>
        <v>23.919999999999998</v>
      </c>
      <c r="Q36" s="2">
        <f t="shared" si="11"/>
        <v>30.4</v>
      </c>
      <c r="R36" s="2">
        <f t="shared" si="12"/>
        <v>0</v>
      </c>
      <c r="S36" s="2">
        <f t="shared" si="12"/>
        <v>4.0000000000000001E-3</v>
      </c>
      <c r="T36" s="2">
        <f t="shared" si="12"/>
        <v>0</v>
      </c>
      <c r="U36" s="2">
        <f t="shared" si="12"/>
        <v>0</v>
      </c>
      <c r="AB36" s="66"/>
      <c r="AC36" s="66"/>
      <c r="AD36" s="66"/>
      <c r="AE36" s="66"/>
      <c r="AF36" s="66"/>
      <c r="AG36" s="66"/>
      <c r="AH36" s="66"/>
      <c r="AI36" s="66"/>
    </row>
    <row r="37" spans="1:35" s="83" customFormat="1" x14ac:dyDescent="0.25">
      <c r="A37" s="21">
        <f>I8</f>
        <v>8</v>
      </c>
      <c r="B37" s="23">
        <v>80</v>
      </c>
      <c r="C37" s="2">
        <f t="shared" si="6"/>
        <v>192</v>
      </c>
      <c r="D37" s="2">
        <f t="shared" si="7"/>
        <v>181.81376</v>
      </c>
      <c r="E37" s="2">
        <f t="shared" si="8"/>
        <v>8.8302400000000016</v>
      </c>
      <c r="F37" s="2">
        <f t="shared" si="9"/>
        <v>2.2018240000000002</v>
      </c>
      <c r="G37" s="2">
        <f t="shared" si="10"/>
        <v>1.6E-2</v>
      </c>
      <c r="H37" s="2">
        <f t="shared" si="10"/>
        <v>4.3120000000000006E-2</v>
      </c>
      <c r="I37" s="2">
        <f t="shared" si="10"/>
        <v>0.04</v>
      </c>
      <c r="J37" s="2">
        <f t="shared" si="10"/>
        <v>8.0000000000000004E-4</v>
      </c>
      <c r="K37" s="2">
        <f t="shared" si="10"/>
        <v>4.0000000000000001E-3</v>
      </c>
      <c r="L37" s="2">
        <f t="shared" si="10"/>
        <v>1.6E-2</v>
      </c>
      <c r="M37" s="2">
        <f t="shared" si="10"/>
        <v>2.4239999999999998E-2</v>
      </c>
      <c r="N37" s="2">
        <f t="shared" si="10"/>
        <v>0</v>
      </c>
      <c r="O37" s="2">
        <f t="shared" si="10"/>
        <v>0</v>
      </c>
      <c r="P37" s="2">
        <f t="shared" si="10"/>
        <v>23.919999999999998</v>
      </c>
      <c r="Q37" s="2">
        <f t="shared" si="11"/>
        <v>30.4</v>
      </c>
      <c r="R37" s="2">
        <f t="shared" si="12"/>
        <v>0</v>
      </c>
      <c r="S37" s="2">
        <f t="shared" si="12"/>
        <v>4.0000000000000001E-3</v>
      </c>
      <c r="T37" s="2">
        <f t="shared" si="12"/>
        <v>0</v>
      </c>
      <c r="U37" s="2">
        <f t="shared" si="12"/>
        <v>0</v>
      </c>
      <c r="AB37" s="66"/>
      <c r="AC37" s="66"/>
      <c r="AD37" s="66"/>
      <c r="AE37" s="66"/>
      <c r="AF37" s="66"/>
      <c r="AG37" s="66"/>
      <c r="AH37" s="66"/>
      <c r="AI37" s="66"/>
    </row>
    <row r="38" spans="1:35" s="83" customFormat="1" x14ac:dyDescent="0.25">
      <c r="A38" s="21">
        <f>J8</f>
        <v>9</v>
      </c>
      <c r="B38" s="23">
        <v>80</v>
      </c>
      <c r="C38" s="2">
        <f t="shared" si="6"/>
        <v>192</v>
      </c>
      <c r="D38" s="2">
        <f t="shared" si="7"/>
        <v>181.81376</v>
      </c>
      <c r="E38" s="2">
        <f t="shared" si="8"/>
        <v>8.8302400000000016</v>
      </c>
      <c r="F38" s="2">
        <f t="shared" si="9"/>
        <v>2.2018240000000002</v>
      </c>
      <c r="G38" s="2">
        <f t="shared" si="10"/>
        <v>1.6E-2</v>
      </c>
      <c r="H38" s="2">
        <f t="shared" si="10"/>
        <v>4.3120000000000006E-2</v>
      </c>
      <c r="I38" s="2">
        <f t="shared" si="10"/>
        <v>0.04</v>
      </c>
      <c r="J38" s="2">
        <f t="shared" si="10"/>
        <v>8.0000000000000004E-4</v>
      </c>
      <c r="K38" s="2">
        <f t="shared" si="10"/>
        <v>4.0000000000000001E-3</v>
      </c>
      <c r="L38" s="2">
        <f t="shared" si="10"/>
        <v>1.6E-2</v>
      </c>
      <c r="M38" s="2">
        <f t="shared" si="10"/>
        <v>2.4239999999999998E-2</v>
      </c>
      <c r="N38" s="2">
        <f t="shared" si="10"/>
        <v>0</v>
      </c>
      <c r="O38" s="2">
        <f t="shared" si="10"/>
        <v>0</v>
      </c>
      <c r="P38" s="2">
        <f t="shared" si="10"/>
        <v>23.919999999999998</v>
      </c>
      <c r="Q38" s="2">
        <f t="shared" si="11"/>
        <v>30.4</v>
      </c>
      <c r="R38" s="2">
        <f t="shared" si="12"/>
        <v>0</v>
      </c>
      <c r="S38" s="2">
        <f t="shared" si="12"/>
        <v>4.0000000000000001E-3</v>
      </c>
      <c r="T38" s="2">
        <f t="shared" si="12"/>
        <v>0</v>
      </c>
      <c r="U38" s="2">
        <f t="shared" si="12"/>
        <v>0</v>
      </c>
      <c r="AB38" s="66"/>
      <c r="AC38" s="66"/>
      <c r="AD38" s="66"/>
      <c r="AE38" s="66"/>
      <c r="AF38" s="66"/>
      <c r="AG38" s="66"/>
      <c r="AH38" s="66"/>
      <c r="AI38" s="66"/>
    </row>
    <row r="39" spans="1:35" s="83" customFormat="1" x14ac:dyDescent="0.25">
      <c r="A39" s="21">
        <f>K8</f>
        <v>12</v>
      </c>
      <c r="B39" s="23">
        <v>80</v>
      </c>
      <c r="C39" s="2">
        <f t="shared" si="6"/>
        <v>192</v>
      </c>
      <c r="D39" s="2">
        <f t="shared" si="7"/>
        <v>181.81376</v>
      </c>
      <c r="E39" s="2">
        <f t="shared" si="8"/>
        <v>8.8302400000000016</v>
      </c>
      <c r="F39" s="2">
        <f t="shared" si="9"/>
        <v>2.2018240000000002</v>
      </c>
      <c r="G39" s="2">
        <f t="shared" si="10"/>
        <v>1.6E-2</v>
      </c>
      <c r="H39" s="2">
        <f t="shared" si="10"/>
        <v>4.3120000000000006E-2</v>
      </c>
      <c r="I39" s="2">
        <f t="shared" si="10"/>
        <v>0.04</v>
      </c>
      <c r="J39" s="2">
        <f t="shared" si="10"/>
        <v>8.0000000000000004E-4</v>
      </c>
      <c r="K39" s="2">
        <f t="shared" si="10"/>
        <v>4.0000000000000001E-3</v>
      </c>
      <c r="L39" s="2">
        <f t="shared" si="10"/>
        <v>1.6E-2</v>
      </c>
      <c r="M39" s="2">
        <f t="shared" si="10"/>
        <v>2.4239999999999998E-2</v>
      </c>
      <c r="N39" s="2">
        <f t="shared" si="10"/>
        <v>0</v>
      </c>
      <c r="O39" s="2">
        <f t="shared" si="10"/>
        <v>0</v>
      </c>
      <c r="P39" s="2">
        <f t="shared" si="10"/>
        <v>23.919999999999998</v>
      </c>
      <c r="Q39" s="2">
        <f t="shared" si="11"/>
        <v>30.4</v>
      </c>
      <c r="R39" s="2">
        <f t="shared" si="12"/>
        <v>0</v>
      </c>
      <c r="S39" s="2">
        <f t="shared" si="12"/>
        <v>4.0000000000000001E-3</v>
      </c>
      <c r="T39" s="2">
        <f t="shared" si="12"/>
        <v>0</v>
      </c>
      <c r="U39" s="2">
        <f t="shared" si="12"/>
        <v>0</v>
      </c>
      <c r="AB39" s="66"/>
      <c r="AC39" s="66"/>
      <c r="AD39" s="66"/>
      <c r="AE39" s="66"/>
      <c r="AF39" s="66"/>
      <c r="AG39" s="66"/>
      <c r="AH39" s="66"/>
      <c r="AI39" s="66"/>
    </row>
    <row r="40" spans="1:35" s="83" customFormat="1" x14ac:dyDescent="0.25">
      <c r="A40" s="21">
        <f>L8</f>
        <v>13</v>
      </c>
      <c r="B40" s="23">
        <v>80</v>
      </c>
      <c r="C40" s="2">
        <f t="shared" si="6"/>
        <v>192</v>
      </c>
      <c r="D40" s="2">
        <f t="shared" si="7"/>
        <v>181.81376</v>
      </c>
      <c r="E40" s="2">
        <f t="shared" si="8"/>
        <v>8.8302400000000016</v>
      </c>
      <c r="F40" s="2">
        <f t="shared" si="9"/>
        <v>2.2018240000000002</v>
      </c>
      <c r="G40" s="2">
        <f t="shared" si="10"/>
        <v>1.6E-2</v>
      </c>
      <c r="H40" s="2">
        <f t="shared" si="10"/>
        <v>4.3120000000000006E-2</v>
      </c>
      <c r="I40" s="2">
        <f t="shared" si="10"/>
        <v>0.04</v>
      </c>
      <c r="J40" s="2">
        <f t="shared" si="10"/>
        <v>8.0000000000000004E-4</v>
      </c>
      <c r="K40" s="2">
        <f t="shared" si="10"/>
        <v>4.0000000000000001E-3</v>
      </c>
      <c r="L40" s="2">
        <f t="shared" si="10"/>
        <v>1.6E-2</v>
      </c>
      <c r="M40" s="2">
        <f t="shared" si="10"/>
        <v>2.4239999999999998E-2</v>
      </c>
      <c r="N40" s="2">
        <f t="shared" si="10"/>
        <v>0</v>
      </c>
      <c r="O40" s="2">
        <f t="shared" si="10"/>
        <v>0</v>
      </c>
      <c r="P40" s="2">
        <f t="shared" si="10"/>
        <v>23.919999999999998</v>
      </c>
      <c r="Q40" s="2">
        <f t="shared" si="11"/>
        <v>30.4</v>
      </c>
      <c r="R40" s="2">
        <f t="shared" si="12"/>
        <v>0</v>
      </c>
      <c r="S40" s="2">
        <f t="shared" si="12"/>
        <v>4.0000000000000001E-3</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7</v>
      </c>
      <c r="H57" s="16">
        <f t="shared" si="13"/>
        <v>8</v>
      </c>
      <c r="I57" s="16">
        <f t="shared" si="13"/>
        <v>9</v>
      </c>
      <c r="J57" s="16">
        <f t="shared" si="13"/>
        <v>12</v>
      </c>
      <c r="K57" s="16">
        <f t="shared" si="13"/>
        <v>13</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6.3</v>
      </c>
      <c r="C60" s="93">
        <f t="shared" ref="C60:U60" si="14">D10</f>
        <v>6.8</v>
      </c>
      <c r="D60" s="93">
        <f t="shared" si="14"/>
        <v>5.4</v>
      </c>
      <c r="E60" s="93">
        <f t="shared" si="14"/>
        <v>5.3</v>
      </c>
      <c r="F60" s="93">
        <f t="shared" si="14"/>
        <v>5.7</v>
      </c>
      <c r="G60" s="93">
        <f t="shared" si="14"/>
        <v>5.3</v>
      </c>
      <c r="H60" s="93">
        <f t="shared" si="14"/>
        <v>6</v>
      </c>
      <c r="I60" s="93">
        <f t="shared" si="14"/>
        <v>6.2</v>
      </c>
      <c r="J60" s="93">
        <f t="shared" si="14"/>
        <v>5.3</v>
      </c>
      <c r="K60" s="93">
        <f t="shared" si="14"/>
        <v>5.7</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80</v>
      </c>
      <c r="C62" s="94">
        <f>B32</f>
        <v>80</v>
      </c>
      <c r="D62" s="94">
        <f>B33</f>
        <v>80</v>
      </c>
      <c r="E62" s="94">
        <f>B34</f>
        <v>80</v>
      </c>
      <c r="F62" s="94">
        <f>B35</f>
        <v>80</v>
      </c>
      <c r="G62" s="94">
        <f>B36</f>
        <v>80</v>
      </c>
      <c r="H62" s="94">
        <f>B37</f>
        <v>80</v>
      </c>
      <c r="I62" s="94">
        <f>B38</f>
        <v>80</v>
      </c>
      <c r="J62" s="94">
        <f>B39</f>
        <v>80</v>
      </c>
      <c r="K62" s="94">
        <f>B40</f>
        <v>80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-3.5999999999999979</v>
      </c>
      <c r="D64" s="94">
        <f t="shared" si="17"/>
        <v>4.7999999999999989</v>
      </c>
      <c r="E64" s="94">
        <f t="shared" si="17"/>
        <v>5.4000000000000021</v>
      </c>
      <c r="F64" s="94">
        <f t="shared" si="17"/>
        <v>3</v>
      </c>
      <c r="G64" s="94">
        <f t="shared" si="17"/>
        <v>5.4000000000000021</v>
      </c>
      <c r="H64" s="94">
        <f t="shared" si="17"/>
        <v>1.2000000000000011</v>
      </c>
      <c r="I64" s="94">
        <f t="shared" si="17"/>
        <v>0</v>
      </c>
      <c r="J64" s="94">
        <f t="shared" si="17"/>
        <v>5.4000000000000021</v>
      </c>
      <c r="K64" s="94">
        <f t="shared" si="17"/>
        <v>3</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OVER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9" priority="41" operator="equal">
      <formula>"DECREASE"</formula>
    </cfRule>
    <cfRule type="cellIs" dxfId="118" priority="42" operator="equal">
      <formula>"INCREASE"</formula>
    </cfRule>
  </conditionalFormatting>
  <conditionalFormatting sqref="B62:U65 B31:B50">
    <cfRule type="cellIs" dxfId="117" priority="40" operator="greaterThan">
      <formula>$B$51</formula>
    </cfRule>
  </conditionalFormatting>
  <conditionalFormatting sqref="C31:C50">
    <cfRule type="cellIs" dxfId="116" priority="39" operator="greaterThan">
      <formula>$C$51</formula>
    </cfRule>
  </conditionalFormatting>
  <conditionalFormatting sqref="C18:V18">
    <cfRule type="cellIs" dxfId="115" priority="35" operator="equal">
      <formula>0</formula>
    </cfRule>
  </conditionalFormatting>
  <conditionalFormatting sqref="C17:V17">
    <cfRule type="cellIs" dxfId="114" priority="33" operator="equal">
      <formula>0</formula>
    </cfRule>
  </conditionalFormatting>
  <conditionalFormatting sqref="C19:V19">
    <cfRule type="cellIs" dxfId="113" priority="32" operator="equal">
      <formula>0</formula>
    </cfRule>
  </conditionalFormatting>
  <conditionalFormatting sqref="G31:G50">
    <cfRule type="cellIs" dxfId="112" priority="29" operator="greaterThan">
      <formula>$G$51</formula>
    </cfRule>
  </conditionalFormatting>
  <conditionalFormatting sqref="H31:H50">
    <cfRule type="cellIs" dxfId="111" priority="28" operator="greaterThan">
      <formula>$H$51</formula>
    </cfRule>
  </conditionalFormatting>
  <conditionalFormatting sqref="I31:I50">
    <cfRule type="cellIs" dxfId="110" priority="27" operator="greaterThan">
      <formula>$I$51</formula>
    </cfRule>
  </conditionalFormatting>
  <conditionalFormatting sqref="K31:K50">
    <cfRule type="cellIs" dxfId="109" priority="25" operator="greaterThan">
      <formula>$K$51</formula>
    </cfRule>
  </conditionalFormatting>
  <conditionalFormatting sqref="L31:L50">
    <cfRule type="cellIs" dxfId="108" priority="24" operator="greaterThan">
      <formula>$L$51</formula>
    </cfRule>
  </conditionalFormatting>
  <conditionalFormatting sqref="M31:M50">
    <cfRule type="cellIs" dxfId="107" priority="23" operator="greaterThan">
      <formula>$M$51</formula>
    </cfRule>
  </conditionalFormatting>
  <conditionalFormatting sqref="P31:P50">
    <cfRule type="cellIs" dxfId="106" priority="22" operator="greaterThan">
      <formula>$P$51</formula>
    </cfRule>
  </conditionalFormatting>
  <conditionalFormatting sqref="R31:R50">
    <cfRule type="cellIs" dxfId="105" priority="21" operator="greaterThan">
      <formula>$R$51</formula>
    </cfRule>
  </conditionalFormatting>
  <conditionalFormatting sqref="S31:S50">
    <cfRule type="cellIs" dxfId="104" priority="20" operator="greaterThan">
      <formula>$S$51</formula>
    </cfRule>
  </conditionalFormatting>
  <conditionalFormatting sqref="T31:T50">
    <cfRule type="cellIs" dxfId="103" priority="19" operator="greaterThan">
      <formula>$T$51</formula>
    </cfRule>
  </conditionalFormatting>
  <conditionalFormatting sqref="U31:U50">
    <cfRule type="cellIs" dxfId="102" priority="18"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I1">
    <cfRule type="cellIs" dxfId="97" priority="9" operator="lessThan">
      <formula>5</formula>
    </cfRule>
  </conditionalFormatting>
  <conditionalFormatting sqref="I2">
    <cfRule type="cellIs" dxfId="96" priority="8" operator="greaterThan">
      <formula>5000.1</formula>
    </cfRule>
  </conditionalFormatting>
  <conditionalFormatting sqref="I3">
    <cfRule type="cellIs" dxfId="95" priority="7" operator="greaterThan">
      <formula>4.1</formula>
    </cfRule>
  </conditionalFormatting>
  <conditionalFormatting sqref="C21:V21">
    <cfRule type="cellIs" dxfId="94" priority="6" operator="equal">
      <formula>0</formula>
    </cfRule>
  </conditionalFormatting>
  <conditionalFormatting sqref="B65:U65">
    <cfRule type="cellIs" dxfId="93" priority="2" operator="equal">
      <formula>"UNDER"</formula>
    </cfRule>
    <cfRule type="cellIs" dxfId="92" priority="3" operator="equal">
      <formula>"OVER"</formula>
    </cfRule>
  </conditionalFormatting>
  <conditionalFormatting sqref="J31:J50">
    <cfRule type="cellIs" dxfId="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PAN-012230</v>
      </c>
      <c r="D1" s="127"/>
      <c r="E1" s="37" t="s">
        <v>45</v>
      </c>
      <c r="F1" s="46">
        <f>'Field data and Waste 1'!F1</f>
        <v>40</v>
      </c>
      <c r="G1" s="106" t="s">
        <v>43</v>
      </c>
      <c r="H1" s="107"/>
      <c r="I1" s="35">
        <v>5.39</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EPR-JB3533RJ</v>
      </c>
      <c r="D2" s="129"/>
      <c r="E2" s="37" t="s">
        <v>106</v>
      </c>
      <c r="F2" s="35" t="s">
        <v>162</v>
      </c>
      <c r="G2" s="108" t="s">
        <v>107</v>
      </c>
      <c r="H2" s="109"/>
      <c r="I2" s="35">
        <v>459</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Mr Simon Jones</v>
      </c>
      <c r="D3" s="129"/>
      <c r="E3" s="37" t="s">
        <v>105</v>
      </c>
      <c r="F3" s="45" t="s">
        <v>77</v>
      </c>
      <c r="G3" s="106" t="s">
        <v>108</v>
      </c>
      <c r="H3" s="107"/>
      <c r="I3" s="35">
        <v>0.16200000000000001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Trysglwyn Isaf, Rhosybol, Anglesey, LL68 9RF</v>
      </c>
      <c r="D4" s="127"/>
      <c r="E4" s="38" t="s">
        <v>1</v>
      </c>
      <c r="F4" s="35" t="s">
        <v>158</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7</v>
      </c>
      <c r="I8" s="67">
        <f>'Field data and Waste 1'!I8</f>
        <v>8</v>
      </c>
      <c r="J8" s="67">
        <f>'Field data and Waste 1'!J8</f>
        <v>9</v>
      </c>
      <c r="K8" s="67">
        <f>'Field data and Waste 1'!K8</f>
        <v>12</v>
      </c>
      <c r="L8" s="67">
        <f>'Field data and Waste 1'!L8</f>
        <v>13</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6.8</v>
      </c>
      <c r="E10" s="67">
        <f>'Field data and Waste 1'!E10</f>
        <v>5.4</v>
      </c>
      <c r="F10" s="67">
        <f>'Field data and Waste 1'!F10</f>
        <v>5.3</v>
      </c>
      <c r="G10" s="67">
        <f>'Field data and Waste 1'!G10</f>
        <v>5.7</v>
      </c>
      <c r="H10" s="67">
        <f>'Field data and Waste 1'!H10</f>
        <v>5.3</v>
      </c>
      <c r="I10" s="67">
        <f>'Field data and Waste 1'!I10</f>
        <v>6</v>
      </c>
      <c r="J10" s="67">
        <f>'Field data and Waste 1'!J10</f>
        <v>6.2</v>
      </c>
      <c r="K10" s="67">
        <f>'Field data and Waste 1'!K10</f>
        <v>5.3</v>
      </c>
      <c r="L10" s="67">
        <f>'Field data and Waste 1'!L10</f>
        <v>5.7</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0</v>
      </c>
      <c r="E11" s="67">
        <f>'Field data and Waste 1'!E11</f>
        <v>1</v>
      </c>
      <c r="F11" s="67">
        <f>'Field data and Waste 1'!F11</f>
        <v>0</v>
      </c>
      <c r="G11" s="67">
        <f>'Field data and Waste 1'!G11</f>
        <v>0</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0</v>
      </c>
      <c r="F12" s="67">
        <f>'Field data and Waste 1'!F12</f>
        <v>0</v>
      </c>
      <c r="G12" s="67">
        <f>'Field data and Waste 1'!G12</f>
        <v>1</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62.429749999999999</v>
      </c>
      <c r="D18" s="24">
        <f>$D32</f>
        <v>62.429749999999999</v>
      </c>
      <c r="E18" s="24">
        <f>$D33</f>
        <v>62.429749999999999</v>
      </c>
      <c r="F18" s="24">
        <f>$D34</f>
        <v>62.429749999999999</v>
      </c>
      <c r="G18" s="24">
        <f>$D35</f>
        <v>62.429749999999999</v>
      </c>
      <c r="H18" s="24">
        <f>$D36</f>
        <v>62.429749999999999</v>
      </c>
      <c r="I18" s="24">
        <f>$D37</f>
        <v>62.429749999999999</v>
      </c>
      <c r="J18" s="24">
        <f>$D38</f>
        <v>62.429749999999999</v>
      </c>
      <c r="K18" s="24">
        <f>$D39</f>
        <v>62.429749999999999</v>
      </c>
      <c r="L18" s="24">
        <f>$D40</f>
        <v>62.429749999999999</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-2.1702499999999958</v>
      </c>
      <c r="D19" s="24">
        <f t="shared" ref="D19:V19" si="1">D18-D17</f>
        <v>-2.1702499999999958</v>
      </c>
      <c r="E19" s="24">
        <f t="shared" si="1"/>
        <v>-2.1702499999999958</v>
      </c>
      <c r="F19" s="24">
        <f t="shared" si="1"/>
        <v>-2.1702499999999958</v>
      </c>
      <c r="G19" s="24">
        <f t="shared" si="1"/>
        <v>-2.1702499999999958</v>
      </c>
      <c r="H19" s="24">
        <f t="shared" si="1"/>
        <v>-2.1702499999999958</v>
      </c>
      <c r="I19" s="24">
        <f t="shared" si="1"/>
        <v>-2.1702499999999958</v>
      </c>
      <c r="J19" s="24">
        <f t="shared" si="1"/>
        <v>-2.1702499999999958</v>
      </c>
      <c r="K19" s="24">
        <f t="shared" si="1"/>
        <v>-2.1702499999999958</v>
      </c>
      <c r="L19" s="24">
        <f t="shared" si="1"/>
        <v>-2.1702499999999958</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14.068375000000001</v>
      </c>
      <c r="D22" s="24">
        <f>$E32</f>
        <v>14.068375000000001</v>
      </c>
      <c r="E22" s="24">
        <f>$E33</f>
        <v>14.068375000000001</v>
      </c>
      <c r="F22" s="24">
        <f>$E34</f>
        <v>14.068375000000001</v>
      </c>
      <c r="G22" s="24">
        <f>$E35</f>
        <v>14.068375000000001</v>
      </c>
      <c r="H22" s="24">
        <f>$E36</f>
        <v>14.068375000000001</v>
      </c>
      <c r="I22" s="24">
        <f>$E37</f>
        <v>14.068375000000001</v>
      </c>
      <c r="J22" s="24">
        <f>$E38</f>
        <v>14.068375000000001</v>
      </c>
      <c r="K22" s="24">
        <f>$E39</f>
        <v>14.068375000000001</v>
      </c>
      <c r="L22" s="24">
        <f>$E40</f>
        <v>14.068375000000001</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-213.931625</v>
      </c>
      <c r="D23" s="24">
        <f t="shared" ref="D23:V23" si="3">D22-D21</f>
        <v>-213.931625</v>
      </c>
      <c r="E23" s="24">
        <f t="shared" si="3"/>
        <v>-213.931625</v>
      </c>
      <c r="F23" s="24">
        <f t="shared" si="3"/>
        <v>-213.931625</v>
      </c>
      <c r="G23" s="24">
        <f t="shared" si="3"/>
        <v>-213.931625</v>
      </c>
      <c r="H23" s="24">
        <f t="shared" si="3"/>
        <v>-213.931625</v>
      </c>
      <c r="I23" s="24">
        <f t="shared" si="3"/>
        <v>-213.931625</v>
      </c>
      <c r="J23" s="24">
        <f t="shared" si="3"/>
        <v>-213.931625</v>
      </c>
      <c r="K23" s="24">
        <f t="shared" si="3"/>
        <v>-213.931625</v>
      </c>
      <c r="L23" s="24">
        <f t="shared" si="3"/>
        <v>-213.931625</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25">
      <c r="A28" s="82"/>
      <c r="B28" s="31">
        <v>0.88</v>
      </c>
      <c r="C28" s="23">
        <v>0.03</v>
      </c>
      <c r="D28" s="23">
        <v>109</v>
      </c>
      <c r="E28" s="23">
        <v>46.7</v>
      </c>
      <c r="F28" s="23">
        <v>10</v>
      </c>
      <c r="G28" s="23">
        <v>0.2</v>
      </c>
      <c r="H28" s="23">
        <v>0.5</v>
      </c>
      <c r="I28" s="23">
        <v>0.5</v>
      </c>
      <c r="J28" s="23">
        <v>0.01</v>
      </c>
      <c r="K28" s="30">
        <v>0.05</v>
      </c>
      <c r="L28" s="23">
        <v>0.2</v>
      </c>
      <c r="M28" s="23">
        <v>0.22</v>
      </c>
      <c r="N28" s="23"/>
      <c r="O28" s="23"/>
      <c r="P28" s="23">
        <v>561</v>
      </c>
      <c r="Q28" s="23">
        <v>40.1</v>
      </c>
      <c r="R28" s="23"/>
      <c r="S28" s="23">
        <v>0.5</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62.429749999999999</v>
      </c>
      <c r="E31" s="2">
        <f>(IF(E$27="%w/w SAR",((E$28*10)*$B31),IF(E$27="%w/w DM",(((E$28*10)*($B$28/100))*$B31),IF(E$27="kg/t SAR",(E$28*$B31),IF(E$27="kg/t DM",((E$28*($B$28/100))*$B31),IF(E$27="mg/kg SAR",((E$28*0.001)*$B31),IF(E$27="mg/kg DM",(((E$28*0.001)*($B$28/100))*$B31),"0")))))))*1.205</f>
        <v>14.068375000000001</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5.5E-2</v>
      </c>
      <c r="N31" s="2">
        <f t="shared" si="5"/>
        <v>0</v>
      </c>
      <c r="O31" s="2">
        <f t="shared" si="5"/>
        <v>0</v>
      </c>
      <c r="P31" s="2">
        <f t="shared" si="5"/>
        <v>140.25</v>
      </c>
      <c r="Q31" s="2">
        <f>(IF(Q$27="%w/w SAR",((Q$28*10)*$B31),IF(Q$27="%w/w DM",(((Q$28*10)*($B$28/100))*$B31),IF(Q$27="kg/t SAR",(Q$28*$B31),IF(Q$27="kg/t DM",((Q$28*($B$28/100))*$B31),IF(Q$27="mg/kg SAR",((Q$28*0.001)*$B31),IF(Q$27="mg/kg DM",(((Q$28*0.001)*($B$28/100))*$B31),0)))))))*2.5</f>
        <v>25.0625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0.125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62.429749999999999</v>
      </c>
      <c r="E32" s="2">
        <f t="shared" ref="E32:E50" si="8">(IF(E$27="%w/w SAR",((E$28*10)*$B32),IF(E$27="%w/w DM",(((E$28*10)*($B$28/100))*$B32),IF(E$27="kg/t SAR",(E$28*$B32),IF(E$27="kg/t DM",((E$28*($B$28/100))*$B32),IF(E$27="mg/kg SAR",((E$28*0.001)*$B32),IF(E$27="mg/kg DM",(((E$28*0.001)*($B$28/100))*$B32),"0")))))))*1.205</f>
        <v>14.068375000000001</v>
      </c>
      <c r="F32" s="2">
        <f t="shared" ref="F32:F50" si="9">(IF(F$27="%w/w SAR",((F$28*10)*$B32),IF(F$27="%w/w DM",(((F$28*10)*($B$28/100))*$B32),IF(F$27="kg/t SAR",(F$28*$B32),IF(F$27="kg/t DM",((F$28*($B$28/100))*$B32),IF(F$27="mg/kg SAR",((F$28*0.001)*$B32),IF(F$27="mg/kg DM",(((F$28*0.001)*($B$28/100))*$B32),"0")))))))*1.658</f>
        <v>4.1449999999999996</v>
      </c>
      <c r="G32" s="2">
        <f t="shared" si="5"/>
        <v>0.05</v>
      </c>
      <c r="H32" s="2">
        <f t="shared" si="5"/>
        <v>0.125</v>
      </c>
      <c r="I32" s="2">
        <f t="shared" si="5"/>
        <v>0.125</v>
      </c>
      <c r="J32" s="2">
        <f t="shared" si="5"/>
        <v>2.5000000000000001E-3</v>
      </c>
      <c r="K32" s="2">
        <f t="shared" si="5"/>
        <v>1.2500000000000001E-2</v>
      </c>
      <c r="L32" s="2">
        <f t="shared" si="5"/>
        <v>0.05</v>
      </c>
      <c r="M32" s="2">
        <f t="shared" si="5"/>
        <v>5.5E-2</v>
      </c>
      <c r="N32" s="2">
        <f t="shared" si="5"/>
        <v>0</v>
      </c>
      <c r="O32" s="2">
        <f t="shared" si="5"/>
        <v>0</v>
      </c>
      <c r="P32" s="2">
        <f t="shared" si="5"/>
        <v>140.25</v>
      </c>
      <c r="Q32" s="2">
        <f t="shared" ref="Q32:Q50" si="10">(IF(Q$27="%w/w SAR",((Q$28*10)*$B32),IF(Q$27="%w/w DM",(((Q$28*10)*($B$28/100))*$B32),IF(Q$27="kg/t SAR",(Q$28*$B32),IF(Q$27="kg/t DM",((Q$28*($B$28/100))*$B32),IF(Q$27="mg/kg SAR",((Q$28*0.001)*$B32),IF(Q$27="mg/kg DM",(((Q$28*0.001)*($B$28/100))*$B32),0)))))))*2.5</f>
        <v>25.0625</v>
      </c>
      <c r="R32" s="2">
        <f t="shared" ref="R32:U50" si="11">IF(R$27="%w/w SAR",((R$28*10)*$B32),IF(R$27="%w/w DM",(((R$28*10)*($B$28/100))*$B32),IF(R$27="kg/t SAR",(R$28*$B32),IF(R$27="kg/t DM",((R$28*($B$28/100))*$B32),IF(R$27="mg/kg SAR",((R$28*0.001)*$B32),IF(R$27="mg/kg DM",(((R$28*0.001)*($B$28/100))*$B32),0))))))</f>
        <v>0</v>
      </c>
      <c r="S32" s="2">
        <f t="shared" si="11"/>
        <v>0.125</v>
      </c>
      <c r="T32" s="2">
        <f t="shared" si="11"/>
        <v>0</v>
      </c>
      <c r="U32" s="2">
        <f t="shared" si="11"/>
        <v>0</v>
      </c>
      <c r="AB32" s="66"/>
      <c r="AC32" s="66"/>
      <c r="AD32" s="66"/>
      <c r="AE32" s="66"/>
      <c r="AF32" s="66"/>
      <c r="AG32" s="66"/>
      <c r="AH32" s="66"/>
      <c r="AI32" s="66"/>
    </row>
    <row r="33" spans="1:35" s="83" customFormat="1" x14ac:dyDescent="0.25">
      <c r="A33" s="21">
        <f>E8</f>
        <v>3</v>
      </c>
      <c r="B33" s="23">
        <v>250</v>
      </c>
      <c r="C33" s="2">
        <f t="shared" si="6"/>
        <v>75</v>
      </c>
      <c r="D33" s="2">
        <f t="shared" si="7"/>
        <v>62.429749999999999</v>
      </c>
      <c r="E33" s="2">
        <f t="shared" si="8"/>
        <v>14.068375000000001</v>
      </c>
      <c r="F33" s="2">
        <f t="shared" si="9"/>
        <v>4.1449999999999996</v>
      </c>
      <c r="G33" s="2">
        <f t="shared" si="5"/>
        <v>0.05</v>
      </c>
      <c r="H33" s="2">
        <f t="shared" si="5"/>
        <v>0.125</v>
      </c>
      <c r="I33" s="2">
        <f t="shared" si="5"/>
        <v>0.125</v>
      </c>
      <c r="J33" s="2">
        <f t="shared" si="5"/>
        <v>2.5000000000000001E-3</v>
      </c>
      <c r="K33" s="2">
        <f t="shared" si="5"/>
        <v>1.2500000000000001E-2</v>
      </c>
      <c r="L33" s="2">
        <f t="shared" si="5"/>
        <v>0.05</v>
      </c>
      <c r="M33" s="2">
        <f t="shared" si="5"/>
        <v>5.5E-2</v>
      </c>
      <c r="N33" s="2">
        <f t="shared" si="5"/>
        <v>0</v>
      </c>
      <c r="O33" s="2">
        <f t="shared" si="5"/>
        <v>0</v>
      </c>
      <c r="P33" s="2">
        <f t="shared" si="5"/>
        <v>140.25</v>
      </c>
      <c r="Q33" s="2">
        <f t="shared" si="10"/>
        <v>25.0625</v>
      </c>
      <c r="R33" s="2">
        <f t="shared" si="11"/>
        <v>0</v>
      </c>
      <c r="S33" s="2">
        <f t="shared" si="11"/>
        <v>0.125</v>
      </c>
      <c r="T33" s="2">
        <f t="shared" si="11"/>
        <v>0</v>
      </c>
      <c r="U33" s="2">
        <f t="shared" si="11"/>
        <v>0</v>
      </c>
      <c r="AB33" s="66"/>
      <c r="AC33" s="66"/>
      <c r="AD33" s="66"/>
      <c r="AE33" s="66"/>
      <c r="AF33" s="66"/>
      <c r="AG33" s="66"/>
      <c r="AH33" s="66"/>
      <c r="AI33" s="66"/>
    </row>
    <row r="34" spans="1:35" s="83" customFormat="1" x14ac:dyDescent="0.25">
      <c r="A34" s="21">
        <f>F8</f>
        <v>4</v>
      </c>
      <c r="B34" s="23">
        <v>250</v>
      </c>
      <c r="C34" s="2">
        <f t="shared" si="6"/>
        <v>75</v>
      </c>
      <c r="D34" s="2">
        <f t="shared" si="7"/>
        <v>62.429749999999999</v>
      </c>
      <c r="E34" s="2">
        <f t="shared" si="8"/>
        <v>14.068375000000001</v>
      </c>
      <c r="F34" s="2">
        <f t="shared" si="9"/>
        <v>4.1449999999999996</v>
      </c>
      <c r="G34" s="2">
        <f t="shared" si="5"/>
        <v>0.05</v>
      </c>
      <c r="H34" s="2">
        <f t="shared" si="5"/>
        <v>0.125</v>
      </c>
      <c r="I34" s="2">
        <f t="shared" si="5"/>
        <v>0.125</v>
      </c>
      <c r="J34" s="2">
        <f t="shared" si="5"/>
        <v>2.5000000000000001E-3</v>
      </c>
      <c r="K34" s="2">
        <f t="shared" si="5"/>
        <v>1.2500000000000001E-2</v>
      </c>
      <c r="L34" s="2">
        <f t="shared" si="5"/>
        <v>0.05</v>
      </c>
      <c r="M34" s="2">
        <f t="shared" si="5"/>
        <v>5.5E-2</v>
      </c>
      <c r="N34" s="2">
        <f t="shared" si="5"/>
        <v>0</v>
      </c>
      <c r="O34" s="2">
        <f t="shared" si="5"/>
        <v>0</v>
      </c>
      <c r="P34" s="2">
        <f t="shared" si="5"/>
        <v>140.25</v>
      </c>
      <c r="Q34" s="2">
        <f t="shared" si="10"/>
        <v>25.0625</v>
      </c>
      <c r="R34" s="2">
        <f t="shared" si="11"/>
        <v>0</v>
      </c>
      <c r="S34" s="2">
        <f t="shared" si="11"/>
        <v>0.125</v>
      </c>
      <c r="T34" s="2">
        <f t="shared" si="11"/>
        <v>0</v>
      </c>
      <c r="U34" s="2">
        <f t="shared" si="11"/>
        <v>0</v>
      </c>
      <c r="AB34" s="66"/>
      <c r="AC34" s="66"/>
      <c r="AD34" s="66"/>
      <c r="AE34" s="66"/>
      <c r="AF34" s="66"/>
      <c r="AG34" s="66"/>
      <c r="AH34" s="66"/>
      <c r="AI34" s="66"/>
    </row>
    <row r="35" spans="1:35" s="83" customFormat="1" x14ac:dyDescent="0.25">
      <c r="A35" s="21">
        <f>G8</f>
        <v>5</v>
      </c>
      <c r="B35" s="23">
        <v>250</v>
      </c>
      <c r="C35" s="2">
        <f t="shared" si="6"/>
        <v>75</v>
      </c>
      <c r="D35" s="2">
        <f t="shared" si="7"/>
        <v>62.429749999999999</v>
      </c>
      <c r="E35" s="2">
        <f t="shared" si="8"/>
        <v>14.068375000000001</v>
      </c>
      <c r="F35" s="2">
        <f t="shared" si="9"/>
        <v>4.1449999999999996</v>
      </c>
      <c r="G35" s="2">
        <f t="shared" si="5"/>
        <v>0.05</v>
      </c>
      <c r="H35" s="2">
        <f t="shared" si="5"/>
        <v>0.125</v>
      </c>
      <c r="I35" s="2">
        <f t="shared" si="5"/>
        <v>0.125</v>
      </c>
      <c r="J35" s="2">
        <f t="shared" si="5"/>
        <v>2.5000000000000001E-3</v>
      </c>
      <c r="K35" s="2">
        <f t="shared" si="5"/>
        <v>1.2500000000000001E-2</v>
      </c>
      <c r="L35" s="2">
        <f t="shared" si="5"/>
        <v>0.05</v>
      </c>
      <c r="M35" s="2">
        <f t="shared" si="5"/>
        <v>5.5E-2</v>
      </c>
      <c r="N35" s="2">
        <f t="shared" si="5"/>
        <v>0</v>
      </c>
      <c r="O35" s="2">
        <f t="shared" si="5"/>
        <v>0</v>
      </c>
      <c r="P35" s="2">
        <f t="shared" si="5"/>
        <v>140.25</v>
      </c>
      <c r="Q35" s="2">
        <f t="shared" si="10"/>
        <v>25.0625</v>
      </c>
      <c r="R35" s="2">
        <f t="shared" si="11"/>
        <v>0</v>
      </c>
      <c r="S35" s="2">
        <f t="shared" si="11"/>
        <v>0.125</v>
      </c>
      <c r="T35" s="2">
        <f t="shared" si="11"/>
        <v>0</v>
      </c>
      <c r="U35" s="2">
        <f t="shared" si="11"/>
        <v>0</v>
      </c>
      <c r="AB35" s="66"/>
      <c r="AC35" s="66"/>
      <c r="AD35" s="66"/>
      <c r="AE35" s="66"/>
      <c r="AF35" s="66"/>
      <c r="AG35" s="66"/>
      <c r="AH35" s="66"/>
      <c r="AI35" s="66"/>
    </row>
    <row r="36" spans="1:35" s="83" customFormat="1" x14ac:dyDescent="0.25">
      <c r="A36" s="21">
        <f>H8</f>
        <v>7</v>
      </c>
      <c r="B36" s="23">
        <v>250</v>
      </c>
      <c r="C36" s="2">
        <f t="shared" si="6"/>
        <v>75</v>
      </c>
      <c r="D36" s="2">
        <f t="shared" si="7"/>
        <v>62.429749999999999</v>
      </c>
      <c r="E36" s="2">
        <f t="shared" si="8"/>
        <v>14.068375000000001</v>
      </c>
      <c r="F36" s="2">
        <f t="shared" si="9"/>
        <v>4.1449999999999996</v>
      </c>
      <c r="G36" s="2">
        <f t="shared" si="5"/>
        <v>0.05</v>
      </c>
      <c r="H36" s="2">
        <f t="shared" si="5"/>
        <v>0.125</v>
      </c>
      <c r="I36" s="2">
        <f t="shared" si="5"/>
        <v>0.125</v>
      </c>
      <c r="J36" s="2">
        <f t="shared" si="5"/>
        <v>2.5000000000000001E-3</v>
      </c>
      <c r="K36" s="2">
        <f t="shared" si="5"/>
        <v>1.2500000000000001E-2</v>
      </c>
      <c r="L36" s="2">
        <f t="shared" si="5"/>
        <v>0.05</v>
      </c>
      <c r="M36" s="2">
        <f t="shared" si="5"/>
        <v>5.5E-2</v>
      </c>
      <c r="N36" s="2">
        <f t="shared" si="5"/>
        <v>0</v>
      </c>
      <c r="O36" s="2">
        <f t="shared" si="5"/>
        <v>0</v>
      </c>
      <c r="P36" s="2">
        <f t="shared" si="5"/>
        <v>140.25</v>
      </c>
      <c r="Q36" s="2">
        <f t="shared" si="10"/>
        <v>25.0625</v>
      </c>
      <c r="R36" s="2">
        <f t="shared" si="11"/>
        <v>0</v>
      </c>
      <c r="S36" s="2">
        <f t="shared" si="11"/>
        <v>0.125</v>
      </c>
      <c r="T36" s="2">
        <f t="shared" si="11"/>
        <v>0</v>
      </c>
      <c r="U36" s="2">
        <f t="shared" si="11"/>
        <v>0</v>
      </c>
      <c r="AB36" s="66"/>
      <c r="AC36" s="66"/>
      <c r="AD36" s="66"/>
      <c r="AE36" s="66"/>
      <c r="AF36" s="66"/>
      <c r="AG36" s="66"/>
      <c r="AH36" s="66"/>
      <c r="AI36" s="66"/>
    </row>
    <row r="37" spans="1:35" s="83" customFormat="1" x14ac:dyDescent="0.25">
      <c r="A37" s="21">
        <f>I8</f>
        <v>8</v>
      </c>
      <c r="B37" s="23">
        <v>250</v>
      </c>
      <c r="C37" s="2">
        <f t="shared" si="6"/>
        <v>75</v>
      </c>
      <c r="D37" s="2">
        <f t="shared" si="7"/>
        <v>62.429749999999999</v>
      </c>
      <c r="E37" s="2">
        <f t="shared" si="8"/>
        <v>14.068375000000001</v>
      </c>
      <c r="F37" s="2">
        <f t="shared" si="9"/>
        <v>4.1449999999999996</v>
      </c>
      <c r="G37" s="2">
        <f t="shared" si="5"/>
        <v>0.05</v>
      </c>
      <c r="H37" s="2">
        <f t="shared" si="5"/>
        <v>0.125</v>
      </c>
      <c r="I37" s="2">
        <f t="shared" si="5"/>
        <v>0.125</v>
      </c>
      <c r="J37" s="2">
        <f t="shared" si="5"/>
        <v>2.5000000000000001E-3</v>
      </c>
      <c r="K37" s="2">
        <f t="shared" si="5"/>
        <v>1.2500000000000001E-2</v>
      </c>
      <c r="L37" s="2">
        <f t="shared" si="5"/>
        <v>0.05</v>
      </c>
      <c r="M37" s="2">
        <f t="shared" si="5"/>
        <v>5.5E-2</v>
      </c>
      <c r="N37" s="2">
        <f t="shared" si="5"/>
        <v>0</v>
      </c>
      <c r="O37" s="2">
        <f t="shared" si="5"/>
        <v>0</v>
      </c>
      <c r="P37" s="2">
        <f t="shared" si="5"/>
        <v>140.25</v>
      </c>
      <c r="Q37" s="2">
        <f t="shared" si="10"/>
        <v>25.0625</v>
      </c>
      <c r="R37" s="2">
        <f t="shared" si="11"/>
        <v>0</v>
      </c>
      <c r="S37" s="2">
        <f t="shared" si="11"/>
        <v>0.125</v>
      </c>
      <c r="T37" s="2">
        <f t="shared" si="11"/>
        <v>0</v>
      </c>
      <c r="U37" s="2">
        <f t="shared" si="11"/>
        <v>0</v>
      </c>
      <c r="AB37" s="66"/>
      <c r="AC37" s="66"/>
      <c r="AD37" s="66"/>
      <c r="AE37" s="66"/>
      <c r="AF37" s="66"/>
      <c r="AG37" s="66"/>
      <c r="AH37" s="66"/>
      <c r="AI37" s="66"/>
    </row>
    <row r="38" spans="1:35" s="83" customFormat="1" x14ac:dyDescent="0.25">
      <c r="A38" s="21">
        <f>J8</f>
        <v>9</v>
      </c>
      <c r="B38" s="23">
        <v>250</v>
      </c>
      <c r="C38" s="2">
        <f t="shared" si="6"/>
        <v>75</v>
      </c>
      <c r="D38" s="2">
        <f t="shared" si="7"/>
        <v>62.429749999999999</v>
      </c>
      <c r="E38" s="2">
        <f t="shared" si="8"/>
        <v>14.068375000000001</v>
      </c>
      <c r="F38" s="2">
        <f t="shared" si="9"/>
        <v>4.1449999999999996</v>
      </c>
      <c r="G38" s="2">
        <f t="shared" si="5"/>
        <v>0.05</v>
      </c>
      <c r="H38" s="2">
        <f t="shared" si="5"/>
        <v>0.125</v>
      </c>
      <c r="I38" s="2">
        <f t="shared" si="5"/>
        <v>0.125</v>
      </c>
      <c r="J38" s="2">
        <f t="shared" si="5"/>
        <v>2.5000000000000001E-3</v>
      </c>
      <c r="K38" s="2">
        <f t="shared" si="5"/>
        <v>1.2500000000000001E-2</v>
      </c>
      <c r="L38" s="2">
        <f t="shared" si="5"/>
        <v>0.05</v>
      </c>
      <c r="M38" s="2">
        <f t="shared" si="5"/>
        <v>5.5E-2</v>
      </c>
      <c r="N38" s="2">
        <f t="shared" si="5"/>
        <v>0</v>
      </c>
      <c r="O38" s="2">
        <f t="shared" si="5"/>
        <v>0</v>
      </c>
      <c r="P38" s="2">
        <f t="shared" si="5"/>
        <v>140.25</v>
      </c>
      <c r="Q38" s="2">
        <f t="shared" si="10"/>
        <v>25.0625</v>
      </c>
      <c r="R38" s="2">
        <f t="shared" si="11"/>
        <v>0</v>
      </c>
      <c r="S38" s="2">
        <f t="shared" si="11"/>
        <v>0.125</v>
      </c>
      <c r="T38" s="2">
        <f t="shared" si="11"/>
        <v>0</v>
      </c>
      <c r="U38" s="2">
        <f t="shared" si="11"/>
        <v>0</v>
      </c>
      <c r="AB38" s="66"/>
      <c r="AC38" s="66"/>
      <c r="AD38" s="66"/>
      <c r="AE38" s="66"/>
      <c r="AF38" s="66"/>
      <c r="AG38" s="66"/>
      <c r="AH38" s="66"/>
      <c r="AI38" s="66"/>
    </row>
    <row r="39" spans="1:35" s="83" customFormat="1" x14ac:dyDescent="0.25">
      <c r="A39" s="21">
        <f>K8</f>
        <v>12</v>
      </c>
      <c r="B39" s="23">
        <v>250</v>
      </c>
      <c r="C39" s="2">
        <f t="shared" si="6"/>
        <v>75</v>
      </c>
      <c r="D39" s="2">
        <f t="shared" si="7"/>
        <v>62.429749999999999</v>
      </c>
      <c r="E39" s="2">
        <f t="shared" si="8"/>
        <v>14.068375000000001</v>
      </c>
      <c r="F39" s="2">
        <f t="shared" si="9"/>
        <v>4.1449999999999996</v>
      </c>
      <c r="G39" s="2">
        <f t="shared" si="5"/>
        <v>0.05</v>
      </c>
      <c r="H39" s="2">
        <f t="shared" si="5"/>
        <v>0.125</v>
      </c>
      <c r="I39" s="2">
        <f t="shared" si="5"/>
        <v>0.125</v>
      </c>
      <c r="J39" s="2">
        <f t="shared" si="5"/>
        <v>2.5000000000000001E-3</v>
      </c>
      <c r="K39" s="2">
        <f t="shared" si="5"/>
        <v>1.2500000000000001E-2</v>
      </c>
      <c r="L39" s="2">
        <f t="shared" si="5"/>
        <v>0.05</v>
      </c>
      <c r="M39" s="2">
        <f t="shared" si="5"/>
        <v>5.5E-2</v>
      </c>
      <c r="N39" s="2">
        <f t="shared" si="5"/>
        <v>0</v>
      </c>
      <c r="O39" s="2">
        <f t="shared" si="5"/>
        <v>0</v>
      </c>
      <c r="P39" s="2">
        <f t="shared" si="5"/>
        <v>140.25</v>
      </c>
      <c r="Q39" s="2">
        <f t="shared" si="10"/>
        <v>25.0625</v>
      </c>
      <c r="R39" s="2">
        <f t="shared" si="11"/>
        <v>0</v>
      </c>
      <c r="S39" s="2">
        <f t="shared" si="11"/>
        <v>0.125</v>
      </c>
      <c r="T39" s="2">
        <f t="shared" si="11"/>
        <v>0</v>
      </c>
      <c r="U39" s="2">
        <f t="shared" si="11"/>
        <v>0</v>
      </c>
      <c r="AB39" s="66"/>
      <c r="AC39" s="66"/>
      <c r="AD39" s="66"/>
      <c r="AE39" s="66"/>
      <c r="AF39" s="66"/>
      <c r="AG39" s="66"/>
      <c r="AH39" s="66"/>
      <c r="AI39" s="66"/>
    </row>
    <row r="40" spans="1:35" s="83" customFormat="1" x14ac:dyDescent="0.25">
      <c r="A40" s="21">
        <f>L8</f>
        <v>13</v>
      </c>
      <c r="B40" s="23">
        <v>250</v>
      </c>
      <c r="C40" s="2">
        <f t="shared" si="6"/>
        <v>75</v>
      </c>
      <c r="D40" s="2">
        <f t="shared" si="7"/>
        <v>62.429749999999999</v>
      </c>
      <c r="E40" s="2">
        <f t="shared" si="8"/>
        <v>14.068375000000001</v>
      </c>
      <c r="F40" s="2">
        <f t="shared" si="9"/>
        <v>4.1449999999999996</v>
      </c>
      <c r="G40" s="2">
        <f t="shared" si="5"/>
        <v>0.05</v>
      </c>
      <c r="H40" s="2">
        <f t="shared" si="5"/>
        <v>0.125</v>
      </c>
      <c r="I40" s="2">
        <f t="shared" si="5"/>
        <v>0.125</v>
      </c>
      <c r="J40" s="2">
        <f t="shared" si="5"/>
        <v>2.5000000000000001E-3</v>
      </c>
      <c r="K40" s="2">
        <f t="shared" si="5"/>
        <v>1.2500000000000001E-2</v>
      </c>
      <c r="L40" s="2">
        <f t="shared" si="5"/>
        <v>0.05</v>
      </c>
      <c r="M40" s="2">
        <f t="shared" si="5"/>
        <v>5.5E-2</v>
      </c>
      <c r="N40" s="2">
        <f t="shared" si="5"/>
        <v>0</v>
      </c>
      <c r="O40" s="2">
        <f t="shared" si="5"/>
        <v>0</v>
      </c>
      <c r="P40" s="2">
        <f t="shared" si="5"/>
        <v>140.25</v>
      </c>
      <c r="Q40" s="2">
        <f t="shared" si="10"/>
        <v>25.0625</v>
      </c>
      <c r="R40" s="2">
        <f t="shared" si="11"/>
        <v>0</v>
      </c>
      <c r="S40" s="2">
        <f t="shared" si="11"/>
        <v>0.125</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7</v>
      </c>
      <c r="H57" s="16">
        <f t="shared" si="13"/>
        <v>8</v>
      </c>
      <c r="I57" s="16">
        <f t="shared" si="13"/>
        <v>9</v>
      </c>
      <c r="J57" s="16">
        <f t="shared" si="13"/>
        <v>12</v>
      </c>
      <c r="K57" s="16">
        <f t="shared" si="13"/>
        <v>13</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6.3</v>
      </c>
      <c r="C60" s="93">
        <f t="shared" ref="C60:U60" si="14">D10</f>
        <v>6.8</v>
      </c>
      <c r="D60" s="93">
        <f t="shared" si="14"/>
        <v>5.4</v>
      </c>
      <c r="E60" s="93">
        <f t="shared" si="14"/>
        <v>5.3</v>
      </c>
      <c r="F60" s="93">
        <f t="shared" si="14"/>
        <v>5.7</v>
      </c>
      <c r="G60" s="93">
        <f t="shared" si="14"/>
        <v>5.3</v>
      </c>
      <c r="H60" s="93">
        <f t="shared" si="14"/>
        <v>6</v>
      </c>
      <c r="I60" s="93">
        <f t="shared" si="14"/>
        <v>6.2</v>
      </c>
      <c r="J60" s="93">
        <f t="shared" si="14"/>
        <v>5.3</v>
      </c>
      <c r="K60" s="93">
        <f t="shared" si="14"/>
        <v>5.7</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-3.5999999999999979</v>
      </c>
      <c r="D64" s="94">
        <f t="shared" si="17"/>
        <v>4.7999999999999989</v>
      </c>
      <c r="E64" s="94">
        <f t="shared" si="17"/>
        <v>5.4000000000000021</v>
      </c>
      <c r="F64" s="94">
        <f t="shared" si="17"/>
        <v>3</v>
      </c>
      <c r="G64" s="94">
        <f t="shared" si="17"/>
        <v>5.4000000000000021</v>
      </c>
      <c r="H64" s="94">
        <f t="shared" si="17"/>
        <v>1.2000000000000011</v>
      </c>
      <c r="I64" s="94">
        <f t="shared" si="17"/>
        <v>0</v>
      </c>
      <c r="J64" s="94">
        <f t="shared" si="17"/>
        <v>5.4000000000000021</v>
      </c>
      <c r="K64" s="94">
        <f t="shared" si="17"/>
        <v>3</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OVER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PAN-012230</v>
      </c>
      <c r="D1" s="127"/>
      <c r="E1" s="37" t="s">
        <v>45</v>
      </c>
      <c r="F1" s="46">
        <f>'Field data and Waste 1'!F1</f>
        <v>40</v>
      </c>
      <c r="G1" s="106" t="s">
        <v>43</v>
      </c>
      <c r="H1" s="107"/>
      <c r="I1" s="35">
        <v>6.81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EPR-JB3533RJ</v>
      </c>
      <c r="D2" s="129"/>
      <c r="E2" s="37" t="s">
        <v>106</v>
      </c>
      <c r="F2" s="35" t="s">
        <v>161</v>
      </c>
      <c r="G2" s="108" t="s">
        <v>107</v>
      </c>
      <c r="H2" s="109"/>
      <c r="I2" s="35">
        <v>545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Mr Simon Jones</v>
      </c>
      <c r="D3" s="129"/>
      <c r="E3" s="37" t="s">
        <v>105</v>
      </c>
      <c r="F3" s="45" t="s">
        <v>77</v>
      </c>
      <c r="G3" s="106" t="s">
        <v>108</v>
      </c>
      <c r="H3" s="107"/>
      <c r="I3" s="35">
        <v>0.374</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Trysglwyn Isaf, Rhosybol, Anglesey, LL68 9RF</v>
      </c>
      <c r="D4" s="127"/>
      <c r="E4" s="38" t="s">
        <v>1</v>
      </c>
      <c r="F4" s="35" t="s">
        <v>159</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7</v>
      </c>
      <c r="I8" s="67">
        <f>'Field data and Waste 1'!I8</f>
        <v>8</v>
      </c>
      <c r="J8" s="67">
        <f>'Field data and Waste 1'!J8</f>
        <v>9</v>
      </c>
      <c r="K8" s="67">
        <f>'Field data and Waste 1'!K8</f>
        <v>12</v>
      </c>
      <c r="L8" s="67">
        <f>'Field data and Waste 1'!L8</f>
        <v>13</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6.8</v>
      </c>
      <c r="E10" s="67">
        <f>'Field data and Waste 1'!E10</f>
        <v>5.4</v>
      </c>
      <c r="F10" s="67">
        <f>'Field data and Waste 1'!F10</f>
        <v>5.3</v>
      </c>
      <c r="G10" s="67">
        <f>'Field data and Waste 1'!G10</f>
        <v>5.7</v>
      </c>
      <c r="H10" s="67">
        <f>'Field data and Waste 1'!H10</f>
        <v>5.3</v>
      </c>
      <c r="I10" s="67">
        <f>'Field data and Waste 1'!I10</f>
        <v>6</v>
      </c>
      <c r="J10" s="67">
        <f>'Field data and Waste 1'!J10</f>
        <v>6.2</v>
      </c>
      <c r="K10" s="67">
        <f>'Field data and Waste 1'!K10</f>
        <v>5.3</v>
      </c>
      <c r="L10" s="67">
        <f>'Field data and Waste 1'!L10</f>
        <v>5.7</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1</v>
      </c>
      <c r="D11" s="67">
        <f>'Field data and Waste 1'!D11</f>
        <v>0</v>
      </c>
      <c r="E11" s="67">
        <f>'Field data and Waste 1'!E11</f>
        <v>1</v>
      </c>
      <c r="F11" s="67">
        <f>'Field data and Waste 1'!F11</f>
        <v>0</v>
      </c>
      <c r="G11" s="67">
        <f>'Field data and Waste 1'!G11</f>
        <v>0</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0</v>
      </c>
      <c r="F12" s="67">
        <f>'Field data and Waste 1'!F12</f>
        <v>0</v>
      </c>
      <c r="G12" s="67">
        <f>'Field data and Waste 1'!G12</f>
        <v>1</v>
      </c>
      <c r="H12" s="67">
        <f>'Field data and Waste 1'!H12</f>
        <v>1</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183.28</v>
      </c>
      <c r="D18" s="24">
        <f>$D32</f>
        <v>183.28</v>
      </c>
      <c r="E18" s="24">
        <f>$D33</f>
        <v>183.28</v>
      </c>
      <c r="F18" s="24">
        <f>$D34</f>
        <v>183.28</v>
      </c>
      <c r="G18" s="24">
        <f>$D35</f>
        <v>183.28</v>
      </c>
      <c r="H18" s="24">
        <f>$D36</f>
        <v>183.28</v>
      </c>
      <c r="I18" s="24">
        <f>$D37</f>
        <v>183.28</v>
      </c>
      <c r="J18" s="24">
        <f>$D38</f>
        <v>183.28</v>
      </c>
      <c r="K18" s="24">
        <f>$D39</f>
        <v>183.28</v>
      </c>
      <c r="L18" s="24">
        <f>$D40</f>
        <v>183.28</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118.68</v>
      </c>
      <c r="D19" s="24">
        <f t="shared" ref="D19:V19" si="1">D18-D17</f>
        <v>118.68</v>
      </c>
      <c r="E19" s="24">
        <f t="shared" si="1"/>
        <v>118.68</v>
      </c>
      <c r="F19" s="24">
        <f t="shared" si="1"/>
        <v>118.68</v>
      </c>
      <c r="G19" s="24">
        <f t="shared" si="1"/>
        <v>118.68</v>
      </c>
      <c r="H19" s="24">
        <f t="shared" si="1"/>
        <v>118.68</v>
      </c>
      <c r="I19" s="24">
        <f t="shared" si="1"/>
        <v>118.68</v>
      </c>
      <c r="J19" s="24">
        <f t="shared" si="1"/>
        <v>118.68</v>
      </c>
      <c r="K19" s="24">
        <f t="shared" si="1"/>
        <v>118.68</v>
      </c>
      <c r="L19" s="24">
        <f t="shared" si="1"/>
        <v>118.68</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16.870000000000005</v>
      </c>
      <c r="D22" s="24">
        <f>$E32</f>
        <v>16.870000000000005</v>
      </c>
      <c r="E22" s="24">
        <f>$E33</f>
        <v>16.870000000000005</v>
      </c>
      <c r="F22" s="24">
        <f>$E34</f>
        <v>16.870000000000005</v>
      </c>
      <c r="G22" s="24">
        <f>$E35</f>
        <v>16.870000000000005</v>
      </c>
      <c r="H22" s="24">
        <f>$E36</f>
        <v>16.870000000000005</v>
      </c>
      <c r="I22" s="24">
        <f>$E37</f>
        <v>16.870000000000005</v>
      </c>
      <c r="J22" s="24">
        <f>$E38</f>
        <v>16.870000000000005</v>
      </c>
      <c r="K22" s="24">
        <f>$E39</f>
        <v>16.870000000000005</v>
      </c>
      <c r="L22" s="24">
        <f>$E40</f>
        <v>16.870000000000005</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-211.13</v>
      </c>
      <c r="D23" s="24">
        <f t="shared" ref="D23:V23" si="3">D22-D21</f>
        <v>-211.13</v>
      </c>
      <c r="E23" s="24">
        <f t="shared" si="3"/>
        <v>-211.13</v>
      </c>
      <c r="F23" s="24">
        <f t="shared" si="3"/>
        <v>-211.13</v>
      </c>
      <c r="G23" s="24">
        <f t="shared" si="3"/>
        <v>-211.13</v>
      </c>
      <c r="H23" s="24">
        <f t="shared" si="3"/>
        <v>-211.13</v>
      </c>
      <c r="I23" s="24">
        <f t="shared" si="3"/>
        <v>-211.13</v>
      </c>
      <c r="J23" s="24">
        <f t="shared" si="3"/>
        <v>-211.13</v>
      </c>
      <c r="K23" s="24">
        <f t="shared" si="3"/>
        <v>-211.13</v>
      </c>
      <c r="L23" s="24">
        <f t="shared" si="3"/>
        <v>-211.13</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t="s">
        <v>54</v>
      </c>
      <c r="T27" s="101"/>
      <c r="U27" s="101"/>
    </row>
    <row r="28" spans="1:40" s="64" customFormat="1" x14ac:dyDescent="0.25">
      <c r="A28" s="82"/>
      <c r="B28" s="31">
        <v>1.98</v>
      </c>
      <c r="C28" s="23">
        <v>0.1</v>
      </c>
      <c r="D28" s="23">
        <v>0.04</v>
      </c>
      <c r="E28" s="23">
        <v>7.0000000000000001E-3</v>
      </c>
      <c r="F28" s="23">
        <v>1E-3</v>
      </c>
      <c r="G28" s="23">
        <v>0.2</v>
      </c>
      <c r="H28" s="23">
        <v>0.5</v>
      </c>
      <c r="I28" s="23">
        <v>0.5</v>
      </c>
      <c r="J28" s="23">
        <v>0.01</v>
      </c>
      <c r="K28" s="30">
        <v>0.05</v>
      </c>
      <c r="L28" s="23">
        <v>0.2</v>
      </c>
      <c r="M28" s="23">
        <v>0.248</v>
      </c>
      <c r="N28" s="23"/>
      <c r="O28" s="23"/>
      <c r="P28" s="23">
        <v>0.08</v>
      </c>
      <c r="Q28" s="23">
        <v>8.0000000000000002E-3</v>
      </c>
      <c r="R28" s="23"/>
      <c r="S28" s="23">
        <v>0.5</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200</v>
      </c>
      <c r="C31" s="2">
        <f>IF(C$27="%w/w SAR",((C$28*10)*$B31),IF(C$27="%w/w DM",(((C$28*10)*($B$28/100))*$B31),IF(C$27="kg/t SAR",(C$28*$B31),IF(C$27="kg/t DM",((C$28*($B$28/100))*$B31),IF(C$27="mg/kg SAR",((C$28*0.001)*$B31),IF(C$27="mg/kg DM",(((C$28*0.001)*($B$28/100))*$B31),0))))))</f>
        <v>200</v>
      </c>
      <c r="D31" s="2">
        <f>(IF(D$27="%w/w SAR",((D$28*10)*$B31),IF(D$27="%w/w DM",(((D$28*10)*($B$28/100))*$B31),IF(D$27="kg/t SAR",(D$28*$B31),IF(D$27="kg/t DM",((D$28*($B$28/100))*$B31),IF(D$27="mg/kg SAR",((D$28*0.001)*$B31),IF(D$27="mg/kg DM",(((D$28*0.001)*($B$28/100))*$B31),"0")))))))*2.291</f>
        <v>183.28</v>
      </c>
      <c r="E31" s="2">
        <f>(IF(E$27="%w/w SAR",((E$28*10)*$B31),IF(E$27="%w/w DM",(((E$28*10)*($B$28/100))*$B31),IF(E$27="kg/t SAR",(E$28*$B31),IF(E$27="kg/t DM",((E$28*($B$28/100))*$B31),IF(E$27="mg/kg SAR",((E$28*0.001)*$B31),IF(E$27="mg/kg DM",(((E$28*0.001)*($B$28/100))*$B31),"0")))))))*1.205</f>
        <v>16.870000000000005</v>
      </c>
      <c r="F31" s="2">
        <f>(IF(F$27="%w/w SAR",((F$28*10)*$B31),IF(F$27="%w/w DM",(((F$28*10)*($B$28/100))*$B31),IF(F$27="kg/t SAR",(F$28*$B31),IF(F$27="kg/t DM",((F$28*($B$28/100))*$B31),IF(F$27="mg/kg SAR",((F$28*0.001)*$B31),IF(F$27="mg/kg DM",(((F$28*0.001)*($B$28/100))*$B31),"0")))))))*1.658</f>
        <v>3.3159999999999998</v>
      </c>
      <c r="G31" s="2">
        <f t="shared" ref="G31:P46" si="5">IF(G$27="%w/w SAR",((G$28*10)*$B31),IF(G$27="%w/w DM",(((G$28*10)*($B$28/100))*$B31),IF(G$27="kg/t SAR",(G$28*$B31),IF(G$27="kg/t DM",((G$28*($B$28/100))*$B31),IF(G$27="mg/kg SAR",((G$28*0.001)*$B31),IF(G$27="mg/kg DM",(((G$28*0.001)*($B$28/100))*$B31),0))))))</f>
        <v>0.04</v>
      </c>
      <c r="H31" s="2">
        <f t="shared" si="5"/>
        <v>0.1</v>
      </c>
      <c r="I31" s="2">
        <f t="shared" si="5"/>
        <v>0.1</v>
      </c>
      <c r="J31" s="2">
        <f t="shared" si="5"/>
        <v>2E-3</v>
      </c>
      <c r="K31" s="2">
        <f t="shared" si="5"/>
        <v>0.01</v>
      </c>
      <c r="L31" s="2">
        <f t="shared" si="5"/>
        <v>0.04</v>
      </c>
      <c r="M31" s="2">
        <f t="shared" si="5"/>
        <v>4.9600000000000005E-2</v>
      </c>
      <c r="N31" s="2">
        <f t="shared" si="5"/>
        <v>0</v>
      </c>
      <c r="O31" s="2">
        <f t="shared" si="5"/>
        <v>0</v>
      </c>
      <c r="P31" s="2">
        <f t="shared" si="5"/>
        <v>160</v>
      </c>
      <c r="Q31" s="2">
        <f>(IF(Q$27="%w/w SAR",((Q$28*10)*$B31),IF(Q$27="%w/w DM",(((Q$28*10)*($B$28/100))*$B31),IF(Q$27="kg/t SAR",(Q$28*$B31),IF(Q$27="kg/t DM",((Q$28*($B$28/100))*$B31),IF(Q$27="mg/kg SAR",((Q$28*0.001)*$B31),IF(Q$27="mg/kg DM",(((Q$28*0.001)*($B$28/100))*$B31),0)))))))*2.5</f>
        <v>40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200</v>
      </c>
      <c r="C32" s="2">
        <f t="shared" ref="C32:C50" si="6">IF(C$27="%w/w SAR",((C$28*10)*$B32),IF(C$27="%w/w DM",(((C$28*10)*($B$28/100))*$B32),IF(C$27="kg/t SAR",(C$28*$B32),IF(C$27="kg/t DM",((C$28*($B$28/100))*$B32),IF(C$27="mg/kg SAR",((C$28*0.001)*$B32),IF(C$27="mg/kg DM",(((C$28*0.001)*($B$28/100))*$B32),0))))))</f>
        <v>200</v>
      </c>
      <c r="D32" s="2">
        <f t="shared" ref="D32:D50" si="7">(IF(D$27="%w/w SAR",((D$28*10)*$B32),IF(D$27="%w/w DM",(((D$28*10)*($B$28/100))*$B32),IF(D$27="kg/t SAR",(D$28*$B32),IF(D$27="kg/t DM",((D$28*($B$28/100))*$B32),IF(D$27="mg/kg SAR",((D$28*0.001)*$B32),IF(D$27="mg/kg DM",(((D$28*0.001)*($B$28/100))*$B32),"0")))))))*2.291</f>
        <v>183.28</v>
      </c>
      <c r="E32" s="2">
        <f t="shared" ref="E32:E50" si="8">(IF(E$27="%w/w SAR",((E$28*10)*$B32),IF(E$27="%w/w DM",(((E$28*10)*($B$28/100))*$B32),IF(E$27="kg/t SAR",(E$28*$B32),IF(E$27="kg/t DM",((E$28*($B$28/100))*$B32),IF(E$27="mg/kg SAR",((E$28*0.001)*$B32),IF(E$27="mg/kg DM",(((E$28*0.001)*($B$28/100))*$B32),"0")))))))*1.205</f>
        <v>16.870000000000005</v>
      </c>
      <c r="F32" s="2">
        <f t="shared" ref="F32:F50" si="9">(IF(F$27="%w/w SAR",((F$28*10)*$B32),IF(F$27="%w/w DM",(((F$28*10)*($B$28/100))*$B32),IF(F$27="kg/t SAR",(F$28*$B32),IF(F$27="kg/t DM",((F$28*($B$28/100))*$B32),IF(F$27="mg/kg SAR",((F$28*0.001)*$B32),IF(F$27="mg/kg DM",(((F$28*0.001)*($B$28/100))*$B32),"0")))))))*1.658</f>
        <v>3.3159999999999998</v>
      </c>
      <c r="G32" s="2">
        <f t="shared" si="5"/>
        <v>0.04</v>
      </c>
      <c r="H32" s="2">
        <f t="shared" si="5"/>
        <v>0.1</v>
      </c>
      <c r="I32" s="2">
        <f t="shared" si="5"/>
        <v>0.1</v>
      </c>
      <c r="J32" s="2">
        <f t="shared" si="5"/>
        <v>2E-3</v>
      </c>
      <c r="K32" s="2">
        <f t="shared" si="5"/>
        <v>0.01</v>
      </c>
      <c r="L32" s="2">
        <f t="shared" si="5"/>
        <v>0.04</v>
      </c>
      <c r="M32" s="2">
        <f t="shared" si="5"/>
        <v>4.9600000000000005E-2</v>
      </c>
      <c r="N32" s="2">
        <f t="shared" si="5"/>
        <v>0</v>
      </c>
      <c r="O32" s="2">
        <f t="shared" si="5"/>
        <v>0</v>
      </c>
      <c r="P32" s="2">
        <f t="shared" si="5"/>
        <v>160</v>
      </c>
      <c r="Q32" s="2">
        <f t="shared" ref="Q32:Q50" si="10">(IF(Q$27="%w/w SAR",((Q$28*10)*$B32),IF(Q$27="%w/w DM",(((Q$28*10)*($B$28/100))*$B32),IF(Q$27="kg/t SAR",(Q$28*$B32),IF(Q$27="kg/t DM",((Q$28*($B$28/100))*$B32),IF(Q$27="mg/kg SAR",((Q$28*0.001)*$B32),IF(Q$27="mg/kg DM",(((Q$28*0.001)*($B$28/100))*$B32),0)))))))*2.5</f>
        <v>40</v>
      </c>
      <c r="R32" s="2">
        <f t="shared" ref="R32:U50" si="11">IF(R$27="%w/w SAR",((R$28*10)*$B32),IF(R$27="%w/w DM",(((R$28*10)*($B$28/100))*$B32),IF(R$27="kg/t SAR",(R$28*$B32),IF(R$27="kg/t DM",((R$28*($B$28/100))*$B32),IF(R$27="mg/kg SAR",((R$28*0.001)*$B32),IF(R$27="mg/kg DM",(((R$28*0.001)*($B$28/100))*$B32),0))))))</f>
        <v>0</v>
      </c>
      <c r="S32" s="2">
        <f t="shared" si="11"/>
        <v>0.1</v>
      </c>
      <c r="T32" s="2">
        <f t="shared" si="11"/>
        <v>0</v>
      </c>
      <c r="U32" s="2">
        <f t="shared" si="11"/>
        <v>0</v>
      </c>
      <c r="AB32" s="66"/>
      <c r="AC32" s="66"/>
      <c r="AD32" s="66"/>
      <c r="AE32" s="66"/>
      <c r="AF32" s="66"/>
      <c r="AG32" s="66"/>
      <c r="AH32" s="66"/>
      <c r="AI32" s="66"/>
    </row>
    <row r="33" spans="1:35" s="83" customFormat="1" x14ac:dyDescent="0.25">
      <c r="A33" s="21">
        <f>E8</f>
        <v>3</v>
      </c>
      <c r="B33" s="23">
        <v>200</v>
      </c>
      <c r="C33" s="2">
        <f t="shared" si="6"/>
        <v>200</v>
      </c>
      <c r="D33" s="2">
        <f t="shared" si="7"/>
        <v>183.28</v>
      </c>
      <c r="E33" s="2">
        <f t="shared" si="8"/>
        <v>16.870000000000005</v>
      </c>
      <c r="F33" s="2">
        <f t="shared" si="9"/>
        <v>3.3159999999999998</v>
      </c>
      <c r="G33" s="2">
        <f t="shared" si="5"/>
        <v>0.04</v>
      </c>
      <c r="H33" s="2">
        <f t="shared" si="5"/>
        <v>0.1</v>
      </c>
      <c r="I33" s="2">
        <f t="shared" si="5"/>
        <v>0.1</v>
      </c>
      <c r="J33" s="2">
        <f t="shared" si="5"/>
        <v>2E-3</v>
      </c>
      <c r="K33" s="2">
        <f t="shared" si="5"/>
        <v>0.01</v>
      </c>
      <c r="L33" s="2">
        <f t="shared" si="5"/>
        <v>0.04</v>
      </c>
      <c r="M33" s="2">
        <f t="shared" si="5"/>
        <v>4.9600000000000005E-2</v>
      </c>
      <c r="N33" s="2">
        <f t="shared" si="5"/>
        <v>0</v>
      </c>
      <c r="O33" s="2">
        <f t="shared" si="5"/>
        <v>0</v>
      </c>
      <c r="P33" s="2">
        <f t="shared" si="5"/>
        <v>160</v>
      </c>
      <c r="Q33" s="2">
        <f t="shared" si="10"/>
        <v>40</v>
      </c>
      <c r="R33" s="2">
        <f t="shared" si="11"/>
        <v>0</v>
      </c>
      <c r="S33" s="2">
        <f t="shared" si="11"/>
        <v>0.1</v>
      </c>
      <c r="T33" s="2">
        <f t="shared" si="11"/>
        <v>0</v>
      </c>
      <c r="U33" s="2">
        <f t="shared" si="11"/>
        <v>0</v>
      </c>
      <c r="AB33" s="66"/>
      <c r="AC33" s="66"/>
      <c r="AD33" s="66"/>
      <c r="AE33" s="66"/>
      <c r="AF33" s="66"/>
      <c r="AG33" s="66"/>
      <c r="AH33" s="66"/>
      <c r="AI33" s="66"/>
    </row>
    <row r="34" spans="1:35" s="83" customFormat="1" x14ac:dyDescent="0.25">
      <c r="A34" s="21">
        <f>F8</f>
        <v>4</v>
      </c>
      <c r="B34" s="23">
        <v>200</v>
      </c>
      <c r="C34" s="2">
        <f t="shared" si="6"/>
        <v>200</v>
      </c>
      <c r="D34" s="2">
        <f t="shared" si="7"/>
        <v>183.28</v>
      </c>
      <c r="E34" s="2">
        <f t="shared" si="8"/>
        <v>16.870000000000005</v>
      </c>
      <c r="F34" s="2">
        <f t="shared" si="9"/>
        <v>3.3159999999999998</v>
      </c>
      <c r="G34" s="2">
        <f t="shared" si="5"/>
        <v>0.04</v>
      </c>
      <c r="H34" s="2">
        <f t="shared" si="5"/>
        <v>0.1</v>
      </c>
      <c r="I34" s="2">
        <f t="shared" si="5"/>
        <v>0.1</v>
      </c>
      <c r="J34" s="2">
        <f t="shared" si="5"/>
        <v>2E-3</v>
      </c>
      <c r="K34" s="2">
        <f t="shared" si="5"/>
        <v>0.01</v>
      </c>
      <c r="L34" s="2">
        <f t="shared" si="5"/>
        <v>0.04</v>
      </c>
      <c r="M34" s="2">
        <f t="shared" si="5"/>
        <v>4.9600000000000005E-2</v>
      </c>
      <c r="N34" s="2">
        <f t="shared" si="5"/>
        <v>0</v>
      </c>
      <c r="O34" s="2">
        <f t="shared" si="5"/>
        <v>0</v>
      </c>
      <c r="P34" s="2">
        <f t="shared" si="5"/>
        <v>160</v>
      </c>
      <c r="Q34" s="2">
        <f t="shared" si="10"/>
        <v>40</v>
      </c>
      <c r="R34" s="2">
        <f t="shared" si="11"/>
        <v>0</v>
      </c>
      <c r="S34" s="2">
        <f t="shared" si="11"/>
        <v>0.1</v>
      </c>
      <c r="T34" s="2">
        <f t="shared" si="11"/>
        <v>0</v>
      </c>
      <c r="U34" s="2">
        <f t="shared" si="11"/>
        <v>0</v>
      </c>
      <c r="AB34" s="66"/>
      <c r="AC34" s="66"/>
      <c r="AD34" s="66"/>
      <c r="AE34" s="66"/>
      <c r="AF34" s="66"/>
      <c r="AG34" s="66"/>
      <c r="AH34" s="66"/>
      <c r="AI34" s="66"/>
    </row>
    <row r="35" spans="1:35" s="83" customFormat="1" x14ac:dyDescent="0.25">
      <c r="A35" s="21">
        <f>G8</f>
        <v>5</v>
      </c>
      <c r="B35" s="23">
        <v>200</v>
      </c>
      <c r="C35" s="2">
        <f t="shared" si="6"/>
        <v>200</v>
      </c>
      <c r="D35" s="2">
        <f t="shared" si="7"/>
        <v>183.28</v>
      </c>
      <c r="E35" s="2">
        <f t="shared" si="8"/>
        <v>16.870000000000005</v>
      </c>
      <c r="F35" s="2">
        <f t="shared" si="9"/>
        <v>3.3159999999999998</v>
      </c>
      <c r="G35" s="2">
        <f t="shared" si="5"/>
        <v>0.04</v>
      </c>
      <c r="H35" s="2">
        <f t="shared" si="5"/>
        <v>0.1</v>
      </c>
      <c r="I35" s="2">
        <f t="shared" si="5"/>
        <v>0.1</v>
      </c>
      <c r="J35" s="2">
        <f t="shared" si="5"/>
        <v>2E-3</v>
      </c>
      <c r="K35" s="2">
        <f t="shared" si="5"/>
        <v>0.01</v>
      </c>
      <c r="L35" s="2">
        <f t="shared" si="5"/>
        <v>0.04</v>
      </c>
      <c r="M35" s="2">
        <f t="shared" si="5"/>
        <v>4.9600000000000005E-2</v>
      </c>
      <c r="N35" s="2">
        <f t="shared" si="5"/>
        <v>0</v>
      </c>
      <c r="O35" s="2">
        <f t="shared" si="5"/>
        <v>0</v>
      </c>
      <c r="P35" s="2">
        <f t="shared" si="5"/>
        <v>160</v>
      </c>
      <c r="Q35" s="2">
        <f t="shared" si="10"/>
        <v>40</v>
      </c>
      <c r="R35" s="2">
        <f t="shared" si="11"/>
        <v>0</v>
      </c>
      <c r="S35" s="2">
        <f t="shared" si="11"/>
        <v>0.1</v>
      </c>
      <c r="T35" s="2">
        <f t="shared" si="11"/>
        <v>0</v>
      </c>
      <c r="U35" s="2">
        <f t="shared" si="11"/>
        <v>0</v>
      </c>
      <c r="AB35" s="66"/>
      <c r="AC35" s="66"/>
      <c r="AD35" s="66"/>
      <c r="AE35" s="66"/>
      <c r="AF35" s="66"/>
      <c r="AG35" s="66"/>
      <c r="AH35" s="66"/>
      <c r="AI35" s="66"/>
    </row>
    <row r="36" spans="1:35" s="83" customFormat="1" x14ac:dyDescent="0.25">
      <c r="A36" s="21">
        <f>H8</f>
        <v>7</v>
      </c>
      <c r="B36" s="23">
        <v>200</v>
      </c>
      <c r="C36" s="2">
        <f t="shared" si="6"/>
        <v>200</v>
      </c>
      <c r="D36" s="2">
        <f t="shared" si="7"/>
        <v>183.28</v>
      </c>
      <c r="E36" s="2">
        <f t="shared" si="8"/>
        <v>16.870000000000005</v>
      </c>
      <c r="F36" s="2">
        <f t="shared" si="9"/>
        <v>3.3159999999999998</v>
      </c>
      <c r="G36" s="2">
        <f t="shared" si="5"/>
        <v>0.04</v>
      </c>
      <c r="H36" s="2">
        <f t="shared" si="5"/>
        <v>0.1</v>
      </c>
      <c r="I36" s="2">
        <f t="shared" si="5"/>
        <v>0.1</v>
      </c>
      <c r="J36" s="2">
        <f t="shared" si="5"/>
        <v>2E-3</v>
      </c>
      <c r="K36" s="2">
        <f t="shared" si="5"/>
        <v>0.01</v>
      </c>
      <c r="L36" s="2">
        <f t="shared" si="5"/>
        <v>0.04</v>
      </c>
      <c r="M36" s="2">
        <f t="shared" si="5"/>
        <v>4.9600000000000005E-2</v>
      </c>
      <c r="N36" s="2">
        <f t="shared" si="5"/>
        <v>0</v>
      </c>
      <c r="O36" s="2">
        <f t="shared" si="5"/>
        <v>0</v>
      </c>
      <c r="P36" s="2">
        <f t="shared" si="5"/>
        <v>160</v>
      </c>
      <c r="Q36" s="2">
        <f t="shared" si="10"/>
        <v>40</v>
      </c>
      <c r="R36" s="2">
        <f t="shared" si="11"/>
        <v>0</v>
      </c>
      <c r="S36" s="2">
        <f t="shared" si="11"/>
        <v>0.1</v>
      </c>
      <c r="T36" s="2">
        <f t="shared" si="11"/>
        <v>0</v>
      </c>
      <c r="U36" s="2">
        <f t="shared" si="11"/>
        <v>0</v>
      </c>
      <c r="AB36" s="66"/>
      <c r="AC36" s="66"/>
      <c r="AD36" s="66"/>
      <c r="AE36" s="66"/>
      <c r="AF36" s="66"/>
      <c r="AG36" s="66"/>
      <c r="AH36" s="66"/>
      <c r="AI36" s="66"/>
    </row>
    <row r="37" spans="1:35" s="83" customFormat="1" x14ac:dyDescent="0.25">
      <c r="A37" s="21">
        <f>I8</f>
        <v>8</v>
      </c>
      <c r="B37" s="23">
        <v>200</v>
      </c>
      <c r="C37" s="2">
        <f t="shared" si="6"/>
        <v>200</v>
      </c>
      <c r="D37" s="2">
        <f t="shared" si="7"/>
        <v>183.28</v>
      </c>
      <c r="E37" s="2">
        <f t="shared" si="8"/>
        <v>16.870000000000005</v>
      </c>
      <c r="F37" s="2">
        <f t="shared" si="9"/>
        <v>3.3159999999999998</v>
      </c>
      <c r="G37" s="2">
        <f t="shared" si="5"/>
        <v>0.04</v>
      </c>
      <c r="H37" s="2">
        <f t="shared" si="5"/>
        <v>0.1</v>
      </c>
      <c r="I37" s="2">
        <f t="shared" si="5"/>
        <v>0.1</v>
      </c>
      <c r="J37" s="2">
        <f t="shared" si="5"/>
        <v>2E-3</v>
      </c>
      <c r="K37" s="2">
        <f t="shared" si="5"/>
        <v>0.01</v>
      </c>
      <c r="L37" s="2">
        <f t="shared" si="5"/>
        <v>0.04</v>
      </c>
      <c r="M37" s="2">
        <f t="shared" si="5"/>
        <v>4.9600000000000005E-2</v>
      </c>
      <c r="N37" s="2">
        <f t="shared" si="5"/>
        <v>0</v>
      </c>
      <c r="O37" s="2">
        <f t="shared" si="5"/>
        <v>0</v>
      </c>
      <c r="P37" s="2">
        <f t="shared" si="5"/>
        <v>160</v>
      </c>
      <c r="Q37" s="2">
        <f t="shared" si="10"/>
        <v>40</v>
      </c>
      <c r="R37" s="2">
        <f t="shared" si="11"/>
        <v>0</v>
      </c>
      <c r="S37" s="2">
        <f t="shared" si="11"/>
        <v>0.1</v>
      </c>
      <c r="T37" s="2">
        <f t="shared" si="11"/>
        <v>0</v>
      </c>
      <c r="U37" s="2">
        <f t="shared" si="11"/>
        <v>0</v>
      </c>
      <c r="AB37" s="66"/>
      <c r="AC37" s="66"/>
      <c r="AD37" s="66"/>
      <c r="AE37" s="66"/>
      <c r="AF37" s="66"/>
      <c r="AG37" s="66"/>
      <c r="AH37" s="66"/>
      <c r="AI37" s="66"/>
    </row>
    <row r="38" spans="1:35" s="83" customFormat="1" x14ac:dyDescent="0.25">
      <c r="A38" s="21">
        <f>J8</f>
        <v>9</v>
      </c>
      <c r="B38" s="23">
        <v>200</v>
      </c>
      <c r="C38" s="2">
        <f t="shared" si="6"/>
        <v>200</v>
      </c>
      <c r="D38" s="2">
        <f t="shared" si="7"/>
        <v>183.28</v>
      </c>
      <c r="E38" s="2">
        <f t="shared" si="8"/>
        <v>16.870000000000005</v>
      </c>
      <c r="F38" s="2">
        <f t="shared" si="9"/>
        <v>3.3159999999999998</v>
      </c>
      <c r="G38" s="2">
        <f t="shared" si="5"/>
        <v>0.04</v>
      </c>
      <c r="H38" s="2">
        <f t="shared" si="5"/>
        <v>0.1</v>
      </c>
      <c r="I38" s="2">
        <f t="shared" si="5"/>
        <v>0.1</v>
      </c>
      <c r="J38" s="2">
        <f t="shared" si="5"/>
        <v>2E-3</v>
      </c>
      <c r="K38" s="2">
        <f t="shared" si="5"/>
        <v>0.01</v>
      </c>
      <c r="L38" s="2">
        <f t="shared" si="5"/>
        <v>0.04</v>
      </c>
      <c r="M38" s="2">
        <f t="shared" si="5"/>
        <v>4.9600000000000005E-2</v>
      </c>
      <c r="N38" s="2">
        <f t="shared" si="5"/>
        <v>0</v>
      </c>
      <c r="O38" s="2">
        <f t="shared" si="5"/>
        <v>0</v>
      </c>
      <c r="P38" s="2">
        <f t="shared" si="5"/>
        <v>160</v>
      </c>
      <c r="Q38" s="2">
        <f t="shared" si="10"/>
        <v>40</v>
      </c>
      <c r="R38" s="2">
        <f t="shared" si="11"/>
        <v>0</v>
      </c>
      <c r="S38" s="2">
        <f t="shared" si="11"/>
        <v>0.1</v>
      </c>
      <c r="T38" s="2">
        <f t="shared" si="11"/>
        <v>0</v>
      </c>
      <c r="U38" s="2">
        <f t="shared" si="11"/>
        <v>0</v>
      </c>
      <c r="AB38" s="66"/>
      <c r="AC38" s="66"/>
      <c r="AD38" s="66"/>
      <c r="AE38" s="66"/>
      <c r="AF38" s="66"/>
      <c r="AG38" s="66"/>
      <c r="AH38" s="66"/>
      <c r="AI38" s="66"/>
    </row>
    <row r="39" spans="1:35" s="83" customFormat="1" x14ac:dyDescent="0.25">
      <c r="A39" s="21">
        <f>K8</f>
        <v>12</v>
      </c>
      <c r="B39" s="23">
        <v>200</v>
      </c>
      <c r="C39" s="2">
        <f t="shared" si="6"/>
        <v>200</v>
      </c>
      <c r="D39" s="2">
        <f t="shared" si="7"/>
        <v>183.28</v>
      </c>
      <c r="E39" s="2">
        <f t="shared" si="8"/>
        <v>16.870000000000005</v>
      </c>
      <c r="F39" s="2">
        <f t="shared" si="9"/>
        <v>3.3159999999999998</v>
      </c>
      <c r="G39" s="2">
        <f t="shared" si="5"/>
        <v>0.04</v>
      </c>
      <c r="H39" s="2">
        <f t="shared" si="5"/>
        <v>0.1</v>
      </c>
      <c r="I39" s="2">
        <f t="shared" si="5"/>
        <v>0.1</v>
      </c>
      <c r="J39" s="2">
        <f t="shared" si="5"/>
        <v>2E-3</v>
      </c>
      <c r="K39" s="2">
        <f t="shared" si="5"/>
        <v>0.01</v>
      </c>
      <c r="L39" s="2">
        <f t="shared" si="5"/>
        <v>0.04</v>
      </c>
      <c r="M39" s="2">
        <f t="shared" si="5"/>
        <v>4.9600000000000005E-2</v>
      </c>
      <c r="N39" s="2">
        <f t="shared" si="5"/>
        <v>0</v>
      </c>
      <c r="O39" s="2">
        <f t="shared" si="5"/>
        <v>0</v>
      </c>
      <c r="P39" s="2">
        <f t="shared" si="5"/>
        <v>160</v>
      </c>
      <c r="Q39" s="2">
        <f t="shared" si="10"/>
        <v>40</v>
      </c>
      <c r="R39" s="2">
        <f t="shared" si="11"/>
        <v>0</v>
      </c>
      <c r="S39" s="2">
        <f t="shared" si="11"/>
        <v>0.1</v>
      </c>
      <c r="T39" s="2">
        <f t="shared" si="11"/>
        <v>0</v>
      </c>
      <c r="U39" s="2">
        <f t="shared" si="11"/>
        <v>0</v>
      </c>
      <c r="AB39" s="66"/>
      <c r="AC39" s="66"/>
      <c r="AD39" s="66"/>
      <c r="AE39" s="66"/>
      <c r="AF39" s="66"/>
      <c r="AG39" s="66"/>
      <c r="AH39" s="66"/>
      <c r="AI39" s="66"/>
    </row>
    <row r="40" spans="1:35" s="83" customFormat="1" x14ac:dyDescent="0.25">
      <c r="A40" s="21">
        <f>L8</f>
        <v>13</v>
      </c>
      <c r="B40" s="23">
        <v>200</v>
      </c>
      <c r="C40" s="2">
        <f t="shared" si="6"/>
        <v>200</v>
      </c>
      <c r="D40" s="2">
        <f t="shared" si="7"/>
        <v>183.28</v>
      </c>
      <c r="E40" s="2">
        <f t="shared" si="8"/>
        <v>16.870000000000005</v>
      </c>
      <c r="F40" s="2">
        <f t="shared" si="9"/>
        <v>3.3159999999999998</v>
      </c>
      <c r="G40" s="2">
        <f t="shared" si="5"/>
        <v>0.04</v>
      </c>
      <c r="H40" s="2">
        <f t="shared" si="5"/>
        <v>0.1</v>
      </c>
      <c r="I40" s="2">
        <f t="shared" si="5"/>
        <v>0.1</v>
      </c>
      <c r="J40" s="2">
        <f t="shared" si="5"/>
        <v>2E-3</v>
      </c>
      <c r="K40" s="2">
        <f t="shared" si="5"/>
        <v>0.01</v>
      </c>
      <c r="L40" s="2">
        <f t="shared" si="5"/>
        <v>0.04</v>
      </c>
      <c r="M40" s="2">
        <f t="shared" si="5"/>
        <v>4.9600000000000005E-2</v>
      </c>
      <c r="N40" s="2">
        <f t="shared" si="5"/>
        <v>0</v>
      </c>
      <c r="O40" s="2">
        <f t="shared" si="5"/>
        <v>0</v>
      </c>
      <c r="P40" s="2">
        <f t="shared" si="5"/>
        <v>160</v>
      </c>
      <c r="Q40" s="2">
        <f t="shared" si="10"/>
        <v>40</v>
      </c>
      <c r="R40" s="2">
        <f t="shared" si="11"/>
        <v>0</v>
      </c>
      <c r="S40" s="2">
        <f t="shared" si="11"/>
        <v>0.1</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7</v>
      </c>
      <c r="H57" s="16">
        <f t="shared" si="13"/>
        <v>8</v>
      </c>
      <c r="I57" s="16">
        <f t="shared" si="13"/>
        <v>9</v>
      </c>
      <c r="J57" s="16">
        <f t="shared" si="13"/>
        <v>12</v>
      </c>
      <c r="K57" s="16">
        <f t="shared" si="13"/>
        <v>13</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6.3</v>
      </c>
      <c r="C60" s="93">
        <f t="shared" ref="C60:U60" si="14">D10</f>
        <v>6.8</v>
      </c>
      <c r="D60" s="93">
        <f t="shared" si="14"/>
        <v>5.4</v>
      </c>
      <c r="E60" s="93">
        <f t="shared" si="14"/>
        <v>5.3</v>
      </c>
      <c r="F60" s="93">
        <f t="shared" si="14"/>
        <v>5.7</v>
      </c>
      <c r="G60" s="93">
        <f t="shared" si="14"/>
        <v>5.3</v>
      </c>
      <c r="H60" s="93">
        <f t="shared" si="14"/>
        <v>6</v>
      </c>
      <c r="I60" s="93">
        <f t="shared" si="14"/>
        <v>6.2</v>
      </c>
      <c r="J60" s="93">
        <f t="shared" si="14"/>
        <v>5.3</v>
      </c>
      <c r="K60" s="93">
        <f t="shared" si="14"/>
        <v>5.7</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200</v>
      </c>
      <c r="C62" s="94">
        <f>B32</f>
        <v>200</v>
      </c>
      <c r="D62" s="94">
        <f>B33</f>
        <v>200</v>
      </c>
      <c r="E62" s="94">
        <f>B34</f>
        <v>200</v>
      </c>
      <c r="F62" s="94">
        <f>B35</f>
        <v>200</v>
      </c>
      <c r="G62" s="94">
        <f>B36</f>
        <v>200</v>
      </c>
      <c r="H62" s="94">
        <f>B37</f>
        <v>200</v>
      </c>
      <c r="I62" s="94">
        <f>B38</f>
        <v>200</v>
      </c>
      <c r="J62" s="94">
        <f>B39</f>
        <v>200</v>
      </c>
      <c r="K62" s="94">
        <f>B40</f>
        <v>200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-3.5999999999999979</v>
      </c>
      <c r="D64" s="94">
        <f t="shared" si="17"/>
        <v>4.7999999999999989</v>
      </c>
      <c r="E64" s="94">
        <f t="shared" si="17"/>
        <v>5.4000000000000021</v>
      </c>
      <c r="F64" s="94">
        <f t="shared" si="17"/>
        <v>3</v>
      </c>
      <c r="G64" s="94">
        <f t="shared" si="17"/>
        <v>5.4000000000000021</v>
      </c>
      <c r="H64" s="94">
        <f t="shared" si="17"/>
        <v>1.2000000000000011</v>
      </c>
      <c r="I64" s="94">
        <f t="shared" si="17"/>
        <v>0</v>
      </c>
      <c r="J64" s="94">
        <f t="shared" si="17"/>
        <v>5.4000000000000021</v>
      </c>
      <c r="K64" s="94">
        <f t="shared" si="17"/>
        <v>3</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OVER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24" ma:contentTypeDescription="Permitting &amp; Compliance Excel Document" ma:contentTypeScope="" ma:versionID="ac992cfd136cf6eca27994db53413b9f">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2020-12-21T00:00:00+00:00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IconOverlay xmlns="http://schemas.microsoft.com/sharepoint/v4"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E89E7E-D439-49D4-9C24-C4EF555B17BA}"/>
</file>

<file path=customXml/itemProps2.xml><?xml version="1.0" encoding="utf-8"?>
<ds:datastoreItem xmlns:ds="http://schemas.openxmlformats.org/officeDocument/2006/customXml" ds:itemID="{DD88C0AB-1047-4AA3-8228-A584AF249093}"/>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2020-12-21T15:30:49Z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db4cc1f6-1e2b-4e31-ac18-a96db65d18f5</vt:lpwstr>
  </property>
  <property fmtid="{D5CDD505-2E9C-101B-9397-08002B2CF9AE}" pid="4" name="_dlc_DocId">
    <vt:lpwstr>REGU-204-1689594</vt:lpwstr>
  </property>
  <property fmtid="{D5CDD505-2E9C-101B-9397-08002B2CF9AE}" pid="5" name="_dlc_DocIdUrl">
    <vt:lpwstr>https://cyfoethnaturiolcymru.sharepoint.com/teams/Regulatory/Permitting/_layouts/15/DocIdRedir.aspx?ID=REGU-204-1689594, REGU-204-1689594</vt:lpwstr>
  </property>
</Properties>
</file>