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2611\"/>
    </mc:Choice>
  </mc:AlternateContent>
  <xr:revisionPtr revIDLastSave="0" documentId="13_ncr:1_{3E0F1098-4472-4F81-BA45-907C0E46EA1B}" xr6:coauthVersionLast="44" xr6:coauthVersionMax="44"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V18" i="27" s="1"/>
  <c r="C50" i="27"/>
  <c r="U49" i="27"/>
  <c r="T49" i="27"/>
  <c r="S49" i="27"/>
  <c r="R49" i="27"/>
  <c r="Q49" i="27"/>
  <c r="P49" i="27"/>
  <c r="O49" i="27"/>
  <c r="N49" i="27"/>
  <c r="M49" i="27"/>
  <c r="L49" i="27"/>
  <c r="K49" i="27"/>
  <c r="J49" i="27"/>
  <c r="I49" i="27"/>
  <c r="H49" i="27"/>
  <c r="G49" i="27"/>
  <c r="F49" i="27"/>
  <c r="E49" i="27"/>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V22" i="27"/>
  <c r="U22" i="27"/>
  <c r="S22" i="27"/>
  <c r="Q22" i="27"/>
  <c r="N22" i="27"/>
  <c r="I22" i="27"/>
  <c r="V20" i="27"/>
  <c r="U20" i="27"/>
  <c r="T20" i="27"/>
  <c r="S20" i="27"/>
  <c r="R20" i="27"/>
  <c r="Q20" i="27"/>
  <c r="U18" i="27"/>
  <c r="T18" i="27"/>
  <c r="S18" i="27"/>
  <c r="R18" i="27"/>
  <c r="Q18" i="27"/>
  <c r="K18" i="27"/>
  <c r="I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G8" i="21"/>
  <c r="F57"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L59" i="21" s="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I16" i="21"/>
  <c r="J16" i="21"/>
  <c r="K16" i="21"/>
  <c r="L16" i="21"/>
  <c r="M16" i="21"/>
  <c r="L58" i="21" s="1"/>
  <c r="L61" i="21" s="1"/>
  <c r="N16" i="21"/>
  <c r="O16" i="21"/>
  <c r="N58" i="21" s="1"/>
  <c r="N61" i="21" s="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P60" i="21"/>
  <c r="O60" i="21"/>
  <c r="H60" i="21"/>
  <c r="G60" i="21"/>
  <c r="D59" i="21"/>
  <c r="U57" i="21"/>
  <c r="M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V18" i="21"/>
  <c r="F17" i="21"/>
  <c r="G58" i="21" l="1"/>
  <c r="G61" i="21" s="1"/>
  <c r="L21" i="21"/>
  <c r="S58" i="21"/>
  <c r="S61" i="21" s="1"/>
  <c r="C58" i="21"/>
  <c r="C61" i="21" s="1"/>
  <c r="C64" i="21" s="1"/>
  <c r="I17" i="21"/>
  <c r="T21" i="21"/>
  <c r="L17" i="21"/>
  <c r="D17" i="21"/>
  <c r="D19" i="21" s="1"/>
  <c r="D20" i="21" s="1"/>
  <c r="K58" i="21"/>
  <c r="K61" i="21" s="1"/>
  <c r="I21" i="27"/>
  <c r="I23" i="27" s="1"/>
  <c r="I24" i="27" s="1"/>
  <c r="Q21" i="27"/>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G19" i="21" s="1"/>
  <c r="G20" i="21" s="1"/>
  <c r="J17" i="21"/>
  <c r="G21" i="27"/>
  <c r="O21" i="27"/>
  <c r="O23" i="27" s="1"/>
  <c r="O24" i="27" s="1"/>
  <c r="H21" i="27"/>
  <c r="P21" i="27"/>
  <c r="O17" i="21"/>
  <c r="R17" i="21"/>
  <c r="J58" i="27"/>
  <c r="J61" i="27" s="1"/>
  <c r="J64" i="27" s="1"/>
  <c r="R58" i="27"/>
  <c r="R61" i="27" s="1"/>
  <c r="R64" i="27" s="1"/>
  <c r="H21" i="21"/>
  <c r="H23" i="21" s="1"/>
  <c r="H24" i="21" s="1"/>
  <c r="D17" i="27"/>
  <c r="D19" i="27" s="1"/>
  <c r="D20" i="27" s="1"/>
  <c r="L21" i="27"/>
  <c r="L23" i="27" s="1"/>
  <c r="L24" i="27" s="1"/>
  <c r="T21" i="27"/>
  <c r="P58" i="21"/>
  <c r="P61" i="21" s="1"/>
  <c r="H58" i="21"/>
  <c r="H61" i="21" s="1"/>
  <c r="R57" i="21"/>
  <c r="D58" i="27"/>
  <c r="D61" i="27" s="1"/>
  <c r="D64" i="27" s="1"/>
  <c r="L58" i="27"/>
  <c r="L61" i="27" s="1"/>
  <c r="L64" i="27" s="1"/>
  <c r="T58" i="27"/>
  <c r="T61" i="27" s="1"/>
  <c r="T64" i="27" s="1"/>
  <c r="J57" i="21"/>
  <c r="H59" i="21"/>
  <c r="J17" i="27"/>
  <c r="J19" i="27" s="1"/>
  <c r="J20" i="27" s="1"/>
  <c r="R21" i="27"/>
  <c r="R23" i="27" s="1"/>
  <c r="O64" i="21"/>
  <c r="E58" i="27"/>
  <c r="E61" i="27" s="1"/>
  <c r="E64" i="27" s="1"/>
  <c r="M58" i="27"/>
  <c r="M61" i="27" s="1"/>
  <c r="M64" i="27" s="1"/>
  <c r="U58" i="27"/>
  <c r="U61" i="27" s="1"/>
  <c r="U64" i="27" s="1"/>
  <c r="U65" i="27" s="1"/>
  <c r="P21" i="21"/>
  <c r="G59" i="21"/>
  <c r="G64" i="21" s="1"/>
  <c r="F58" i="27"/>
  <c r="F61" i="27" s="1"/>
  <c r="N58" i="27"/>
  <c r="N61" i="27" s="1"/>
  <c r="E21" i="21"/>
  <c r="E23" i="21" s="1"/>
  <c r="E24" i="21" s="1"/>
  <c r="G58" i="27"/>
  <c r="G61" i="27" s="1"/>
  <c r="K17" i="21"/>
  <c r="K19" i="21" s="1"/>
  <c r="K20" i="21" s="1"/>
  <c r="Q57" i="21"/>
  <c r="B58" i="21"/>
  <c r="B61" i="21" s="1"/>
  <c r="B64" i="21" s="1"/>
  <c r="H58" i="27"/>
  <c r="H61" i="27" s="1"/>
  <c r="P58" i="27"/>
  <c r="P61" i="27" s="1"/>
  <c r="F57" i="27"/>
  <c r="O58" i="27"/>
  <c r="O61" i="27" s="1"/>
  <c r="U17" i="21"/>
  <c r="U19" i="21" s="1"/>
  <c r="V17" i="21"/>
  <c r="V19" i="21" s="1"/>
  <c r="A38" i="21"/>
  <c r="I58" i="27"/>
  <c r="I61" i="27" s="1"/>
  <c r="Q58" i="27"/>
  <c r="Q61" i="27" s="1"/>
  <c r="Q64" i="27" s="1"/>
  <c r="H57" i="27"/>
  <c r="F59" i="27"/>
  <c r="P17" i="21"/>
  <c r="P19" i="21" s="1"/>
  <c r="H17" i="21"/>
  <c r="H23" i="27"/>
  <c r="H24" i="27" s="1"/>
  <c r="P23" i="27"/>
  <c r="P24" i="27" s="1"/>
  <c r="N57" i="27"/>
  <c r="H59" i="27"/>
  <c r="F19" i="21"/>
  <c r="F20" i="21" s="1"/>
  <c r="N17" i="21"/>
  <c r="Q58" i="21"/>
  <c r="Q61" i="21" s="1"/>
  <c r="I58" i="21"/>
  <c r="I61" i="21" s="1"/>
  <c r="I64" i="21" s="1"/>
  <c r="C58" i="27"/>
  <c r="C61" i="27" s="1"/>
  <c r="C64" i="27" s="1"/>
  <c r="K58" i="27"/>
  <c r="K61" i="27" s="1"/>
  <c r="S58" i="27"/>
  <c r="S61" i="27" s="1"/>
  <c r="S64" i="27" s="1"/>
  <c r="S65" i="27" s="1"/>
  <c r="P57" i="27"/>
  <c r="N59" i="27"/>
  <c r="M17" i="21"/>
  <c r="M19" i="21" s="1"/>
  <c r="M20" i="21" s="1"/>
  <c r="G57" i="21"/>
  <c r="G23" i="27"/>
  <c r="G24" i="27" s="1"/>
  <c r="P59" i="27"/>
  <c r="P64" i="27" s="1"/>
  <c r="B58" i="27"/>
  <c r="B61" i="27" s="1"/>
  <c r="B64" i="27" s="1"/>
  <c r="C21" i="21"/>
  <c r="C23" i="21" s="1"/>
  <c r="C24" i="21" s="1"/>
  <c r="C17" i="21"/>
  <c r="C19" i="21" s="1"/>
  <c r="C20" i="21" s="1"/>
  <c r="K64" i="27"/>
  <c r="Q23" i="27"/>
  <c r="Q24" i="27" s="1"/>
  <c r="T23" i="27"/>
  <c r="I64"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M20" i="27" s="1"/>
  <c r="U17" i="27"/>
  <c r="U19" i="27" s="1"/>
  <c r="E21" i="27"/>
  <c r="E23" i="27" s="1"/>
  <c r="E24" i="27" s="1"/>
  <c r="M21" i="27"/>
  <c r="M23" i="27" s="1"/>
  <c r="M24" i="27" s="1"/>
  <c r="U21" i="27"/>
  <c r="U23" i="27" s="1"/>
  <c r="I57" i="27"/>
  <c r="Q57" i="27"/>
  <c r="I63" i="27"/>
  <c r="Q63" i="27"/>
  <c r="F17" i="27"/>
  <c r="F19" i="27" s="1"/>
  <c r="F20" i="27" s="1"/>
  <c r="N17" i="27"/>
  <c r="N19" i="27" s="1"/>
  <c r="N20" i="27" s="1"/>
  <c r="V17" i="27"/>
  <c r="V19" i="27" s="1"/>
  <c r="F21" i="27"/>
  <c r="F23" i="27" s="1"/>
  <c r="F24" i="27" s="1"/>
  <c r="N21" i="27"/>
  <c r="N23" i="27" s="1"/>
  <c r="N24" i="27" s="1"/>
  <c r="V21" i="27"/>
  <c r="V23" i="27" s="1"/>
  <c r="B63" i="27"/>
  <c r="J63" i="27"/>
  <c r="R63" i="27"/>
  <c r="G17" i="27"/>
  <c r="G19" i="27" s="1"/>
  <c r="G20" i="27" s="1"/>
  <c r="O17" i="27"/>
  <c r="O19" i="27" s="1"/>
  <c r="O20" i="27" s="1"/>
  <c r="A32" i="27"/>
  <c r="A34" i="27"/>
  <c r="A40" i="27"/>
  <c r="A42" i="27"/>
  <c r="A48" i="27"/>
  <c r="A50" i="27"/>
  <c r="C63" i="27"/>
  <c r="K63" i="27"/>
  <c r="S63" i="27"/>
  <c r="L17" i="27"/>
  <c r="L19" i="27" s="1"/>
  <c r="L20" i="27" s="1"/>
  <c r="H17" i="27"/>
  <c r="H19" i="27" s="1"/>
  <c r="H20" i="27" s="1"/>
  <c r="P17" i="27"/>
  <c r="P19" i="27" s="1"/>
  <c r="P20" i="27" s="1"/>
  <c r="D63" i="27"/>
  <c r="L63" i="27"/>
  <c r="T63" i="27"/>
  <c r="H63" i="27"/>
  <c r="I17" i="27"/>
  <c r="I19" i="27" s="1"/>
  <c r="I20" i="27" s="1"/>
  <c r="Q17" i="27"/>
  <c r="Q19" i="27" s="1"/>
  <c r="E63" i="27"/>
  <c r="M63" i="27"/>
  <c r="P64" i="21"/>
  <c r="N64" i="21"/>
  <c r="N65" i="21" s="1"/>
  <c r="F64" i="21"/>
  <c r="F65" i="21" s="1"/>
  <c r="N19" i="21"/>
  <c r="N20" i="21" s="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O20" i="21" s="1"/>
  <c r="S19" i="21"/>
  <c r="I21" i="21"/>
  <c r="I23" i="21" s="1"/>
  <c r="I24" i="21" s="1"/>
  <c r="Q21" i="21"/>
  <c r="Q23" i="21" s="1"/>
  <c r="Q24" i="21" s="1"/>
  <c r="G23" i="21"/>
  <c r="G24" i="21" s="1"/>
  <c r="K23" i="21"/>
  <c r="K24" i="21" s="1"/>
  <c r="M23" i="21"/>
  <c r="M24" i="21" s="1"/>
  <c r="C57" i="21"/>
  <c r="K57" i="21"/>
  <c r="S57" i="21"/>
  <c r="Q17" i="21"/>
  <c r="Q19" i="21" s="1"/>
  <c r="J21" i="21"/>
  <c r="J23" i="21" s="1"/>
  <c r="J24" i="21" s="1"/>
  <c r="R21" i="21"/>
  <c r="R23" i="21" s="1"/>
  <c r="R24" i="21" s="1"/>
  <c r="I19" i="21"/>
  <c r="I20" i="21" s="1"/>
  <c r="J19" i="21"/>
  <c r="J20" i="21" s="1"/>
  <c r="L19" i="21"/>
  <c r="L20" i="21" s="1"/>
  <c r="T19" i="21"/>
  <c r="R19" i="21"/>
  <c r="A31" i="21"/>
  <c r="Q64" i="21"/>
  <c r="J64" i="21"/>
  <c r="D64" i="21"/>
  <c r="L64" i="21"/>
  <c r="T64" i="21"/>
  <c r="R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7" l="1"/>
  <c r="H64" i="21"/>
  <c r="H65" i="21" s="1"/>
  <c r="H64" i="27"/>
  <c r="H65" i="27" s="1"/>
  <c r="O64" i="27"/>
  <c r="O65" i="27" s="1"/>
  <c r="N64" i="27"/>
  <c r="N65" i="27" s="1"/>
  <c r="I65" i="21"/>
  <c r="Q65" i="21"/>
  <c r="P65" i="21"/>
  <c r="K65" i="27"/>
  <c r="R65" i="27"/>
  <c r="C65" i="27"/>
  <c r="J65" i="27"/>
  <c r="G64" i="27"/>
  <c r="G65" i="27" s="1"/>
  <c r="F64" i="27"/>
  <c r="F65" i="27" s="1"/>
  <c r="G65" i="21"/>
  <c r="J65" i="21"/>
  <c r="T65" i="27"/>
  <c r="E65" i="21"/>
  <c r="T65" i="21"/>
  <c r="L65" i="21"/>
  <c r="S64" i="1"/>
  <c r="D65" i="27"/>
  <c r="R64" i="1"/>
  <c r="Q64" i="1"/>
  <c r="U64" i="1"/>
  <c r="P64" i="1"/>
  <c r="E65" i="27"/>
  <c r="B65" i="27"/>
  <c r="Q65" i="27"/>
  <c r="I65" i="27"/>
  <c r="M65" i="27"/>
  <c r="P65" i="27"/>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<sst xmlns="http://schemas.openxmlformats.org/spreadsheetml/2006/main" count="682" uniqueCount="162">
  <si>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</si>
  <si>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</si>
  <si>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</si>
  <si>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</si>
  <si>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</si>
  <si>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</si>
  <si>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</si>
  <si>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</si>
  <si>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</si>
  <si>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</si>
  <si>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</si>
  <si>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</si>
  <si>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</si>
  <si>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</si>
  <si>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</si>
  <si>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</si>
  <si>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</si>
  <si>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</si>
  <si>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</si>
  <si>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</si>
  <si>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</si>
  <si>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</si>
  <si>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</si>
  <si>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</si>
  <si>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</si>
  <si>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</si>
  <si>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</si>
  <si>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</si>
  <si>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</si>
  <si>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</si>
  <si>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</si>
  <si>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</si>
  <si>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</si>
  <si>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</si>
  <si>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</si>
  <si>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</si>
  <si>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</si>
  <si>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</si>
  <si>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</si>
  <si>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</si>
  <si>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</si>
  <si>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</si>
  <si>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</si>
  <si>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</si>
  <si>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</si>
  <si>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</si>
  <si>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</si>
  <si>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</si>
  <si>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</si>
  <si>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</si>
  <si>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</si>
  <si>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</si>
  <si>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</si>
  <si>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</si>
  <si>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</si>
  <si>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</si>
  <si>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</si>
  <si>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</si>
  <si>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</si>
  <si>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</si>
  <si>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</si>
  <si>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</si>
  <si>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</si>
  <si>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</si>
  <si>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</si>
  <si>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</si>
  <si>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</si>
  <si>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</si>
  <si>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</si>
  <si>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</si>
  <si>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</si>
  <si>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</si>
  <si>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</si>
  <si>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</si>
  <si>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</si>
  <si>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</si>
  <si>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</si>
  <si>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</si>
  <si>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</si>
  <si>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</si>
  <si>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</si>
  <si>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</si>
  <si>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</si>
  <si>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</si>
  <si>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</si>
  <si>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</si>
  <si>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</si>
  <si>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</si>
  <si>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</si>
  <si>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</si>
  <si>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</si>
  <si>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</si>
  <si>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</si>
  <si>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</si>
  <si>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</si>
  <si>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</si>
  <si>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</si>
  <si>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</si>
  <si>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</si>
  <si>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</si>
  <si>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</si>
  <si>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</si>
  <si>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</si>
  <si>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</si>
  <si>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</si>
  <si>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</si>
  <si>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</si>
  <si>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</si>
  <si>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</si>
  <si>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</si>
  <si>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</si>
  <si>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</si>
  <si>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</si>
  <si>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</si>
  <si>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</si>
  <si>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</si>
  <si>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</si>
  <si>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</si>
  <si>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</si>
  <si>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</si>
  <si>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</si>
  <si>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</si>
  <si>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</si>
  <si>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</si>
  <si>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</si>
  <si>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</si>
  <si>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</si>
  <si>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</si>
  <si>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</si>
  <si>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</si>
  <si>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</si>
  <si>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</si>
  <si>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</si>
  <si>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</si>
  <si>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</si>
  <si>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</si>
  <si>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</si>
  <si>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</si>
  <si>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</si>
  <si>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</si>
  <si>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</si>
  <si>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</si>
  <si>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</si>
  <si>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</si>
  <si>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</si>
  <si>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</si>
  <si>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</si>
  <si>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</si>
  <si>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</si>
  <si>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</si>
  <si>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</si>
  <si>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</si>
  <si>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PAN-012611</t>
  </si>
  <si>
    <t>EPR/AB3891CX</t>
  </si>
  <si>
    <t>Stepside Agri</t>
  </si>
  <si>
    <t>Bryn Farm, Ferwig, Cardigan, Ceredigion, SA43 1PL</t>
  </si>
  <si>
    <t>Sion Sleep</t>
  </si>
  <si>
    <t>Moderate</t>
  </si>
  <si>
    <t>02 05 02</t>
  </si>
  <si>
    <t>Dairy Partners</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</si>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</sst>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2">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20" t="s">
        <v>41</v>
      </c>
      <c r="B1" s="120"/>
      <c r="C1" s="106" t="s">
        <v>152</v>
      </c>
      <c r="D1" s="107"/>
      <c r="E1" s="37" t="s">
        <v>45</v>
      </c>
      <c r="F1" s="35">
        <v>50</v>
      </c>
      <c r="G1" s="108" t="s">
        <v>43</v>
      </c>
      <c r="H1" s="109"/>
      <c r="I1" s="103">
        <v>5.21</v>
      </c>
      <c r="AB1" s="26"/>
      <c r="AC1" s="26"/>
      <c r="AD1" s="43" t="s">
        <v>124</v>
      </c>
      <c r="AE1" s="25"/>
      <c r="AF1" s="25"/>
      <c r="AG1" s="26"/>
      <c r="AH1" s="26"/>
      <c r="AI1" s="47" t="s">
        <v>79</v>
      </c>
      <c r="AJ1" s="48" t="s">
        <v>91</v>
      </c>
      <c r="AK1" s="49" t="s">
        <v>92</v>
      </c>
      <c r="AL1" s="50" t="s">
        <v>123</v>
      </c>
      <c r="AM1" s="50" t="s">
        <v>129</v>
      </c>
      <c r="AN1" s="50" t="s">
        <v>109</v>
      </c>
    </row>
    <row r="2" spans="1:40" x14ac:dyDescent="0.2">
      <c r="A2" s="120" t="s">
        <v>84</v>
      </c>
      <c r="B2" s="120"/>
      <c r="C2" s="104" t="s">
        <v>153</v>
      </c>
      <c r="D2" s="105"/>
      <c r="E2" s="37" t="s">
        <v>106</v>
      </c>
      <c r="F2" s="103" t="s">
        <v>158</v>
      </c>
      <c r="G2" s="110" t="s">
        <v>107</v>
      </c>
      <c r="H2" s="111"/>
      <c r="I2" s="103">
        <v>820</v>
      </c>
      <c r="AB2" s="43" t="s">
        <v>56</v>
      </c>
      <c r="AC2" s="25"/>
      <c r="AD2" s="43" t="s">
        <v>70</v>
      </c>
      <c r="AE2" s="25"/>
      <c r="AF2" s="25"/>
      <c r="AG2" s="51" t="s">
        <v>76</v>
      </c>
      <c r="AH2" s="26"/>
      <c r="AI2" s="52" t="s">
        <v>124</v>
      </c>
      <c r="AJ2" s="53">
        <v>0</v>
      </c>
      <c r="AK2" s="54">
        <v>0</v>
      </c>
      <c r="AL2" s="18">
        <v>0</v>
      </c>
      <c r="AM2" s="19">
        <v>0</v>
      </c>
      <c r="AN2" s="19">
        <v>0</v>
      </c>
    </row>
    <row r="3" spans="1:40" x14ac:dyDescent="0.2">
      <c r="A3" s="124" t="s">
        <v>42</v>
      </c>
      <c r="B3" s="125"/>
      <c r="C3" s="104" t="s">
        <v>154</v>
      </c>
      <c r="D3" s="105"/>
      <c r="E3" s="37" t="s">
        <v>105</v>
      </c>
      <c r="F3" s="45" t="s">
        <v>78</v>
      </c>
      <c r="G3" s="112" t="s">
        <v>108</v>
      </c>
      <c r="H3" s="112"/>
      <c r="I3" s="103">
        <v>0.19600000000000001</v>
      </c>
      <c r="AB3" s="43" t="s">
        <v>57</v>
      </c>
      <c r="AC3" s="25"/>
      <c r="AD3" s="43" t="s">
        <v>71</v>
      </c>
      <c r="AE3" s="25"/>
      <c r="AF3" s="25"/>
      <c r="AG3" s="51" t="s">
        <v>77</v>
      </c>
      <c r="AH3" s="26"/>
      <c r="AI3" s="55" t="s">
        <v>111</v>
      </c>
      <c r="AJ3" s="56">
        <v>1.7</v>
      </c>
      <c r="AK3" s="57">
        <v>6</v>
      </c>
      <c r="AL3" s="58">
        <v>1</v>
      </c>
      <c r="AM3" s="19">
        <v>6.2</v>
      </c>
      <c r="AN3" s="19" t="s">
        <v>110</v>
      </c>
    </row>
    <row r="4" spans="1:40" x14ac:dyDescent="0.2">
      <c r="A4" s="120" t="s">
        <v>0</v>
      </c>
      <c r="B4" s="120"/>
      <c r="C4" s="106" t="s">
        <v>155</v>
      </c>
      <c r="D4" s="107"/>
      <c r="E4" s="38" t="s">
        <v>1</v>
      </c>
      <c r="F4" s="102" t="s">
        <v>159</v>
      </c>
      <c r="G4" s="112"/>
      <c r="H4" s="112"/>
      <c r="I4" s="35"/>
      <c r="AB4" s="43" t="s">
        <v>52</v>
      </c>
      <c r="AC4" s="25"/>
      <c r="AD4" s="59" t="s">
        <v>72</v>
      </c>
      <c r="AE4" s="25"/>
      <c r="AF4" s="25"/>
      <c r="AG4" s="51" t="s">
        <v>78</v>
      </c>
      <c r="AH4" s="26"/>
      <c r="AI4" s="60" t="s">
        <v>122</v>
      </c>
      <c r="AJ4" s="61">
        <v>7</v>
      </c>
      <c r="AK4" s="62">
        <v>10.5</v>
      </c>
      <c r="AL4" s="19">
        <v>2</v>
      </c>
      <c r="AM4" s="19">
        <v>6.7</v>
      </c>
      <c r="AN4" s="19" t="s">
        <v>135</v>
      </c>
    </row>
    <row r="5" spans="1:40" x14ac:dyDescent="0.2">
      <c r="A5" s="120" t="s">
        <v>47</v>
      </c>
      <c r="B5" s="120"/>
      <c r="C5" s="113" t="s">
        <v>156</v>
      </c>
      <c r="D5" s="113"/>
      <c r="E5" s="38"/>
      <c r="F5" s="100"/>
      <c r="G5" s="112"/>
      <c r="H5" s="112"/>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20" t="s">
        <v>2</v>
      </c>
      <c r="B8" s="120"/>
      <c r="C8" s="23">
        <v>2</v>
      </c>
      <c r="D8" s="23">
        <v>3</v>
      </c>
      <c r="E8" s="23">
        <v>4</v>
      </c>
      <c r="F8" s="23">
        <v>5</v>
      </c>
      <c r="G8" s="23">
        <v>6</v>
      </c>
      <c r="H8" s="23">
        <v>7</v>
      </c>
      <c r="I8" s="23">
        <v>8</v>
      </c>
      <c r="J8" s="23">
        <v>9</v>
      </c>
      <c r="K8" s="23">
        <v>10</v>
      </c>
      <c r="L8" s="23">
        <v>11</v>
      </c>
      <c r="M8" s="23">
        <v>12</v>
      </c>
      <c r="N8" s="23">
        <v>13</v>
      </c>
      <c r="O8" s="23">
        <v>14</v>
      </c>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20" t="s">
        <v>3</v>
      </c>
      <c r="B9" s="120"/>
      <c r="C9" s="23" t="s">
        <v>157</v>
      </c>
      <c r="D9" s="23">
        <v>1</v>
      </c>
      <c r="E9" s="23">
        <v>0</v>
      </c>
      <c r="F9" s="23">
        <v>0</v>
      </c>
      <c r="G9" s="23" t="s">
        <v>157</v>
      </c>
      <c r="H9" s="23">
        <v>0</v>
      </c>
      <c r="I9" s="23" t="s">
        <v>157</v>
      </c>
      <c r="J9" s="23" t="s">
        <v>157</v>
      </c>
      <c r="K9" s="23" t="s">
        <v>157</v>
      </c>
      <c r="L9" s="23" t="s">
        <v>157</v>
      </c>
      <c r="M9" s="23" t="s">
        <v>157</v>
      </c>
      <c r="N9" s="23" t="s">
        <v>157</v>
      </c>
      <c r="O9" s="23" t="s">
        <v>157</v>
      </c>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20" t="s">
        <v>4</v>
      </c>
      <c r="B10" s="120"/>
      <c r="C10" s="23">
        <v>6.5</v>
      </c>
      <c r="D10" s="23">
        <v>6.2</v>
      </c>
      <c r="E10" s="23">
        <v>5.9</v>
      </c>
      <c r="F10" s="23">
        <v>6.2</v>
      </c>
      <c r="G10" s="23">
        <v>6.3</v>
      </c>
      <c r="H10" s="23">
        <v>6.4</v>
      </c>
      <c r="I10" s="23">
        <v>5.8</v>
      </c>
      <c r="J10" s="23">
        <v>6</v>
      </c>
      <c r="K10" s="23">
        <v>6.3</v>
      </c>
      <c r="L10" s="23">
        <v>6.5</v>
      </c>
      <c r="M10" s="23">
        <v>6.1</v>
      </c>
      <c r="N10" s="23">
        <v>6.1</v>
      </c>
      <c r="O10" s="23">
        <v>6.3</v>
      </c>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20" t="s">
        <v>5</v>
      </c>
      <c r="B11" s="120"/>
      <c r="C11" s="23">
        <v>0</v>
      </c>
      <c r="D11" s="23">
        <v>1</v>
      </c>
      <c r="E11" s="23">
        <v>3</v>
      </c>
      <c r="F11" s="23">
        <v>2</v>
      </c>
      <c r="G11" s="23">
        <v>3</v>
      </c>
      <c r="H11" s="23">
        <v>4</v>
      </c>
      <c r="I11" s="23">
        <v>1</v>
      </c>
      <c r="J11" s="23">
        <v>0</v>
      </c>
      <c r="K11" s="23">
        <v>3</v>
      </c>
      <c r="L11" s="23">
        <v>2</v>
      </c>
      <c r="M11" s="23">
        <v>2</v>
      </c>
      <c r="N11" s="23">
        <v>2</v>
      </c>
      <c r="O11" s="23">
        <v>4</v>
      </c>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20" t="s">
        <v>6</v>
      </c>
      <c r="B12" s="120"/>
      <c r="C12" s="23">
        <v>0</v>
      </c>
      <c r="D12" s="23">
        <v>0</v>
      </c>
      <c r="E12" s="23">
        <v>1</v>
      </c>
      <c r="F12" s="23">
        <v>0</v>
      </c>
      <c r="G12" s="23">
        <v>2</v>
      </c>
      <c r="H12" s="23">
        <v>2</v>
      </c>
      <c r="I12" s="23">
        <v>1</v>
      </c>
      <c r="J12" s="23">
        <v>1</v>
      </c>
      <c r="K12" s="23">
        <v>2</v>
      </c>
      <c r="L12" s="23">
        <v>2</v>
      </c>
      <c r="M12" s="23">
        <v>2</v>
      </c>
      <c r="N12" s="23">
        <v>1</v>
      </c>
      <c r="O12" s="23">
        <v>1</v>
      </c>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20" t="s">
        <v>7</v>
      </c>
      <c r="B13" s="120"/>
      <c r="C13" s="23">
        <v>2</v>
      </c>
      <c r="D13" s="23">
        <v>1</v>
      </c>
      <c r="E13" s="23">
        <v>0</v>
      </c>
      <c r="F13" s="23">
        <v>1</v>
      </c>
      <c r="G13" s="23">
        <v>0</v>
      </c>
      <c r="H13" s="23">
        <v>1</v>
      </c>
      <c r="I13" s="23">
        <v>2</v>
      </c>
      <c r="J13" s="23">
        <v>2</v>
      </c>
      <c r="K13" s="23">
        <v>2</v>
      </c>
      <c r="L13" s="23">
        <v>2</v>
      </c>
      <c r="M13" s="23">
        <v>1</v>
      </c>
      <c r="N13" s="23">
        <v>1</v>
      </c>
      <c r="O13" s="23">
        <v>1</v>
      </c>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2" t="s">
        <v>8</v>
      </c>
      <c r="B14" s="122"/>
      <c r="C14" s="36" t="s">
        <v>111</v>
      </c>
      <c r="D14" s="36" t="s">
        <v>68</v>
      </c>
      <c r="E14" s="36" t="s">
        <v>68</v>
      </c>
      <c r="F14" s="36" t="s">
        <v>93</v>
      </c>
      <c r="G14" s="36" t="s">
        <v>111</v>
      </c>
      <c r="H14" s="36" t="s">
        <v>93</v>
      </c>
      <c r="I14" s="36" t="s">
        <v>111</v>
      </c>
      <c r="J14" s="36" t="s">
        <v>111</v>
      </c>
      <c r="K14" s="36" t="s">
        <v>111</v>
      </c>
      <c r="L14" s="36" t="s">
        <v>111</v>
      </c>
      <c r="M14" s="36" t="s">
        <v>111</v>
      </c>
      <c r="N14" s="36" t="s">
        <v>111</v>
      </c>
      <c r="O14" s="36" t="s">
        <v>111</v>
      </c>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1" t="s">
        <v>9</v>
      </c>
      <c r="B15" s="121"/>
      <c r="C15" s="23">
        <v>47</v>
      </c>
      <c r="D15" s="23">
        <v>5.5</v>
      </c>
      <c r="E15" s="23">
        <v>5.5</v>
      </c>
      <c r="F15" s="23">
        <v>6.5</v>
      </c>
      <c r="G15" s="23">
        <v>47</v>
      </c>
      <c r="H15" s="23">
        <v>6.5</v>
      </c>
      <c r="I15" s="23">
        <v>47</v>
      </c>
      <c r="J15" s="23">
        <v>47</v>
      </c>
      <c r="K15" s="23">
        <v>47</v>
      </c>
      <c r="L15" s="23">
        <v>47</v>
      </c>
      <c r="M15" s="23">
        <v>47</v>
      </c>
      <c r="N15" s="23">
        <v>47</v>
      </c>
      <c r="O15" s="23">
        <v>47</v>
      </c>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3" t="s">
        <v>44</v>
      </c>
      <c r="B16" s="123"/>
      <c r="C16" s="41" t="s">
        <v>72</v>
      </c>
      <c r="D16" s="41" t="s">
        <v>72</v>
      </c>
      <c r="E16" s="41" t="s">
        <v>71</v>
      </c>
      <c r="F16" s="41" t="s">
        <v>71</v>
      </c>
      <c r="G16" s="41" t="s">
        <v>71</v>
      </c>
      <c r="H16" s="41" t="s">
        <v>71</v>
      </c>
      <c r="I16" s="41" t="s">
        <v>72</v>
      </c>
      <c r="J16" s="41" t="s">
        <v>72</v>
      </c>
      <c r="K16" s="41" t="s">
        <v>72</v>
      </c>
      <c r="L16" s="41" t="s">
        <v>72</v>
      </c>
      <c r="M16" s="41" t="s">
        <v>72</v>
      </c>
      <c r="N16" s="41" t="s">
        <v>72</v>
      </c>
      <c r="O16" s="41" t="s">
        <v>72</v>
      </c>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79.899999999999991</v>
      </c>
      <c r="D17" s="39">
        <f t="shared" si="0"/>
        <v>46.75</v>
      </c>
      <c r="E17" s="39">
        <f t="shared" si="0"/>
        <v>46.75</v>
      </c>
      <c r="F17" s="39">
        <f t="shared" si="0"/>
        <v>55.25</v>
      </c>
      <c r="G17" s="39">
        <f t="shared" si="0"/>
        <v>79.899999999999991</v>
      </c>
      <c r="H17" s="39">
        <f t="shared" si="0"/>
        <v>55.25</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22.7668125</v>
      </c>
      <c r="N18" s="24">
        <f>$D42</f>
        <v>22.7668125</v>
      </c>
      <c r="O18" s="24">
        <f>$D43</f>
        <v>22.7668125</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-57.133187499999991</v>
      </c>
      <c r="D19" s="24">
        <f t="shared" ref="D19:V19" si="1">D18-D17</f>
        <v>-23.9831875</v>
      </c>
      <c r="E19" s="24">
        <f t="shared" si="1"/>
        <v>-23.9831875</v>
      </c>
      <c r="F19" s="24">
        <f t="shared" si="1"/>
        <v>-32.4831875</v>
      </c>
      <c r="G19" s="24">
        <f t="shared" si="1"/>
        <v>-57.133187499999991</v>
      </c>
      <c r="H19" s="24">
        <f t="shared" si="1"/>
        <v>-32.4831875</v>
      </c>
      <c r="I19" s="24">
        <f t="shared" si="1"/>
        <v>-57.133187499999991</v>
      </c>
      <c r="J19" s="24">
        <f t="shared" si="1"/>
        <v>-57.133187499999991</v>
      </c>
      <c r="K19" s="24">
        <f t="shared" si="1"/>
        <v>-57.133187499999991</v>
      </c>
      <c r="L19" s="24">
        <f t="shared" si="1"/>
        <v>-57.133187499999991</v>
      </c>
      <c r="M19" s="24">
        <f t="shared" si="1"/>
        <v>-57.133187499999991</v>
      </c>
      <c r="N19" s="24">
        <f t="shared" si="1"/>
        <v>-57.133187499999991</v>
      </c>
      <c r="O19" s="24">
        <f t="shared" si="1"/>
        <v>-57.133187499999991</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282</v>
      </c>
      <c r="D21" s="39">
        <f t="shared" si="2"/>
        <v>66</v>
      </c>
      <c r="E21" s="39">
        <f t="shared" si="2"/>
        <v>66</v>
      </c>
      <c r="F21" s="39">
        <f t="shared" si="2"/>
        <v>68.25</v>
      </c>
      <c r="G21" s="39">
        <f t="shared" si="2"/>
        <v>282</v>
      </c>
      <c r="H21" s="39">
        <f t="shared" si="2"/>
        <v>68.25</v>
      </c>
      <c r="I21" s="39">
        <f t="shared" si="2"/>
        <v>282</v>
      </c>
      <c r="J21" s="39">
        <f t="shared" si="2"/>
        <v>282</v>
      </c>
      <c r="K21" s="39">
        <f t="shared" si="2"/>
        <v>282</v>
      </c>
      <c r="L21" s="39">
        <f t="shared" si="2"/>
        <v>282</v>
      </c>
      <c r="M21" s="39">
        <f t="shared" si="2"/>
        <v>282</v>
      </c>
      <c r="N21" s="39">
        <f t="shared" si="2"/>
        <v>282</v>
      </c>
      <c r="O21" s="39">
        <f t="shared" si="2"/>
        <v>282</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33.288125000000001</v>
      </c>
      <c r="N22" s="24">
        <f>$E42</f>
        <v>33.288125000000001</v>
      </c>
      <c r="O22" s="24">
        <f>$E43</f>
        <v>33.288125000000001</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-248.71187499999999</v>
      </c>
      <c r="D23" s="24">
        <f t="shared" ref="D23:V23" si="3">D22-D21</f>
        <v>-32.711874999999999</v>
      </c>
      <c r="E23" s="24">
        <f t="shared" si="3"/>
        <v>-32.711874999999999</v>
      </c>
      <c r="F23" s="24">
        <f t="shared" si="3"/>
        <v>-34.961874999999999</v>
      </c>
      <c r="G23" s="24">
        <f t="shared" si="3"/>
        <v>-248.71187499999999</v>
      </c>
      <c r="H23" s="24">
        <f t="shared" si="3"/>
        <v>-34.961874999999999</v>
      </c>
      <c r="I23" s="24">
        <f t="shared" si="3"/>
        <v>-248.71187499999999</v>
      </c>
      <c r="J23" s="24">
        <f t="shared" si="3"/>
        <v>-248.71187499999999</v>
      </c>
      <c r="K23" s="24">
        <f t="shared" si="3"/>
        <v>-248.71187499999999</v>
      </c>
      <c r="L23" s="24">
        <f t="shared" si="3"/>
        <v>-248.71187499999999</v>
      </c>
      <c r="M23" s="24">
        <f t="shared" si="3"/>
        <v>-248.71187499999999</v>
      </c>
      <c r="N23" s="24">
        <f t="shared" si="3"/>
        <v>-248.71187499999999</v>
      </c>
      <c r="O23" s="24">
        <f t="shared" si="3"/>
        <v>-248.71187499999999</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4</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5</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6</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7</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8</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9</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10</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11</v>
      </c>
      <c r="B40" s="23">
        <v>125</v>
      </c>
      <c r="C40" s="2">
        <f t="shared" si="6"/>
        <v>37.5</v>
      </c>
      <c r="D40" s="2">
        <f t="shared" si="7"/>
        <v>22.7668125</v>
      </c>
      <c r="E40" s="2">
        <f t="shared" si="8"/>
        <v>33.288125000000001</v>
      </c>
      <c r="F40" s="2">
        <f t="shared" si="9"/>
        <v>4.2486249999999997</v>
      </c>
      <c r="G40" s="2">
        <f t="shared" si="10"/>
        <v>2.5000000000000001E-2</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12</v>
      </c>
      <c r="B41" s="23">
        <v>125</v>
      </c>
      <c r="C41" s="2">
        <f t="shared" si="6"/>
        <v>37.5</v>
      </c>
      <c r="D41" s="2">
        <f t="shared" si="7"/>
        <v>22.7668125</v>
      </c>
      <c r="E41" s="2">
        <f t="shared" si="8"/>
        <v>33.288125000000001</v>
      </c>
      <c r="F41" s="2">
        <f t="shared" si="9"/>
        <v>4.2486249999999997</v>
      </c>
      <c r="G41" s="2">
        <f t="shared" si="10"/>
        <v>2.5000000000000001E-2</v>
      </c>
      <c r="H41" s="2">
        <f t="shared" si="10"/>
        <v>0.25124999999999997</v>
      </c>
      <c r="I41" s="2">
        <f t="shared" si="10"/>
        <v>6.25E-2</v>
      </c>
      <c r="J41" s="2">
        <f t="shared" si="10"/>
        <v>1.25E-3</v>
      </c>
      <c r="K41" s="2">
        <f t="shared" si="10"/>
        <v>6.2500000000000003E-3</v>
      </c>
      <c r="L41" s="2">
        <f t="shared" si="10"/>
        <v>2.5000000000000001E-2</v>
      </c>
      <c r="M41" s="2">
        <f t="shared" si="10"/>
        <v>2.5000000000000001E-2</v>
      </c>
      <c r="N41" s="2">
        <f t="shared" si="10"/>
        <v>0</v>
      </c>
      <c r="O41" s="2">
        <f t="shared" si="10"/>
        <v>0</v>
      </c>
      <c r="P41" s="2">
        <f t="shared" si="10"/>
        <v>104.25</v>
      </c>
      <c r="Q41" s="2">
        <f t="shared" si="11"/>
        <v>10.0625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13</v>
      </c>
      <c r="B42" s="23">
        <v>125</v>
      </c>
      <c r="C42" s="2">
        <f t="shared" si="6"/>
        <v>37.5</v>
      </c>
      <c r="D42" s="2">
        <f t="shared" si="7"/>
        <v>22.7668125</v>
      </c>
      <c r="E42" s="2">
        <f t="shared" si="8"/>
        <v>33.288125000000001</v>
      </c>
      <c r="F42" s="2">
        <f t="shared" si="9"/>
        <v>4.2486249999999997</v>
      </c>
      <c r="G42" s="2">
        <f t="shared" si="10"/>
        <v>2.5000000000000001E-2</v>
      </c>
      <c r="H42" s="2">
        <f t="shared" si="10"/>
        <v>0.25124999999999997</v>
      </c>
      <c r="I42" s="2">
        <f t="shared" si="10"/>
        <v>6.25E-2</v>
      </c>
      <c r="J42" s="2">
        <f t="shared" si="10"/>
        <v>1.25E-3</v>
      </c>
      <c r="K42" s="2">
        <f t="shared" si="10"/>
        <v>6.2500000000000003E-3</v>
      </c>
      <c r="L42" s="2">
        <f t="shared" si="10"/>
        <v>2.5000000000000001E-2</v>
      </c>
      <c r="M42" s="2">
        <f t="shared" si="10"/>
        <v>2.5000000000000001E-2</v>
      </c>
      <c r="N42" s="2">
        <f t="shared" si="10"/>
        <v>0</v>
      </c>
      <c r="O42" s="2">
        <f t="shared" si="10"/>
        <v>0</v>
      </c>
      <c r="P42" s="2">
        <f t="shared" si="10"/>
        <v>104.25</v>
      </c>
      <c r="Q42" s="2">
        <f t="shared" si="11"/>
        <v>10.0625</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14</v>
      </c>
      <c r="B43" s="23">
        <v>125</v>
      </c>
      <c r="C43" s="2">
        <f t="shared" si="6"/>
        <v>37.5</v>
      </c>
      <c r="D43" s="2">
        <f t="shared" si="7"/>
        <v>22.7668125</v>
      </c>
      <c r="E43" s="2">
        <f t="shared" si="8"/>
        <v>33.288125000000001</v>
      </c>
      <c r="F43" s="2">
        <f t="shared" si="9"/>
        <v>4.2486249999999997</v>
      </c>
      <c r="G43" s="2">
        <f t="shared" si="10"/>
        <v>2.5000000000000001E-2</v>
      </c>
      <c r="H43" s="2">
        <f t="shared" si="10"/>
        <v>0.25124999999999997</v>
      </c>
      <c r="I43" s="2">
        <f t="shared" si="10"/>
        <v>6.25E-2</v>
      </c>
      <c r="J43" s="2">
        <f t="shared" si="10"/>
        <v>1.25E-3</v>
      </c>
      <c r="K43" s="2">
        <f t="shared" si="10"/>
        <v>6.2500000000000003E-3</v>
      </c>
      <c r="L43" s="2">
        <f t="shared" si="10"/>
        <v>2.5000000000000001E-2</v>
      </c>
      <c r="M43" s="2">
        <f t="shared" si="10"/>
        <v>2.5000000000000001E-2</v>
      </c>
      <c r="N43" s="2">
        <f t="shared" si="10"/>
        <v>0</v>
      </c>
      <c r="O43" s="2">
        <f t="shared" si="10"/>
        <v>0</v>
      </c>
      <c r="P43" s="2">
        <f t="shared" si="10"/>
        <v>104.25</v>
      </c>
      <c r="Q43" s="2">
        <f t="shared" si="11"/>
        <v>10.0625</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v>
      </c>
      <c r="C57" s="16">
        <f t="shared" ref="C57:U57" si="13">D8</f>
        <v>3</v>
      </c>
      <c r="D57" s="16">
        <f t="shared" si="13"/>
        <v>4</v>
      </c>
      <c r="E57" s="16">
        <f t="shared" si="13"/>
        <v>5</v>
      </c>
      <c r="F57" s="16">
        <f t="shared" si="13"/>
        <v>6</v>
      </c>
      <c r="G57" s="16">
        <f t="shared" si="13"/>
        <v>7</v>
      </c>
      <c r="H57" s="16">
        <f t="shared" si="13"/>
        <v>8</v>
      </c>
      <c r="I57" s="16">
        <f t="shared" si="13"/>
        <v>9</v>
      </c>
      <c r="J57" s="16">
        <f t="shared" si="13"/>
        <v>10</v>
      </c>
      <c r="K57" s="16">
        <f t="shared" si="13"/>
        <v>11</v>
      </c>
      <c r="L57" s="16">
        <f t="shared" si="13"/>
        <v>12</v>
      </c>
      <c r="M57" s="16">
        <f t="shared" si="13"/>
        <v>13</v>
      </c>
      <c r="N57" s="16">
        <f t="shared" si="13"/>
        <v>14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Arable</v>
      </c>
      <c r="D58" s="21" t="str">
        <f>E16&amp;" I "&amp;(VLOOKUP(E14,Table24[],6,FALSE))</f>
        <v>Sandy Loam I Arable</v>
      </c>
      <c r="E58" s="21" t="str">
        <f>F16&amp;" I "&amp;(VLOOKUP(F14,Table24[],6,FALSE))</f>
        <v>Sandy Loam I Arable</v>
      </c>
      <c r="F58" s="21" t="str">
        <f>G16&amp;" I "&amp;(VLOOKUP(G14,Table24[],6,FALSE))</f>
        <v>Sandy Loam I Grass</v>
      </c>
      <c r="G58" s="21" t="str">
        <f>H16&amp;" I "&amp;(VLOOKUP(H14,Table24[],6,FALSE))</f>
        <v>Sandy Loam I Arable</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6.7</v>
      </c>
      <c r="D59" s="93">
        <f>VLOOKUP(E$14,Table24[],5,FALSE)</f>
        <v>6.7</v>
      </c>
      <c r="E59" s="93">
        <f>VLOOKUP(F$14,Table24[],5,FALSE)</f>
        <v>6.7</v>
      </c>
      <c r="F59" s="93">
        <f>VLOOKUP(G$14,Table24[],5,FALSE)</f>
        <v>6.2</v>
      </c>
      <c r="G59" s="93">
        <f>VLOOKUP(H$14,Table24[],5,FALSE)</f>
        <v>6.7</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6.5</v>
      </c>
      <c r="C60" s="93">
        <f t="shared" ref="C60:U60" si="14">D10</f>
        <v>6.2</v>
      </c>
      <c r="D60" s="93">
        <f t="shared" si="14"/>
        <v>5.9</v>
      </c>
      <c r="E60" s="93">
        <f t="shared" si="14"/>
        <v>6.2</v>
      </c>
      <c r="F60" s="93">
        <f t="shared" si="14"/>
        <v>6.3</v>
      </c>
      <c r="G60" s="93">
        <f t="shared" si="14"/>
        <v>6.4</v>
      </c>
      <c r="H60" s="93">
        <f t="shared" si="14"/>
        <v>5.8</v>
      </c>
      <c r="I60" s="93">
        <f t="shared" si="14"/>
        <v>6</v>
      </c>
      <c r="J60" s="93">
        <f t="shared" si="14"/>
        <v>6.3</v>
      </c>
      <c r="K60" s="93">
        <f t="shared" si="14"/>
        <v>6.5</v>
      </c>
      <c r="L60" s="93">
        <f t="shared" si="14"/>
        <v>6.1</v>
      </c>
      <c r="M60" s="93">
        <f t="shared" si="14"/>
        <v>6.1</v>
      </c>
      <c r="N60" s="93">
        <f t="shared" si="14"/>
        <v>6.3</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8</v>
      </c>
      <c r="D61" s="93">
        <f t="shared" si="15"/>
        <v>7</v>
      </c>
      <c r="E61" s="93">
        <f t="shared" si="15"/>
        <v>7</v>
      </c>
      <c r="F61" s="93">
        <f t="shared" si="15"/>
        <v>5</v>
      </c>
      <c r="G61" s="93">
        <f t="shared" si="15"/>
        <v>7</v>
      </c>
      <c r="H61" s="93">
        <f t="shared" si="15"/>
        <v>6</v>
      </c>
      <c r="I61" s="93">
        <f t="shared" si="15"/>
        <v>6</v>
      </c>
      <c r="J61" s="93">
        <f t="shared" si="15"/>
        <v>6</v>
      </c>
      <c r="K61" s="93">
        <f t="shared" si="15"/>
        <v>6</v>
      </c>
      <c r="L61" s="93">
        <f t="shared" si="15"/>
        <v>6</v>
      </c>
      <c r="M61" s="93">
        <f t="shared" si="15"/>
        <v>6</v>
      </c>
      <c r="N61" s="93">
        <f t="shared" si="15"/>
        <v>6</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125</v>
      </c>
      <c r="M62" s="94">
        <f>B42</f>
        <v>125</v>
      </c>
      <c r="N62" s="94">
        <f>B43</f>
        <v>125</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4</v>
      </c>
      <c r="D64" s="94">
        <f t="shared" si="17"/>
        <v>5.5999999999999988</v>
      </c>
      <c r="E64" s="94">
        <f t="shared" si="17"/>
        <v>3.5</v>
      </c>
      <c r="F64" s="94">
        <f t="shared" si="17"/>
        <v>-0.49999999999999822</v>
      </c>
      <c r="G64" s="94">
        <f t="shared" si="17"/>
        <v>2.0999999999999988</v>
      </c>
      <c r="H64" s="94">
        <f t="shared" si="17"/>
        <v>2.4000000000000021</v>
      </c>
      <c r="I64" s="94">
        <f t="shared" si="17"/>
        <v>1.2000000000000011</v>
      </c>
      <c r="J64" s="94">
        <f t="shared" si="17"/>
        <v>-0.59999999999999787</v>
      </c>
      <c r="K64" s="94">
        <f t="shared" si="17"/>
        <v>-1.7999999999999989</v>
      </c>
      <c r="L64" s="94">
        <f t="shared" si="17"/>
        <v>0.6000000000000032</v>
      </c>
      <c r="M64" s="94">
        <f t="shared" si="17"/>
        <v>0.6000000000000032</v>
      </c>
      <c r="N64" s="94">
        <f t="shared" si="17"/>
        <v>-0.59999999999999787</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UNDER</v>
      </c>
      <c r="D65" s="95" t="str">
        <f t="shared" si="18"/>
        <v>UNDER</v>
      </c>
      <c r="E65" s="95" t="str">
        <f t="shared" si="18"/>
        <v>UNDER</v>
      </c>
      <c r="F65" s="95" t="str">
        <f t="shared" si="18"/>
        <v>OVER</v>
      </c>
      <c r="G65" s="95" t="str">
        <f t="shared" si="18"/>
        <v>UNDER</v>
      </c>
      <c r="H65" s="95" t="str">
        <f t="shared" si="18"/>
        <v>UNDER</v>
      </c>
      <c r="I65" s="95" t="str">
        <f t="shared" si="18"/>
        <v>UNDER</v>
      </c>
      <c r="J65" s="95" t="str">
        <f t="shared" si="18"/>
        <v>OVER</v>
      </c>
      <c r="K65" s="95" t="str">
        <f t="shared" si="18"/>
        <v>OVER</v>
      </c>
      <c r="L65" s="95" t="str">
        <f t="shared" si="18"/>
        <v>UNDER</v>
      </c>
      <c r="M65" s="95" t="str">
        <f t="shared" si="18"/>
        <v>UNDER</v>
      </c>
      <c r="N65" s="95" t="str">
        <f t="shared" si="18"/>
        <v>OVER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9" priority="44" operator="equal">
      <formula>"DECREASE"</formula>
    </cfRule>
    <cfRule type="cellIs" dxfId="118" priority="45" operator="equal">
      <formula>"INCREASE"</formula>
    </cfRule>
  </conditionalFormatting>
  <conditionalFormatting sqref="B62:U65 B31:B50">
    <cfRule type="cellIs" dxfId="117" priority="43" operator="greaterThan">
      <formula>$B$51</formula>
    </cfRule>
  </conditionalFormatting>
  <conditionalFormatting sqref="C31:C50">
    <cfRule type="cellIs" dxfId="116" priority="42" operator="greaterThan">
      <formula>$C$51</formula>
    </cfRule>
  </conditionalFormatting>
  <conditionalFormatting sqref="C18:V18">
    <cfRule type="cellIs" dxfId="115" priority="38" operator="equal">
      <formula>0</formula>
    </cfRule>
  </conditionalFormatting>
  <conditionalFormatting sqref="C17:V17">
    <cfRule type="cellIs" dxfId="114" priority="36" operator="equal">
      <formula>0</formula>
    </cfRule>
  </conditionalFormatting>
  <conditionalFormatting sqref="C19:V19">
    <cfRule type="cellIs" dxfId="113" priority="35" operator="equal">
      <formula>0</formula>
    </cfRule>
  </conditionalFormatting>
  <conditionalFormatting sqref="G31:G50">
    <cfRule type="cellIs" dxfId="112" priority="32" operator="greaterThan">
      <formula>$G$51</formula>
    </cfRule>
  </conditionalFormatting>
  <conditionalFormatting sqref="H31:H50">
    <cfRule type="cellIs" dxfId="111" priority="31" operator="greaterThan">
      <formula>$H$51</formula>
    </cfRule>
  </conditionalFormatting>
  <conditionalFormatting sqref="I31:I50">
    <cfRule type="cellIs" dxfId="110" priority="30" operator="greaterThan">
      <formula>$I$51</formula>
    </cfRule>
  </conditionalFormatting>
  <conditionalFormatting sqref="K31:K50">
    <cfRule type="cellIs" dxfId="109" priority="28" operator="greaterThan">
      <formula>$K$51</formula>
    </cfRule>
  </conditionalFormatting>
  <conditionalFormatting sqref="L31:L50">
    <cfRule type="cellIs" dxfId="108" priority="27" operator="greaterThan">
      <formula>$L$51</formula>
    </cfRule>
  </conditionalFormatting>
  <conditionalFormatting sqref="M31:M50">
    <cfRule type="cellIs" dxfId="107" priority="26" operator="greaterThan">
      <formula>$M$51</formula>
    </cfRule>
  </conditionalFormatting>
  <conditionalFormatting sqref="P31:P50">
    <cfRule type="cellIs" dxfId="106" priority="25" operator="greaterThan">
      <formula>$P$51</formula>
    </cfRule>
  </conditionalFormatting>
  <conditionalFormatting sqref="R31:R50">
    <cfRule type="cellIs" dxfId="105" priority="24" operator="greaterThan">
      <formula>$R$51</formula>
    </cfRule>
  </conditionalFormatting>
  <conditionalFormatting sqref="S31:S50">
    <cfRule type="cellIs" dxfId="104" priority="23" operator="greaterThan">
      <formula>$S$51</formula>
    </cfRule>
  </conditionalFormatting>
  <conditionalFormatting sqref="T31:T50">
    <cfRule type="cellIs" dxfId="103" priority="22" operator="greaterThan">
      <formula>$T$51</formula>
    </cfRule>
  </conditionalFormatting>
  <conditionalFormatting sqref="U31:U50">
    <cfRule type="cellIs" dxfId="102" priority="21" operator="greaterThan">
      <formula>$U$51</formula>
    </cfRule>
  </conditionalFormatting>
  <conditionalFormatting sqref="C22:V22">
    <cfRule type="cellIs" dxfId="101" priority="19" operator="equal">
      <formula>0</formula>
    </cfRule>
  </conditionalFormatting>
  <conditionalFormatting sqref="C24:V24">
    <cfRule type="cellIs" dxfId="100" priority="17" operator="equal">
      <formula>"DECREASE"</formula>
    </cfRule>
    <cfRule type="cellIs" dxfId="99" priority="18" operator="equal">
      <formula>"INCREASE"</formula>
    </cfRule>
  </conditionalFormatting>
  <conditionalFormatting sqref="C23:V23">
    <cfRule type="cellIs" dxfId="98" priority="16" operator="equal">
      <formula>0</formula>
    </cfRule>
  </conditionalFormatting>
  <conditionalFormatting sqref="C21:V21">
    <cfRule type="cellIs" dxfId="97" priority="9" operator="equal">
      <formula>0</formula>
    </cfRule>
  </conditionalFormatting>
  <conditionalFormatting sqref="B65:U65">
    <cfRule type="cellIs" dxfId="96" priority="5" operator="equal">
      <formula>"UNDER"</formula>
    </cfRule>
    <cfRule type="cellIs" dxfId="95" priority="6" operator="equal">
      <formula>"OVER"</formula>
    </cfRule>
  </conditionalFormatting>
  <conditionalFormatting sqref="J31:J50">
    <cfRule type="cellIs" dxfId="94" priority="4" operator="greaterThan">
      <formula>$J$51</formula>
    </cfRule>
  </conditionalFormatting>
  <conditionalFormatting sqref="I1">
    <cfRule type="cellIs" dxfId="93" priority="3" operator="lessThan">
      <formula>5</formula>
    </cfRule>
  </conditionalFormatting>
  <conditionalFormatting sqref="I2">
    <cfRule type="cellIs" dxfId="92" priority="2" operator="greaterThan">
      <formula>5000.1</formula>
    </cfRule>
  </conditionalFormatting>
  <conditionalFormatting sqref="I3">
    <cfRule type="cellIs" dxfId="91" priority="1" operator="greaterThan">
      <formula>4.1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A4" zoomScale="90" zoomScaleNormal="90" workbookViewId="0">
      <selection activeCell="F23" sqref="F2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PAN-012611</v>
      </c>
      <c r="D1" s="129"/>
      <c r="E1" s="37" t="s">
        <v>45</v>
      </c>
      <c r="F1" s="46">
        <f>'Field data and Waste 1'!F1</f>
        <v>50</v>
      </c>
      <c r="G1" s="108" t="s">
        <v>43</v>
      </c>
      <c r="H1" s="109"/>
      <c r="I1" s="103">
        <v>6.47</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EPR/AB3891CX</v>
      </c>
      <c r="D2" s="131"/>
      <c r="E2" s="37" t="s">
        <v>106</v>
      </c>
      <c r="F2" s="103" t="s">
        <v>158</v>
      </c>
      <c r="G2" s="110" t="s">
        <v>107</v>
      </c>
      <c r="H2" s="111"/>
      <c r="I2" s="103">
        <v>2030</v>
      </c>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Stepside Agri</v>
      </c>
      <c r="D3" s="131"/>
      <c r="E3" s="37" t="s">
        <v>105</v>
      </c>
      <c r="F3" s="45" t="s">
        <v>78</v>
      </c>
      <c r="G3" s="108" t="s">
        <v>108</v>
      </c>
      <c r="H3" s="109"/>
      <c r="I3" s="103">
        <v>0.108</v>
      </c>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Bryn Farm, Ferwig, Cardigan, Ceredigion, SA43 1PL</v>
      </c>
      <c r="D4" s="129"/>
      <c r="E4" s="38" t="s">
        <v>1</v>
      </c>
      <c r="F4" s="103" t="s">
        <v>160</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f>'Field data and Waste 1'!C8</f>
        <v>2</v>
      </c>
      <c r="D8" s="67">
        <f>'Field data and Waste 1'!D8</f>
        <v>3</v>
      </c>
      <c r="E8" s="67">
        <f>'Field data and Waste 1'!E8</f>
        <v>4</v>
      </c>
      <c r="F8" s="67">
        <f>'Field data and Waste 1'!F8</f>
        <v>5</v>
      </c>
      <c r="G8" s="67">
        <f>'Field data and Waste 1'!G8</f>
        <v>6</v>
      </c>
      <c r="H8" s="67">
        <f>'Field data and Waste 1'!H8</f>
        <v>7</v>
      </c>
      <c r="I8" s="67">
        <f>'Field data and Waste 1'!I8</f>
        <v>8</v>
      </c>
      <c r="J8" s="67">
        <f>'Field data and Waste 1'!J8</f>
        <v>9</v>
      </c>
      <c r="K8" s="67">
        <f>'Field data and Waste 1'!K8</f>
        <v>10</v>
      </c>
      <c r="L8" s="67">
        <f>'Field data and Waste 1'!L8</f>
        <v>11</v>
      </c>
      <c r="M8" s="67">
        <f>'Field data and Waste 1'!M8</f>
        <v>12</v>
      </c>
      <c r="N8" s="67">
        <f>'Field data and Waste 1'!N8</f>
        <v>13</v>
      </c>
      <c r="O8" s="67">
        <f>'Field data and Waste 1'!O8</f>
        <v>14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t="str">
        <f>'Field data and Waste 1'!C9</f>
        <v>Moderate</v>
      </c>
      <c r="D9" s="67">
        <f>'Field data and Waste 1'!D9</f>
        <v>1</v>
      </c>
      <c r="E9" s="67">
        <f>'Field data and Waste 1'!E9</f>
        <v>0</v>
      </c>
      <c r="F9" s="67">
        <f>'Field data and Waste 1'!F9</f>
        <v>0</v>
      </c>
      <c r="G9" s="67" t="str">
        <f>'Field data and Waste 1'!G9</f>
        <v>Moderate</v>
      </c>
      <c r="H9" s="67">
        <f>'Field data and Waste 1'!H9</f>
        <v>0</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6.5</v>
      </c>
      <c r="D10" s="67">
        <f>'Field data and Waste 1'!D10</f>
        <v>6.2</v>
      </c>
      <c r="E10" s="67">
        <f>'Field data and Waste 1'!E10</f>
        <v>5.9</v>
      </c>
      <c r="F10" s="67">
        <f>'Field data and Waste 1'!F10</f>
        <v>6.2</v>
      </c>
      <c r="G10" s="67">
        <f>'Field data and Waste 1'!G10</f>
        <v>6.3</v>
      </c>
      <c r="H10" s="67">
        <f>'Field data and Waste 1'!H10</f>
        <v>6.4</v>
      </c>
      <c r="I10" s="67">
        <f>'Field data and Waste 1'!I10</f>
        <v>5.8</v>
      </c>
      <c r="J10" s="67">
        <f>'Field data and Waste 1'!J10</f>
        <v>6</v>
      </c>
      <c r="K10" s="67">
        <f>'Field data and Waste 1'!K10</f>
        <v>6.3</v>
      </c>
      <c r="L10" s="67">
        <f>'Field data and Waste 1'!L10</f>
        <v>6.5</v>
      </c>
      <c r="M10" s="67">
        <f>'Field data and Waste 1'!M10</f>
        <v>6.1</v>
      </c>
      <c r="N10" s="67">
        <f>'Field data and Waste 1'!N10</f>
        <v>6.1</v>
      </c>
      <c r="O10" s="67">
        <f>'Field data and Waste 1'!O10</f>
        <v>6.3</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0</v>
      </c>
      <c r="D11" s="67">
        <f>'Field data and Waste 1'!D11</f>
        <v>1</v>
      </c>
      <c r="E11" s="67">
        <f>'Field data and Waste 1'!E11</f>
        <v>3</v>
      </c>
      <c r="F11" s="67">
        <f>'Field data and Waste 1'!F11</f>
        <v>2</v>
      </c>
      <c r="G11" s="67">
        <f>'Field data and Waste 1'!G11</f>
        <v>3</v>
      </c>
      <c r="H11" s="67">
        <f>'Field data and Waste 1'!H11</f>
        <v>4</v>
      </c>
      <c r="I11" s="67">
        <f>'Field data and Waste 1'!I11</f>
        <v>1</v>
      </c>
      <c r="J11" s="67">
        <f>'Field data and Waste 1'!J11</f>
        <v>0</v>
      </c>
      <c r="K11" s="67">
        <f>'Field data and Waste 1'!K11</f>
        <v>3</v>
      </c>
      <c r="L11" s="67">
        <f>'Field data and Waste 1'!L11</f>
        <v>2</v>
      </c>
      <c r="M11" s="67">
        <f>'Field data and Waste 1'!M11</f>
        <v>2</v>
      </c>
      <c r="N11" s="67">
        <f>'Field data and Waste 1'!N11</f>
        <v>2</v>
      </c>
      <c r="O11" s="67">
        <f>'Field data and Waste 1'!O11</f>
        <v>4</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0</v>
      </c>
      <c r="D12" s="67">
        <f>'Field data and Waste 1'!D12</f>
        <v>0</v>
      </c>
      <c r="E12" s="67">
        <f>'Field data and Waste 1'!E12</f>
        <v>1</v>
      </c>
      <c r="F12" s="67">
        <f>'Field data and Waste 1'!F12</f>
        <v>0</v>
      </c>
      <c r="G12" s="67">
        <f>'Field data and Waste 1'!G12</f>
        <v>2</v>
      </c>
      <c r="H12" s="67">
        <f>'Field data and Waste 1'!H12</f>
        <v>2</v>
      </c>
      <c r="I12" s="67">
        <f>'Field data and Waste 1'!I12</f>
        <v>1</v>
      </c>
      <c r="J12" s="67">
        <f>'Field data and Waste 1'!J12</f>
        <v>1</v>
      </c>
      <c r="K12" s="67">
        <f>'Field data and Waste 1'!K12</f>
        <v>2</v>
      </c>
      <c r="L12" s="67">
        <f>'Field data and Waste 1'!L12</f>
        <v>2</v>
      </c>
      <c r="M12" s="67">
        <f>'Field data and Waste 1'!M12</f>
        <v>2</v>
      </c>
      <c r="N12" s="67">
        <f>'Field data and Waste 1'!N12</f>
        <v>1</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2</v>
      </c>
      <c r="D13" s="67">
        <f>'Field data and Waste 1'!D13</f>
        <v>1</v>
      </c>
      <c r="E13" s="67">
        <f>'Field data and Waste 1'!E13</f>
        <v>0</v>
      </c>
      <c r="F13" s="67">
        <f>'Field data and Waste 1'!F13</f>
        <v>1</v>
      </c>
      <c r="G13" s="67">
        <f>'Field data and Waste 1'!G13</f>
        <v>0</v>
      </c>
      <c r="H13" s="67">
        <f>'Field data and Waste 1'!H13</f>
        <v>1</v>
      </c>
      <c r="I13" s="67">
        <f>'Field data and Waste 1'!I13</f>
        <v>2</v>
      </c>
      <c r="J13" s="67">
        <f>'Field data and Waste 1'!J13</f>
        <v>2</v>
      </c>
      <c r="K13" s="67">
        <f>'Field data and Waste 1'!K13</f>
        <v>2</v>
      </c>
      <c r="L13" s="67">
        <f>'Field data and Waste 1'!L13</f>
        <v>2</v>
      </c>
      <c r="M13" s="67">
        <f>'Field data and Waste 1'!M13</f>
        <v>1</v>
      </c>
      <c r="N13" s="67">
        <f>'Field data and Waste 1'!N13</f>
        <v>1</v>
      </c>
      <c r="O13" s="67">
        <f>'Field data and Waste 1'!O13</f>
        <v>1</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Spring wheat/barley</v>
      </c>
      <c r="E14" s="73" t="str">
        <f>'Field data and Waste 1'!E14</f>
        <v>Spring wheat/barley</v>
      </c>
      <c r="F14" s="73" t="str">
        <f>'Field data and Waste 1'!F14</f>
        <v>Winter barley/triticale/rye</v>
      </c>
      <c r="G14" s="73" t="str">
        <f>'Field data and Waste 1'!G14</f>
        <v xml:space="preserve">Grass Silage (25% DM) </v>
      </c>
      <c r="H14" s="73" t="str">
        <f>'Field data and Waste 1'!H14</f>
        <v>Winter barley/triticale/rye</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47</v>
      </c>
      <c r="D15" s="67">
        <f>'Field data and Waste 1'!D15</f>
        <v>5.5</v>
      </c>
      <c r="E15" s="67">
        <f>'Field data and Waste 1'!E15</f>
        <v>5.5</v>
      </c>
      <c r="F15" s="67">
        <f>'Field data and Waste 1'!F15</f>
        <v>6.5</v>
      </c>
      <c r="G15" s="67">
        <f>'Field data and Waste 1'!G15</f>
        <v>47</v>
      </c>
      <c r="H15" s="67">
        <f>'Field data and Waste 1'!H15</f>
        <v>6.5</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79.899999999999991</v>
      </c>
      <c r="D17" s="39">
        <f t="shared" si="0"/>
        <v>46.75</v>
      </c>
      <c r="E17" s="39">
        <f t="shared" si="0"/>
        <v>46.75</v>
      </c>
      <c r="F17" s="39">
        <f t="shared" si="0"/>
        <v>55.25</v>
      </c>
      <c r="G17" s="39">
        <f t="shared" si="0"/>
        <v>79.899999999999991</v>
      </c>
      <c r="H17" s="39">
        <f t="shared" si="0"/>
        <v>55.25</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67.412674999999993</v>
      </c>
      <c r="D18" s="24">
        <f>$D32</f>
        <v>67.412674999999993</v>
      </c>
      <c r="E18" s="24">
        <f>$D33</f>
        <v>47.251874999999998</v>
      </c>
      <c r="F18" s="24">
        <f>$D34</f>
        <v>54.812174999999996</v>
      </c>
      <c r="G18" s="24">
        <f>$D35</f>
        <v>67.412674999999993</v>
      </c>
      <c r="H18" s="24">
        <f>$D36</f>
        <v>30.241200000000003</v>
      </c>
      <c r="I18" s="24">
        <f>$D37</f>
        <v>67.412674999999993</v>
      </c>
      <c r="J18" s="24">
        <f>$D38</f>
        <v>67.412674999999993</v>
      </c>
      <c r="K18" s="24">
        <f>$D39</f>
        <v>67.412674999999993</v>
      </c>
      <c r="L18" s="24">
        <f>$D40</f>
        <v>67.412674999999993</v>
      </c>
      <c r="M18" s="24">
        <f>$D41</f>
        <v>67.412674999999993</v>
      </c>
      <c r="N18" s="24">
        <f>$D42</f>
        <v>67.412674999999993</v>
      </c>
      <c r="O18" s="24">
        <f>$D43</f>
        <v>67.412674999999993</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-12.487324999999998</v>
      </c>
      <c r="D19" s="24">
        <f t="shared" ref="D19:V19" si="1">D18-D17</f>
        <v>20.662674999999993</v>
      </c>
      <c r="E19" s="24">
        <f t="shared" si="1"/>
        <v>0.50187499999999829</v>
      </c>
      <c r="F19" s="24">
        <f t="shared" si="1"/>
        <v>-0.43782500000000368</v>
      </c>
      <c r="G19" s="24">
        <f t="shared" si="1"/>
        <v>-12.487324999999998</v>
      </c>
      <c r="H19" s="24">
        <f t="shared" si="1"/>
        <v>-25.008799999999997</v>
      </c>
      <c r="I19" s="24">
        <f t="shared" si="1"/>
        <v>-12.487324999999998</v>
      </c>
      <c r="J19" s="24">
        <f t="shared" si="1"/>
        <v>-12.487324999999998</v>
      </c>
      <c r="K19" s="24">
        <f t="shared" si="1"/>
        <v>-12.487324999999998</v>
      </c>
      <c r="L19" s="24">
        <f t="shared" si="1"/>
        <v>-12.487324999999998</v>
      </c>
      <c r="M19" s="24">
        <f t="shared" si="1"/>
        <v>-12.487324999999998</v>
      </c>
      <c r="N19" s="24">
        <f t="shared" si="1"/>
        <v>-12.487324999999998</v>
      </c>
      <c r="O19" s="24">
        <f t="shared" si="1"/>
        <v>-12.487324999999998</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INCREASE</v>
      </c>
      <c r="E20" s="33" t="str">
        <f>IF($B33="","",IF(E$19&gt;=0,"INCREASE","DECREASE"))</f>
        <v>INCREASE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282</v>
      </c>
      <c r="D21" s="39">
        <f t="shared" si="2"/>
        <v>66</v>
      </c>
      <c r="E21" s="39">
        <f t="shared" si="2"/>
        <v>66</v>
      </c>
      <c r="F21" s="39">
        <f t="shared" si="2"/>
        <v>68.25</v>
      </c>
      <c r="G21" s="39">
        <f t="shared" si="2"/>
        <v>282</v>
      </c>
      <c r="H21" s="39">
        <f t="shared" si="2"/>
        <v>68.25</v>
      </c>
      <c r="I21" s="39">
        <f t="shared" si="2"/>
        <v>282</v>
      </c>
      <c r="J21" s="39">
        <f t="shared" si="2"/>
        <v>282</v>
      </c>
      <c r="K21" s="39">
        <f t="shared" si="2"/>
        <v>282</v>
      </c>
      <c r="L21" s="39">
        <f t="shared" si="2"/>
        <v>282</v>
      </c>
      <c r="M21" s="39">
        <f t="shared" si="2"/>
        <v>282</v>
      </c>
      <c r="N21" s="39">
        <f t="shared" si="2"/>
        <v>282</v>
      </c>
      <c r="O21" s="39">
        <f t="shared" si="2"/>
        <v>282</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154.59306500000002</v>
      </c>
      <c r="D22" s="24">
        <f>$E32</f>
        <v>154.59306500000002</v>
      </c>
      <c r="E22" s="24">
        <f>$E33</f>
        <v>108.35962500000002</v>
      </c>
      <c r="F22" s="24">
        <f>$E34</f>
        <v>125.69716500000001</v>
      </c>
      <c r="G22" s="24">
        <f>$E35</f>
        <v>154.59306500000002</v>
      </c>
      <c r="H22" s="24">
        <f>$E36</f>
        <v>69.350160000000017</v>
      </c>
      <c r="I22" s="24">
        <f>$E37</f>
        <v>154.59306500000002</v>
      </c>
      <c r="J22" s="24">
        <f>$E38</f>
        <v>154.59306500000002</v>
      </c>
      <c r="K22" s="24">
        <f>$E39</f>
        <v>154.59306500000002</v>
      </c>
      <c r="L22" s="24">
        <f>$E40</f>
        <v>154.59306500000002</v>
      </c>
      <c r="M22" s="24">
        <f>$E41</f>
        <v>154.59306500000002</v>
      </c>
      <c r="N22" s="24">
        <f>$E42</f>
        <v>154.59306500000002</v>
      </c>
      <c r="O22" s="24">
        <f>$E43</f>
        <v>154.59306500000002</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-127.40693499999998</v>
      </c>
      <c r="D23" s="24">
        <f t="shared" ref="D23:V23" si="3">D22-D21</f>
        <v>88.593065000000024</v>
      </c>
      <c r="E23" s="24">
        <f t="shared" si="3"/>
        <v>42.359625000000023</v>
      </c>
      <c r="F23" s="24">
        <f t="shared" si="3"/>
        <v>57.447165000000012</v>
      </c>
      <c r="G23" s="24">
        <f t="shared" si="3"/>
        <v>-127.40693499999998</v>
      </c>
      <c r="H23" s="24">
        <f t="shared" si="3"/>
        <v>1.1001600000000167</v>
      </c>
      <c r="I23" s="24">
        <f t="shared" si="3"/>
        <v>-127.40693499999998</v>
      </c>
      <c r="J23" s="24">
        <f t="shared" si="3"/>
        <v>-127.40693499999998</v>
      </c>
      <c r="K23" s="24">
        <f t="shared" si="3"/>
        <v>-127.40693499999998</v>
      </c>
      <c r="L23" s="24">
        <f t="shared" si="3"/>
        <v>-127.40693499999998</v>
      </c>
      <c r="M23" s="24">
        <f t="shared" si="3"/>
        <v>-127.40693499999998</v>
      </c>
      <c r="N23" s="24">
        <f t="shared" si="3"/>
        <v>-127.40693499999998</v>
      </c>
      <c r="O23" s="24">
        <f t="shared" si="3"/>
        <v>-127.40693499999998</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INCREASE</v>
      </c>
      <c r="E24" s="33" t="str">
        <f t="shared" si="4"/>
        <v>INCREASE</v>
      </c>
      <c r="F24" s="33" t="str">
        <f t="shared" si="4"/>
        <v>INCREASE</v>
      </c>
      <c r="G24" s="33" t="str">
        <f t="shared" si="4"/>
        <v>DECREASE</v>
      </c>
      <c r="H24" s="33" t="str">
        <f t="shared" si="4"/>
        <v>INCREASE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67.412674999999993</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103.68299999999999</v>
      </c>
      <c r="Q31" s="2">
        <f>(IF(Q$27="%w/w SAR",((Q$28*10)*$B31),IF(Q$27="%w/w DM",(((Q$28*10)*($B$28/100))*$B31),IF(Q$27="kg/t SAR",(Q$28*$B31),IF(Q$27="kg/t DM",((Q$28*($B$28/100))*$B31),IF(Q$27="mg/kg SAR",((Q$28*0.001)*$B31),IF(Q$27="mg/kg DM",(((Q$28*0.001)*($B$28/100))*$B31),0)))))))*2.5</f>
        <v>16.585000000000001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67.412674999999993</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103.68299999999999</v>
      </c>
      <c r="Q32" s="2">
        <f t="shared" ref="Q32:Q50" si="10">(IF(Q$27="%w/w SAR",((Q$28*10)*$B32),IF(Q$27="%w/w DM",(((Q$28*10)*($B$28/100))*$B32),IF(Q$27="kg/t SAR",(Q$28*$B32),IF(Q$27="kg/t DM",((Q$28*($B$28/100))*$B32),IF(Q$27="mg/kg SAR",((Q$28*0.001)*$B32),IF(Q$27="mg/kg DM",(((Q$28*0.001)*($B$28/100))*$B32),0)))))))*2.5</f>
        <v>16.585000000000001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v>
      </c>
      <c r="B33" s="23">
        <v>75</v>
      </c>
      <c r="C33" s="2">
        <f t="shared" si="6"/>
        <v>45</v>
      </c>
      <c r="D33" s="2">
        <f t="shared" si="7"/>
        <v>47.251874999999998</v>
      </c>
      <c r="E33" s="2">
        <f t="shared" si="8"/>
        <v>108.35962500000002</v>
      </c>
      <c r="F33" s="2">
        <f t="shared" si="9"/>
        <v>9.1272900000000003</v>
      </c>
      <c r="G33" s="2">
        <f t="shared" si="5"/>
        <v>1.5000000000000001E-2</v>
      </c>
      <c r="H33" s="2">
        <f t="shared" si="5"/>
        <v>0.24975</v>
      </c>
      <c r="I33" s="2">
        <f t="shared" si="5"/>
        <v>3.7499999999999999E-2</v>
      </c>
      <c r="J33" s="2">
        <f t="shared" si="5"/>
        <v>7.5000000000000002E-4</v>
      </c>
      <c r="K33" s="2">
        <f t="shared" si="5"/>
        <v>3.7500000000000003E-3</v>
      </c>
      <c r="L33" s="2">
        <f t="shared" si="5"/>
        <v>1.5000000000000001E-2</v>
      </c>
      <c r="M33" s="2">
        <f t="shared" si="5"/>
        <v>1.5000000000000001E-2</v>
      </c>
      <c r="N33" s="2">
        <f t="shared" si="5"/>
        <v>0</v>
      </c>
      <c r="O33" s="2">
        <f t="shared" si="5"/>
        <v>0</v>
      </c>
      <c r="P33" s="2">
        <f t="shared" si="5"/>
        <v>72.674999999999997</v>
      </c>
      <c r="Q33" s="2">
        <f t="shared" si="10"/>
        <v>11.625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5</v>
      </c>
      <c r="B34" s="23">
        <v>87</v>
      </c>
      <c r="C34" s="2">
        <f t="shared" si="6"/>
        <v>52.199999999999996</v>
      </c>
      <c r="D34" s="2">
        <f t="shared" si="7"/>
        <v>54.812174999999996</v>
      </c>
      <c r="E34" s="2">
        <f t="shared" si="8"/>
        <v>125.69716500000001</v>
      </c>
      <c r="F34" s="2">
        <f t="shared" si="9"/>
        <v>10.5876564</v>
      </c>
      <c r="G34" s="2">
        <f t="shared" si="5"/>
        <v>1.7400000000000002E-2</v>
      </c>
      <c r="H34" s="2">
        <f t="shared" si="5"/>
        <v>0.28971000000000002</v>
      </c>
      <c r="I34" s="2">
        <f t="shared" si="5"/>
        <v>4.3500000000000004E-2</v>
      </c>
      <c r="J34" s="2">
        <f t="shared" si="5"/>
        <v>8.7000000000000011E-4</v>
      </c>
      <c r="K34" s="2">
        <f t="shared" si="5"/>
        <v>4.3500000000000006E-3</v>
      </c>
      <c r="L34" s="2">
        <f t="shared" si="5"/>
        <v>1.7400000000000002E-2</v>
      </c>
      <c r="M34" s="2">
        <f t="shared" si="5"/>
        <v>1.7400000000000002E-2</v>
      </c>
      <c r="N34" s="2">
        <f t="shared" si="5"/>
        <v>0</v>
      </c>
      <c r="O34" s="2">
        <f t="shared" si="5"/>
        <v>0</v>
      </c>
      <c r="P34" s="2">
        <f t="shared" si="5"/>
        <v>84.302999999999997</v>
      </c>
      <c r="Q34" s="2">
        <f t="shared" si="10"/>
        <v>13.484999999999999</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6</v>
      </c>
      <c r="B35" s="23">
        <v>107</v>
      </c>
      <c r="C35" s="2">
        <f t="shared" si="6"/>
        <v>64.2</v>
      </c>
      <c r="D35" s="2">
        <f t="shared" si="7"/>
        <v>67.412674999999993</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103.68299999999999</v>
      </c>
      <c r="Q35" s="2">
        <f t="shared" si="10"/>
        <v>16.585000000000001</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7</v>
      </c>
      <c r="B36" s="23">
        <v>48</v>
      </c>
      <c r="C36" s="2">
        <f t="shared" si="6"/>
        <v>28.799999999999997</v>
      </c>
      <c r="D36" s="2">
        <f t="shared" si="7"/>
        <v>30.241200000000003</v>
      </c>
      <c r="E36" s="2">
        <f t="shared" si="8"/>
        <v>69.350160000000017</v>
      </c>
      <c r="F36" s="2">
        <f t="shared" si="9"/>
        <v>5.8414656000000003</v>
      </c>
      <c r="G36" s="2">
        <f t="shared" si="5"/>
        <v>9.6000000000000009E-3</v>
      </c>
      <c r="H36" s="2">
        <f t="shared" si="5"/>
        <v>0.15984000000000001</v>
      </c>
      <c r="I36" s="2">
        <f t="shared" si="5"/>
        <v>2.4E-2</v>
      </c>
      <c r="J36" s="2">
        <f t="shared" si="5"/>
        <v>4.8000000000000007E-4</v>
      </c>
      <c r="K36" s="2">
        <f t="shared" si="5"/>
        <v>2.4000000000000002E-3</v>
      </c>
      <c r="L36" s="2">
        <f t="shared" si="5"/>
        <v>9.6000000000000009E-3</v>
      </c>
      <c r="M36" s="2">
        <f t="shared" si="5"/>
        <v>9.6000000000000009E-3</v>
      </c>
      <c r="N36" s="2">
        <f t="shared" si="5"/>
        <v>0</v>
      </c>
      <c r="O36" s="2">
        <f t="shared" si="5"/>
        <v>0</v>
      </c>
      <c r="P36" s="2">
        <f t="shared" si="5"/>
        <v>46.512</v>
      </c>
      <c r="Q36" s="2">
        <f t="shared" si="10"/>
        <v>7.4399999999999995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8</v>
      </c>
      <c r="B37" s="23">
        <v>107</v>
      </c>
      <c r="C37" s="2">
        <f t="shared" si="6"/>
        <v>64.2</v>
      </c>
      <c r="D37" s="2">
        <f t="shared" si="7"/>
        <v>67.412674999999993</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103.68299999999999</v>
      </c>
      <c r="Q37" s="2">
        <f t="shared" si="10"/>
        <v>16.585000000000001</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9</v>
      </c>
      <c r="B38" s="23">
        <v>107</v>
      </c>
      <c r="C38" s="2">
        <f t="shared" si="6"/>
        <v>64.2</v>
      </c>
      <c r="D38" s="2">
        <f t="shared" si="7"/>
        <v>67.412674999999993</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103.68299999999999</v>
      </c>
      <c r="Q38" s="2">
        <f t="shared" si="10"/>
        <v>16.585000000000001</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10</v>
      </c>
      <c r="B39" s="23">
        <v>107</v>
      </c>
      <c r="C39" s="2">
        <f t="shared" si="6"/>
        <v>64.2</v>
      </c>
      <c r="D39" s="2">
        <f t="shared" si="7"/>
        <v>67.412674999999993</v>
      </c>
      <c r="E39" s="2">
        <f t="shared" si="8"/>
        <v>154.59306500000002</v>
      </c>
      <c r="F39" s="2">
        <f t="shared" si="9"/>
        <v>13.021600400000001</v>
      </c>
      <c r="G39" s="2">
        <f t="shared" si="5"/>
        <v>2.1400000000000002E-2</v>
      </c>
      <c r="H39" s="2">
        <f t="shared" si="5"/>
        <v>0.35631000000000002</v>
      </c>
      <c r="I39" s="2">
        <f t="shared" si="5"/>
        <v>5.3499999999999999E-2</v>
      </c>
      <c r="J39" s="2">
        <f t="shared" si="5"/>
        <v>1.07E-3</v>
      </c>
      <c r="K39" s="2">
        <f t="shared" si="5"/>
        <v>5.3500000000000006E-3</v>
      </c>
      <c r="L39" s="2">
        <f t="shared" si="5"/>
        <v>2.1400000000000002E-2</v>
      </c>
      <c r="M39" s="2">
        <f t="shared" si="5"/>
        <v>2.1400000000000002E-2</v>
      </c>
      <c r="N39" s="2">
        <f t="shared" si="5"/>
        <v>0</v>
      </c>
      <c r="O39" s="2">
        <f t="shared" si="5"/>
        <v>0</v>
      </c>
      <c r="P39" s="2">
        <f t="shared" si="5"/>
        <v>103.68299999999999</v>
      </c>
      <c r="Q39" s="2">
        <f t="shared" si="10"/>
        <v>16.585000000000001</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11</v>
      </c>
      <c r="B40" s="23">
        <v>107</v>
      </c>
      <c r="C40" s="2">
        <f t="shared" si="6"/>
        <v>64.2</v>
      </c>
      <c r="D40" s="2">
        <f t="shared" si="7"/>
        <v>67.412674999999993</v>
      </c>
      <c r="E40" s="2">
        <f t="shared" si="8"/>
        <v>154.59306500000002</v>
      </c>
      <c r="F40" s="2">
        <f t="shared" si="9"/>
        <v>13.021600400000001</v>
      </c>
      <c r="G40" s="2">
        <f t="shared" si="5"/>
        <v>2.1400000000000002E-2</v>
      </c>
      <c r="H40" s="2">
        <f t="shared" si="5"/>
        <v>0.35631000000000002</v>
      </c>
      <c r="I40" s="2">
        <f t="shared" si="5"/>
        <v>5.3499999999999999E-2</v>
      </c>
      <c r="J40" s="2">
        <f t="shared" si="5"/>
        <v>1.07E-3</v>
      </c>
      <c r="K40" s="2">
        <f t="shared" si="5"/>
        <v>5.3500000000000006E-3</v>
      </c>
      <c r="L40" s="2">
        <f t="shared" si="5"/>
        <v>2.1400000000000002E-2</v>
      </c>
      <c r="M40" s="2">
        <f t="shared" si="5"/>
        <v>2.1400000000000002E-2</v>
      </c>
      <c r="N40" s="2">
        <f t="shared" si="5"/>
        <v>0</v>
      </c>
      <c r="O40" s="2">
        <f t="shared" si="5"/>
        <v>0</v>
      </c>
      <c r="P40" s="2">
        <f t="shared" si="5"/>
        <v>103.68299999999999</v>
      </c>
      <c r="Q40" s="2">
        <f t="shared" si="10"/>
        <v>16.585000000000001</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12</v>
      </c>
      <c r="B41" s="23">
        <v>107</v>
      </c>
      <c r="C41" s="2">
        <f t="shared" si="6"/>
        <v>64.2</v>
      </c>
      <c r="D41" s="2">
        <f t="shared" si="7"/>
        <v>67.412674999999993</v>
      </c>
      <c r="E41" s="2">
        <f t="shared" si="8"/>
        <v>154.59306500000002</v>
      </c>
      <c r="F41" s="2">
        <f t="shared" si="9"/>
        <v>13.021600400000001</v>
      </c>
      <c r="G41" s="2">
        <f t="shared" si="5"/>
        <v>2.1400000000000002E-2</v>
      </c>
      <c r="H41" s="2">
        <f t="shared" si="5"/>
        <v>0.35631000000000002</v>
      </c>
      <c r="I41" s="2">
        <f t="shared" si="5"/>
        <v>5.3499999999999999E-2</v>
      </c>
      <c r="J41" s="2">
        <f t="shared" si="5"/>
        <v>1.07E-3</v>
      </c>
      <c r="K41" s="2">
        <f t="shared" si="5"/>
        <v>5.3500000000000006E-3</v>
      </c>
      <c r="L41" s="2">
        <f t="shared" si="5"/>
        <v>2.1400000000000002E-2</v>
      </c>
      <c r="M41" s="2">
        <f t="shared" si="5"/>
        <v>2.1400000000000002E-2</v>
      </c>
      <c r="N41" s="2">
        <f t="shared" si="5"/>
        <v>0</v>
      </c>
      <c r="O41" s="2">
        <f t="shared" si="5"/>
        <v>0</v>
      </c>
      <c r="P41" s="2">
        <f t="shared" si="5"/>
        <v>103.68299999999999</v>
      </c>
      <c r="Q41" s="2">
        <f t="shared" si="10"/>
        <v>16.585000000000001</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13</v>
      </c>
      <c r="B42" s="23">
        <v>107</v>
      </c>
      <c r="C42" s="2">
        <f t="shared" si="6"/>
        <v>64.2</v>
      </c>
      <c r="D42" s="2">
        <f t="shared" si="7"/>
        <v>67.412674999999993</v>
      </c>
      <c r="E42" s="2">
        <f t="shared" si="8"/>
        <v>154.59306500000002</v>
      </c>
      <c r="F42" s="2">
        <f t="shared" si="9"/>
        <v>13.021600400000001</v>
      </c>
      <c r="G42" s="2">
        <f t="shared" si="5"/>
        <v>2.1400000000000002E-2</v>
      </c>
      <c r="H42" s="2">
        <f t="shared" si="5"/>
        <v>0.35631000000000002</v>
      </c>
      <c r="I42" s="2">
        <f t="shared" si="5"/>
        <v>5.3499999999999999E-2</v>
      </c>
      <c r="J42" s="2">
        <f t="shared" si="5"/>
        <v>1.07E-3</v>
      </c>
      <c r="K42" s="2">
        <f t="shared" si="5"/>
        <v>5.3500000000000006E-3</v>
      </c>
      <c r="L42" s="2">
        <f t="shared" si="5"/>
        <v>2.1400000000000002E-2</v>
      </c>
      <c r="M42" s="2">
        <f t="shared" si="5"/>
        <v>2.1400000000000002E-2</v>
      </c>
      <c r="N42" s="2">
        <f t="shared" si="5"/>
        <v>0</v>
      </c>
      <c r="O42" s="2">
        <f t="shared" si="5"/>
        <v>0</v>
      </c>
      <c r="P42" s="2">
        <f t="shared" si="5"/>
        <v>103.68299999999999</v>
      </c>
      <c r="Q42" s="2">
        <f t="shared" si="10"/>
        <v>16.585000000000001</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14</v>
      </c>
      <c r="B43" s="23">
        <v>107</v>
      </c>
      <c r="C43" s="2">
        <f t="shared" si="6"/>
        <v>64.2</v>
      </c>
      <c r="D43" s="2">
        <f t="shared" si="7"/>
        <v>67.412674999999993</v>
      </c>
      <c r="E43" s="2">
        <f t="shared" si="8"/>
        <v>154.59306500000002</v>
      </c>
      <c r="F43" s="2">
        <f t="shared" si="9"/>
        <v>13.021600400000001</v>
      </c>
      <c r="G43" s="2">
        <f t="shared" si="5"/>
        <v>2.1400000000000002E-2</v>
      </c>
      <c r="H43" s="2">
        <f t="shared" si="5"/>
        <v>0.35631000000000002</v>
      </c>
      <c r="I43" s="2">
        <f t="shared" si="5"/>
        <v>5.3499999999999999E-2</v>
      </c>
      <c r="J43" s="2">
        <f t="shared" si="5"/>
        <v>1.07E-3</v>
      </c>
      <c r="K43" s="2">
        <f t="shared" si="5"/>
        <v>5.3500000000000006E-3</v>
      </c>
      <c r="L43" s="2">
        <f t="shared" si="5"/>
        <v>2.1400000000000002E-2</v>
      </c>
      <c r="M43" s="2">
        <f t="shared" si="5"/>
        <v>2.1400000000000002E-2</v>
      </c>
      <c r="N43" s="2">
        <f t="shared" si="5"/>
        <v>0</v>
      </c>
      <c r="O43" s="2">
        <f t="shared" si="5"/>
        <v>0</v>
      </c>
      <c r="P43" s="2">
        <f t="shared" si="5"/>
        <v>103.68299999999999</v>
      </c>
      <c r="Q43" s="2">
        <f t="shared" si="10"/>
        <v>16.585000000000001</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v>
      </c>
      <c r="C57" s="16">
        <f t="shared" ref="C57:U57" si="13">D8</f>
        <v>3</v>
      </c>
      <c r="D57" s="16">
        <f t="shared" si="13"/>
        <v>4</v>
      </c>
      <c r="E57" s="16">
        <f t="shared" si="13"/>
        <v>5</v>
      </c>
      <c r="F57" s="16">
        <f t="shared" si="13"/>
        <v>6</v>
      </c>
      <c r="G57" s="16">
        <f t="shared" si="13"/>
        <v>7</v>
      </c>
      <c r="H57" s="16">
        <f t="shared" si="13"/>
        <v>8</v>
      </c>
      <c r="I57" s="16">
        <f t="shared" si="13"/>
        <v>9</v>
      </c>
      <c r="J57" s="16">
        <f t="shared" si="13"/>
        <v>10</v>
      </c>
      <c r="K57" s="16">
        <f t="shared" si="13"/>
        <v>11</v>
      </c>
      <c r="L57" s="16">
        <f t="shared" si="13"/>
        <v>12</v>
      </c>
      <c r="M57" s="16">
        <f t="shared" si="13"/>
        <v>13</v>
      </c>
      <c r="N57" s="16">
        <f t="shared" si="13"/>
        <v>14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Arable</v>
      </c>
      <c r="D58" s="21" t="str">
        <f>E16&amp;" I "&amp;(VLOOKUP(E14,Table245[],6,FALSE))</f>
        <v>Sandy Loam I Arable</v>
      </c>
      <c r="E58" s="21" t="str">
        <f>F16&amp;" I "&amp;(VLOOKUP(F14,Table245[],6,FALSE))</f>
        <v>Sandy Loam I Arable</v>
      </c>
      <c r="F58" s="21" t="str">
        <f>G16&amp;" I "&amp;(VLOOKUP(G14,Table245[],6,FALSE))</f>
        <v>Sandy Loam I Grass</v>
      </c>
      <c r="G58" s="21" t="str">
        <f>H16&amp;" I "&amp;(VLOOKUP(H14,Table245[],6,FALSE))</f>
        <v>Sandy Loam I Arable</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6.7</v>
      </c>
      <c r="D59" s="93">
        <f>VLOOKUP(E$14,Table245[],5,FALSE)</f>
        <v>6.7</v>
      </c>
      <c r="E59" s="93">
        <f>VLOOKUP(F$14,Table245[],5,FALSE)</f>
        <v>6.7</v>
      </c>
      <c r="F59" s="93">
        <f>VLOOKUP(G$14,Table245[],5,FALSE)</f>
        <v>6.2</v>
      </c>
      <c r="G59" s="93">
        <f>VLOOKUP(H$14,Table245[],5,FALSE)</f>
        <v>6.7</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6.5</v>
      </c>
      <c r="C60" s="93">
        <f t="shared" ref="C60:U60" si="14">D10</f>
        <v>6.2</v>
      </c>
      <c r="D60" s="93">
        <f t="shared" si="14"/>
        <v>5.9</v>
      </c>
      <c r="E60" s="93">
        <f t="shared" si="14"/>
        <v>6.2</v>
      </c>
      <c r="F60" s="93">
        <f t="shared" si="14"/>
        <v>6.3</v>
      </c>
      <c r="G60" s="93">
        <f t="shared" si="14"/>
        <v>6.4</v>
      </c>
      <c r="H60" s="93">
        <f t="shared" si="14"/>
        <v>5.8</v>
      </c>
      <c r="I60" s="93">
        <f t="shared" si="14"/>
        <v>6</v>
      </c>
      <c r="J60" s="93">
        <f t="shared" si="14"/>
        <v>6.3</v>
      </c>
      <c r="K60" s="93">
        <f t="shared" si="14"/>
        <v>6.5</v>
      </c>
      <c r="L60" s="93">
        <f t="shared" si="14"/>
        <v>6.1</v>
      </c>
      <c r="M60" s="93">
        <f t="shared" si="14"/>
        <v>6.1</v>
      </c>
      <c r="N60" s="93">
        <f t="shared" si="14"/>
        <v>6.3</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8</v>
      </c>
      <c r="D61" s="93">
        <f t="shared" si="15"/>
        <v>7</v>
      </c>
      <c r="E61" s="93">
        <f t="shared" si="15"/>
        <v>7</v>
      </c>
      <c r="F61" s="93">
        <f t="shared" si="15"/>
        <v>5</v>
      </c>
      <c r="G61" s="93">
        <f t="shared" si="15"/>
        <v>7</v>
      </c>
      <c r="H61" s="93">
        <f t="shared" si="15"/>
        <v>6</v>
      </c>
      <c r="I61" s="93">
        <f t="shared" si="15"/>
        <v>6</v>
      </c>
      <c r="J61" s="93">
        <f t="shared" si="15"/>
        <v>6</v>
      </c>
      <c r="K61" s="93">
        <f t="shared" si="15"/>
        <v>6</v>
      </c>
      <c r="L61" s="93">
        <f t="shared" si="15"/>
        <v>6</v>
      </c>
      <c r="M61" s="93">
        <f t="shared" si="15"/>
        <v>6</v>
      </c>
      <c r="N61" s="93">
        <f t="shared" si="15"/>
        <v>6</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107</v>
      </c>
      <c r="C62" s="94">
        <f>B32</f>
        <v>107</v>
      </c>
      <c r="D62" s="94">
        <f>B33</f>
        <v>75</v>
      </c>
      <c r="E62" s="94">
        <f>B34</f>
        <v>87</v>
      </c>
      <c r="F62" s="94">
        <f>B35</f>
        <v>107</v>
      </c>
      <c r="G62" s="94">
        <f>B36</f>
        <v>48</v>
      </c>
      <c r="H62" s="94">
        <f>B37</f>
        <v>107</v>
      </c>
      <c r="I62" s="94">
        <f>B38</f>
        <v>107</v>
      </c>
      <c r="J62" s="94">
        <f>B39</f>
        <v>107</v>
      </c>
      <c r="K62" s="94">
        <f>B40</f>
        <v>107</v>
      </c>
      <c r="L62" s="94">
        <f>B41</f>
        <v>107</v>
      </c>
      <c r="M62" s="94">
        <f>B42</f>
        <v>107</v>
      </c>
      <c r="N62" s="94">
        <f>B43</f>
        <v>107</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4</v>
      </c>
      <c r="D64" s="94">
        <f t="shared" si="17"/>
        <v>5.5999999999999988</v>
      </c>
      <c r="E64" s="94">
        <f t="shared" si="17"/>
        <v>3.5</v>
      </c>
      <c r="F64" s="94">
        <f t="shared" si="17"/>
        <v>-0.49999999999999822</v>
      </c>
      <c r="G64" s="94">
        <f t="shared" si="17"/>
        <v>2.0999999999999988</v>
      </c>
      <c r="H64" s="94">
        <f t="shared" si="17"/>
        <v>2.4000000000000021</v>
      </c>
      <c r="I64" s="94">
        <f t="shared" si="17"/>
        <v>1.2000000000000011</v>
      </c>
      <c r="J64" s="94">
        <f t="shared" si="17"/>
        <v>-0.59999999999999787</v>
      </c>
      <c r="K64" s="94">
        <f t="shared" si="17"/>
        <v>-1.7999999999999989</v>
      </c>
      <c r="L64" s="94">
        <f t="shared" si="17"/>
        <v>0.6000000000000032</v>
      </c>
      <c r="M64" s="94">
        <f t="shared" si="17"/>
        <v>0.6000000000000032</v>
      </c>
      <c r="N64" s="94">
        <f t="shared" si="17"/>
        <v>-0.59999999999999787</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UNDER</v>
      </c>
      <c r="D65" s="95" t="str">
        <f t="shared" si="18"/>
        <v>UNDER</v>
      </c>
      <c r="E65" s="95" t="str">
        <f t="shared" si="18"/>
        <v>UNDER</v>
      </c>
      <c r="F65" s="95" t="str">
        <f t="shared" si="18"/>
        <v>OVER</v>
      </c>
      <c r="G65" s="95" t="str">
        <f t="shared" si="18"/>
        <v>UNDER</v>
      </c>
      <c r="H65" s="95" t="str">
        <f t="shared" si="18"/>
        <v>UNDER</v>
      </c>
      <c r="I65" s="95" t="str">
        <f t="shared" si="18"/>
        <v>UNDER</v>
      </c>
      <c r="J65" s="95" t="str">
        <f t="shared" si="18"/>
        <v>OVER</v>
      </c>
      <c r="K65" s="95" t="str">
        <f t="shared" si="18"/>
        <v>OVER</v>
      </c>
      <c r="L65" s="95" t="str">
        <f t="shared" si="18"/>
        <v>UNDER</v>
      </c>
      <c r="M65" s="95" t="str">
        <f t="shared" si="18"/>
        <v>UNDER</v>
      </c>
      <c r="N65" s="95" t="str">
        <f t="shared" si="18"/>
        <v>OVER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3" operator="equal">
      <formula>"DECREASE"</formula>
    </cfRule>
    <cfRule type="cellIs" dxfId="78" priority="34" operator="equal">
      <formula>"INCREASE"</formula>
    </cfRule>
  </conditionalFormatting>
  <conditionalFormatting sqref="B62:U65 B31:B50">
    <cfRule type="cellIs" dxfId="77" priority="32" operator="greaterThan">
      <formula>$B$51</formula>
    </cfRule>
  </conditionalFormatting>
  <conditionalFormatting sqref="C31:C50">
    <cfRule type="cellIs" dxfId="76" priority="31" operator="greaterThan">
      <formula>$C$51</formula>
    </cfRule>
  </conditionalFormatting>
  <conditionalFormatting sqref="C18:V18">
    <cfRule type="cellIs" dxfId="75" priority="30" operator="equal">
      <formula>0</formula>
    </cfRule>
  </conditionalFormatting>
  <conditionalFormatting sqref="C17:V17">
    <cfRule type="cellIs" dxfId="74" priority="29" operator="equal">
      <formula>0</formula>
    </cfRule>
  </conditionalFormatting>
  <conditionalFormatting sqref="C19:V19">
    <cfRule type="cellIs" dxfId="73" priority="28" operator="equal">
      <formula>0</formula>
    </cfRule>
  </conditionalFormatting>
  <conditionalFormatting sqref="G31:G50">
    <cfRule type="cellIs" dxfId="72" priority="27" operator="greaterThan">
      <formula>$G$51</formula>
    </cfRule>
  </conditionalFormatting>
  <conditionalFormatting sqref="H31:H50">
    <cfRule type="cellIs" dxfId="71" priority="26" operator="greaterThan">
      <formula>$H$51</formula>
    </cfRule>
  </conditionalFormatting>
  <conditionalFormatting sqref="I31:I50">
    <cfRule type="cellIs" dxfId="70" priority="25" operator="greaterThan">
      <formula>$I$51</formula>
    </cfRule>
  </conditionalFormatting>
  <conditionalFormatting sqref="K31:K50">
    <cfRule type="cellIs" dxfId="69" priority="24" operator="greaterThan">
      <formula>$K$51</formula>
    </cfRule>
  </conditionalFormatting>
  <conditionalFormatting sqref="L31:L50">
    <cfRule type="cellIs" dxfId="68" priority="23" operator="greaterThan">
      <formula>$L$51</formula>
    </cfRule>
  </conditionalFormatting>
  <conditionalFormatting sqref="M31:M50">
    <cfRule type="cellIs" dxfId="67" priority="22" operator="greaterThan">
      <formula>$M$51</formula>
    </cfRule>
  </conditionalFormatting>
  <conditionalFormatting sqref="P31:P50">
    <cfRule type="cellIs" dxfId="66" priority="21" operator="greaterThan">
      <formula>$P$51</formula>
    </cfRule>
  </conditionalFormatting>
  <conditionalFormatting sqref="R31:R50">
    <cfRule type="cellIs" dxfId="65" priority="20" operator="greaterThan">
      <formula>$R$51</formula>
    </cfRule>
  </conditionalFormatting>
  <conditionalFormatting sqref="S31:S50">
    <cfRule type="cellIs" dxfId="64" priority="19" operator="greaterThan">
      <formula>$S$51</formula>
    </cfRule>
  </conditionalFormatting>
  <conditionalFormatting sqref="T31:T50">
    <cfRule type="cellIs" dxfId="63" priority="18" operator="greaterThan">
      <formula>$T$51</formula>
    </cfRule>
  </conditionalFormatting>
  <conditionalFormatting sqref="U31:U50">
    <cfRule type="cellIs" dxfId="62" priority="17" operator="greaterThan">
      <formula>$U$51</formula>
    </cfRule>
  </conditionalFormatting>
  <conditionalFormatting sqref="C22:V22">
    <cfRule type="cellIs" dxfId="61" priority="16" operator="equal">
      <formula>0</formula>
    </cfRule>
  </conditionalFormatting>
  <conditionalFormatting sqref="C24:V24">
    <cfRule type="cellIs" dxfId="60" priority="14" operator="equal">
      <formula>"DECREASE"</formula>
    </cfRule>
    <cfRule type="cellIs" dxfId="59" priority="15" operator="equal">
      <formula>"INCREASE"</formula>
    </cfRule>
  </conditionalFormatting>
  <conditionalFormatting sqref="C23:V23">
    <cfRule type="cellIs" dxfId="58" priority="13" operator="equal">
      <formula>0</formula>
    </cfRule>
  </conditionalFormatting>
  <conditionalFormatting sqref="C21:V21">
    <cfRule type="cellIs" dxfId="57" priority="9" operator="equal">
      <formula>0</formula>
    </cfRule>
  </conditionalFormatting>
  <conditionalFormatting sqref="B65:U65">
    <cfRule type="cellIs" dxfId="56" priority="7" operator="equal">
      <formula>"UNDER"</formula>
    </cfRule>
    <cfRule type="cellIs" dxfId="55" priority="8" operator="equal">
      <formula>"OVER"</formula>
    </cfRule>
  </conditionalFormatting>
  <conditionalFormatting sqref="J31:J50">
    <cfRule type="cellIs" dxfId="54" priority="4" operator="greaterThan">
      <formula>$J$51</formula>
    </cfRule>
  </conditionalFormatting>
  <conditionalFormatting sqref="I1">
    <cfRule type="cellIs" dxfId="53" priority="3" operator="lessThan">
      <formula>5</formula>
    </cfRule>
  </conditionalFormatting>
  <conditionalFormatting sqref="I2">
    <cfRule type="cellIs" dxfId="52" priority="2" operator="greaterThan">
      <formula>5000.1</formula>
    </cfRule>
  </conditionalFormatting>
  <conditionalFormatting sqref="I3">
    <cfRule type="cellIs" dxfId="51"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O11" sqref="O1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PAN-012611</v>
      </c>
      <c r="D1" s="129"/>
      <c r="E1" s="37" t="s">
        <v>45</v>
      </c>
      <c r="F1" s="46">
        <f>'Field data and Waste 1'!F1</f>
        <v>50</v>
      </c>
      <c r="G1" s="108" t="s">
        <v>43</v>
      </c>
      <c r="H1" s="109"/>
      <c r="I1" s="103">
        <v>5.77</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EPR/AB3891CX</v>
      </c>
      <c r="D2" s="131"/>
      <c r="E2" s="37" t="s">
        <v>106</v>
      </c>
      <c r="F2" s="103" t="s">
        <v>158</v>
      </c>
      <c r="G2" s="110" t="s">
        <v>107</v>
      </c>
      <c r="H2" s="111"/>
      <c r="I2" s="103">
        <v>948</v>
      </c>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Stepside Agri</v>
      </c>
      <c r="D3" s="131"/>
      <c r="E3" s="37" t="s">
        <v>105</v>
      </c>
      <c r="F3" s="45" t="s">
        <v>78</v>
      </c>
      <c r="G3" s="108" t="s">
        <v>108</v>
      </c>
      <c r="H3" s="109"/>
      <c r="I3" s="103">
        <v>0.82399999999999995</v>
      </c>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Bryn Farm, Ferwig, Cardigan, Ceredigion, SA43 1PL</v>
      </c>
      <c r="D4" s="129"/>
      <c r="E4" s="38" t="s">
        <v>1</v>
      </c>
      <c r="F4" s="103" t="s">
        <v>161</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f>'Field data and Waste 1'!C8</f>
        <v>2</v>
      </c>
      <c r="D8" s="67">
        <f>'Field data and Waste 1'!D8</f>
        <v>3</v>
      </c>
      <c r="E8" s="67">
        <f>'Field data and Waste 1'!E8</f>
        <v>4</v>
      </c>
      <c r="F8" s="67">
        <f>'Field data and Waste 1'!F8</f>
        <v>5</v>
      </c>
      <c r="G8" s="67">
        <f>'Field data and Waste 1'!G8</f>
        <v>6</v>
      </c>
      <c r="H8" s="67">
        <f>'Field data and Waste 1'!H8</f>
        <v>7</v>
      </c>
      <c r="I8" s="67">
        <f>'Field data and Waste 1'!I8</f>
        <v>8</v>
      </c>
      <c r="J8" s="67">
        <f>'Field data and Waste 1'!J8</f>
        <v>9</v>
      </c>
      <c r="K8" s="67">
        <f>'Field data and Waste 1'!K8</f>
        <v>10</v>
      </c>
      <c r="L8" s="67">
        <f>'Field data and Waste 1'!L8</f>
        <v>11</v>
      </c>
      <c r="M8" s="67">
        <f>'Field data and Waste 1'!M8</f>
        <v>12</v>
      </c>
      <c r="N8" s="67">
        <f>'Field data and Waste 1'!N8</f>
        <v>13</v>
      </c>
      <c r="O8" s="67">
        <f>'Field data and Waste 1'!O8</f>
        <v>14</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t="str">
        <f>'Field data and Waste 1'!C9</f>
        <v>Moderate</v>
      </c>
      <c r="D9" s="67">
        <f>'Field data and Waste 1'!D9</f>
        <v>1</v>
      </c>
      <c r="E9" s="67">
        <f>'Field data and Waste 1'!E9</f>
        <v>0</v>
      </c>
      <c r="F9" s="67">
        <f>'Field data and Waste 1'!F9</f>
        <v>0</v>
      </c>
      <c r="G9" s="67" t="str">
        <f>'Field data and Waste 1'!G9</f>
        <v>Moderate</v>
      </c>
      <c r="H9" s="67">
        <f>'Field data and Waste 1'!H9</f>
        <v>0</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6.5</v>
      </c>
      <c r="D10" s="67">
        <f>'Field data and Waste 1'!D10</f>
        <v>6.2</v>
      </c>
      <c r="E10" s="67">
        <f>'Field data and Waste 1'!E10</f>
        <v>5.9</v>
      </c>
      <c r="F10" s="67">
        <f>'Field data and Waste 1'!F10</f>
        <v>6.2</v>
      </c>
      <c r="G10" s="67">
        <f>'Field data and Waste 1'!G10</f>
        <v>6.3</v>
      </c>
      <c r="H10" s="67">
        <f>'Field data and Waste 1'!H10</f>
        <v>6.4</v>
      </c>
      <c r="I10" s="67">
        <f>'Field data and Waste 1'!I10</f>
        <v>5.8</v>
      </c>
      <c r="J10" s="67">
        <f>'Field data and Waste 1'!J10</f>
        <v>6</v>
      </c>
      <c r="K10" s="67">
        <f>'Field data and Waste 1'!K10</f>
        <v>6.3</v>
      </c>
      <c r="L10" s="67">
        <f>'Field data and Waste 1'!L10</f>
        <v>6.5</v>
      </c>
      <c r="M10" s="67">
        <f>'Field data and Waste 1'!M10</f>
        <v>6.1</v>
      </c>
      <c r="N10" s="67">
        <f>'Field data and Waste 1'!N10</f>
        <v>6.1</v>
      </c>
      <c r="O10" s="67">
        <f>'Field data and Waste 1'!O10</f>
        <v>6.3</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0</v>
      </c>
      <c r="D11" s="67">
        <f>'Field data and Waste 1'!D11</f>
        <v>1</v>
      </c>
      <c r="E11" s="67">
        <f>'Field data and Waste 1'!E11</f>
        <v>3</v>
      </c>
      <c r="F11" s="67">
        <f>'Field data and Waste 1'!F11</f>
        <v>2</v>
      </c>
      <c r="G11" s="67">
        <f>'Field data and Waste 1'!G11</f>
        <v>3</v>
      </c>
      <c r="H11" s="67">
        <f>'Field data and Waste 1'!H11</f>
        <v>4</v>
      </c>
      <c r="I11" s="67">
        <f>'Field data and Waste 1'!I11</f>
        <v>1</v>
      </c>
      <c r="J11" s="67">
        <f>'Field data and Waste 1'!J11</f>
        <v>0</v>
      </c>
      <c r="K11" s="67">
        <f>'Field data and Waste 1'!K11</f>
        <v>3</v>
      </c>
      <c r="L11" s="67">
        <f>'Field data and Waste 1'!L11</f>
        <v>2</v>
      </c>
      <c r="M11" s="67">
        <f>'Field data and Waste 1'!M11</f>
        <v>2</v>
      </c>
      <c r="N11" s="67">
        <f>'Field data and Waste 1'!N11</f>
        <v>2</v>
      </c>
      <c r="O11" s="67">
        <f>'Field data and Waste 1'!O11</f>
        <v>4</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0</v>
      </c>
      <c r="D12" s="67">
        <f>'Field data and Waste 1'!D12</f>
        <v>0</v>
      </c>
      <c r="E12" s="67">
        <f>'Field data and Waste 1'!E12</f>
        <v>1</v>
      </c>
      <c r="F12" s="67">
        <f>'Field data and Waste 1'!F12</f>
        <v>0</v>
      </c>
      <c r="G12" s="67">
        <f>'Field data and Waste 1'!G12</f>
        <v>2</v>
      </c>
      <c r="H12" s="67">
        <f>'Field data and Waste 1'!H12</f>
        <v>2</v>
      </c>
      <c r="I12" s="67">
        <f>'Field data and Waste 1'!I12</f>
        <v>1</v>
      </c>
      <c r="J12" s="67">
        <f>'Field data and Waste 1'!J12</f>
        <v>1</v>
      </c>
      <c r="K12" s="67">
        <f>'Field data and Waste 1'!K12</f>
        <v>2</v>
      </c>
      <c r="L12" s="67">
        <f>'Field data and Waste 1'!L12</f>
        <v>2</v>
      </c>
      <c r="M12" s="67">
        <f>'Field data and Waste 1'!M12</f>
        <v>2</v>
      </c>
      <c r="N12" s="67">
        <f>'Field data and Waste 1'!N12</f>
        <v>1</v>
      </c>
      <c r="O12" s="67">
        <f>'Field data and Waste 1'!O12</f>
        <v>1</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2</v>
      </c>
      <c r="D13" s="67">
        <f>'Field data and Waste 1'!D13</f>
        <v>1</v>
      </c>
      <c r="E13" s="67">
        <f>'Field data and Waste 1'!E13</f>
        <v>0</v>
      </c>
      <c r="F13" s="67">
        <f>'Field data and Waste 1'!F13</f>
        <v>1</v>
      </c>
      <c r="G13" s="67">
        <f>'Field data and Waste 1'!G13</f>
        <v>0</v>
      </c>
      <c r="H13" s="67">
        <f>'Field data and Waste 1'!H13</f>
        <v>1</v>
      </c>
      <c r="I13" s="67">
        <f>'Field data and Waste 1'!I13</f>
        <v>2</v>
      </c>
      <c r="J13" s="67">
        <f>'Field data and Waste 1'!J13</f>
        <v>2</v>
      </c>
      <c r="K13" s="67">
        <f>'Field data and Waste 1'!K13</f>
        <v>2</v>
      </c>
      <c r="L13" s="67">
        <f>'Field data and Waste 1'!L13</f>
        <v>2</v>
      </c>
      <c r="M13" s="67">
        <f>'Field data and Waste 1'!M13</f>
        <v>1</v>
      </c>
      <c r="N13" s="67">
        <f>'Field data and Waste 1'!N13</f>
        <v>1</v>
      </c>
      <c r="O13" s="67">
        <f>'Field data and Waste 1'!O13</f>
        <v>1</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Spring wheat/barley</v>
      </c>
      <c r="E14" s="73" t="str">
        <f>'Field data and Waste 1'!E14</f>
        <v>Spring wheat/barley</v>
      </c>
      <c r="F14" s="73" t="str">
        <f>'Field data and Waste 1'!F14</f>
        <v>Winter barley/triticale/rye</v>
      </c>
      <c r="G14" s="73" t="str">
        <f>'Field data and Waste 1'!G14</f>
        <v xml:space="preserve">Grass Silage (25% DM) </v>
      </c>
      <c r="H14" s="73" t="str">
        <f>'Field data and Waste 1'!H14</f>
        <v>Winter barley/triticale/rye</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47</v>
      </c>
      <c r="D15" s="67">
        <f>'Field data and Waste 1'!D15</f>
        <v>5.5</v>
      </c>
      <c r="E15" s="67">
        <f>'Field data and Waste 1'!E15</f>
        <v>5.5</v>
      </c>
      <c r="F15" s="67">
        <f>'Field data and Waste 1'!F15</f>
        <v>6.5</v>
      </c>
      <c r="G15" s="67">
        <f>'Field data and Waste 1'!G15</f>
        <v>47</v>
      </c>
      <c r="H15" s="67">
        <f>'Field data and Waste 1'!H15</f>
        <v>6.5</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79.899999999999991</v>
      </c>
      <c r="D17" s="39">
        <f t="shared" si="0"/>
        <v>46.75</v>
      </c>
      <c r="E17" s="39">
        <f t="shared" si="0"/>
        <v>46.75</v>
      </c>
      <c r="F17" s="39">
        <f t="shared" si="0"/>
        <v>55.25</v>
      </c>
      <c r="G17" s="39">
        <f t="shared" si="0"/>
        <v>79.899999999999991</v>
      </c>
      <c r="H17" s="39">
        <f t="shared" si="0"/>
        <v>55.25</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144.76599899999999</v>
      </c>
      <c r="D18" s="24">
        <f>$D32</f>
        <v>125.301663</v>
      </c>
      <c r="E18" s="24">
        <f>$D33</f>
        <v>47.444319</v>
      </c>
      <c r="F18" s="24">
        <f>$D34</f>
        <v>54.743444999999994</v>
      </c>
      <c r="G18" s="24">
        <f>$D35</f>
        <v>80.290385999999998</v>
      </c>
      <c r="H18" s="24">
        <f>$D36</f>
        <v>54.743444999999994</v>
      </c>
      <c r="I18" s="24">
        <f>$D37</f>
        <v>144.76599899999999</v>
      </c>
      <c r="J18" s="24">
        <f>$D38</f>
        <v>80.290385999999998</v>
      </c>
      <c r="K18" s="24">
        <f>$D39</f>
        <v>80.290385999999998</v>
      </c>
      <c r="L18" s="24">
        <f>$D40</f>
        <v>80.290385999999998</v>
      </c>
      <c r="M18" s="24">
        <f>$D41</f>
        <v>80.290385999999998</v>
      </c>
      <c r="N18" s="24">
        <f>$D42</f>
        <v>80.290385999999998</v>
      </c>
      <c r="O18" s="24">
        <f>$D43</f>
        <v>80.290385999999998</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64.865999000000002</v>
      </c>
      <c r="D19" s="24">
        <f t="shared" ref="D19:V19" si="1">D18-D17</f>
        <v>78.551663000000005</v>
      </c>
      <c r="E19" s="24">
        <f t="shared" si="1"/>
        <v>0.69431900000000013</v>
      </c>
      <c r="F19" s="24">
        <f t="shared" si="1"/>
        <v>-0.50655500000000586</v>
      </c>
      <c r="G19" s="24">
        <f t="shared" si="1"/>
        <v>0.39038600000000656</v>
      </c>
      <c r="H19" s="24">
        <f t="shared" si="1"/>
        <v>-0.50655500000000586</v>
      </c>
      <c r="I19" s="24">
        <f t="shared" si="1"/>
        <v>64.865999000000002</v>
      </c>
      <c r="J19" s="24">
        <f t="shared" si="1"/>
        <v>0.39038600000000656</v>
      </c>
      <c r="K19" s="24">
        <f t="shared" si="1"/>
        <v>0.39038600000000656</v>
      </c>
      <c r="L19" s="24">
        <f t="shared" si="1"/>
        <v>0.39038600000000656</v>
      </c>
      <c r="M19" s="24">
        <f t="shared" si="1"/>
        <v>0.39038600000000656</v>
      </c>
      <c r="N19" s="24">
        <f t="shared" si="1"/>
        <v>0.39038600000000656</v>
      </c>
      <c r="O19" s="24">
        <f t="shared" si="1"/>
        <v>0.39038600000000656</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INCREASE</v>
      </c>
      <c r="D20" s="33" t="str">
        <f>IF($B32="","",IF(D$19&gt;=0,"INCREASE","DECREASE"))</f>
        <v>INCREASE</v>
      </c>
      <c r="E20" s="33" t="str">
        <f>IF($B33="","",IF(E$19&gt;=0,"INCREASE","DECREASE"))</f>
        <v>INCREASE</v>
      </c>
      <c r="F20" s="33" t="str">
        <f>IF($B34="","",IF(F$19&gt;=0,"INCREASE","DECREASE"))</f>
        <v>DECREASE</v>
      </c>
      <c r="G20" s="33" t="str">
        <f>IF($B35="","",IF(G$19&gt;=0,"INCREASE","DECREASE"))</f>
        <v>INCREASE</v>
      </c>
      <c r="H20" s="33" t="str">
        <f>IF($B36="","",IF(H$19&gt;=0,"INCREASE","DECREASE"))</f>
        <v>DECREASE</v>
      </c>
      <c r="I20" s="33" t="str">
        <f>IF($B37="","",IF(I$19&gt;=0,"INCREASE","DECREASE"))</f>
        <v>INCREASE</v>
      </c>
      <c r="J20" s="33" t="str">
        <f>IF($B38="","",IF(J$19&gt;=0,"INCREASE","DECREASE"))</f>
        <v>INCREASE</v>
      </c>
      <c r="K20" s="33" t="str">
        <f>IF($B39="","",IF(K$19&gt;=0,"INCREASE","DECREASE"))</f>
        <v>INCREASE</v>
      </c>
      <c r="L20" s="33" t="str">
        <f>IF($B40="","",IF(L$19&gt;=0,"INCREASE","DECREASE"))</f>
        <v>INCREASE</v>
      </c>
      <c r="M20" s="33" t="str">
        <f>IF($B41="","",IF(M$19&gt;=0,"INCREASE","DECREASE"))</f>
        <v>INCREASE</v>
      </c>
      <c r="N20" s="33" t="str">
        <f>IF($B42="","",IF(N$19&gt;=0,"INCREASE","DECREASE"))</f>
        <v>INCREASE</v>
      </c>
      <c r="O20" s="33" t="str">
        <f>IF($B43="","",IF(O$19&gt;=0,"INCREASE","DECREASE"))</f>
        <v>INCREASE</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282</v>
      </c>
      <c r="D21" s="39">
        <f t="shared" si="2"/>
        <v>66</v>
      </c>
      <c r="E21" s="39">
        <f t="shared" si="2"/>
        <v>66</v>
      </c>
      <c r="F21" s="39">
        <f t="shared" si="2"/>
        <v>68.25</v>
      </c>
      <c r="G21" s="39">
        <f t="shared" si="2"/>
        <v>282</v>
      </c>
      <c r="H21" s="39">
        <f t="shared" si="2"/>
        <v>68.25</v>
      </c>
      <c r="I21" s="39">
        <f t="shared" si="2"/>
        <v>282</v>
      </c>
      <c r="J21" s="39">
        <f t="shared" si="2"/>
        <v>282</v>
      </c>
      <c r="K21" s="39">
        <f t="shared" si="2"/>
        <v>282</v>
      </c>
      <c r="L21" s="39">
        <f t="shared" si="2"/>
        <v>282</v>
      </c>
      <c r="M21" s="39">
        <f t="shared" si="2"/>
        <v>282</v>
      </c>
      <c r="N21" s="39">
        <f t="shared" si="2"/>
        <v>282</v>
      </c>
      <c r="O21" s="39">
        <f t="shared" si="2"/>
        <v>282</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37.999675000000003</v>
      </c>
      <c r="D22" s="24">
        <f>$E32</f>
        <v>32.890475000000002</v>
      </c>
      <c r="E22" s="24">
        <f>$E33</f>
        <v>12.453675000000002</v>
      </c>
      <c r="F22" s="24">
        <f>$E34</f>
        <v>14.369625000000001</v>
      </c>
      <c r="G22" s="24">
        <f>$E35</f>
        <v>21.075450000000004</v>
      </c>
      <c r="H22" s="24">
        <f>$E36</f>
        <v>14.369625000000001</v>
      </c>
      <c r="I22" s="24">
        <f>$E37</f>
        <v>37.999675000000003</v>
      </c>
      <c r="J22" s="24">
        <f>$E38</f>
        <v>21.075450000000004</v>
      </c>
      <c r="K22" s="24">
        <f>$E39</f>
        <v>21.075450000000004</v>
      </c>
      <c r="L22" s="24">
        <f>$E40</f>
        <v>21.075450000000004</v>
      </c>
      <c r="M22" s="24">
        <f>$E41</f>
        <v>21.075450000000004</v>
      </c>
      <c r="N22" s="24">
        <f>$E42</f>
        <v>21.075450000000004</v>
      </c>
      <c r="O22" s="24">
        <f>$E43</f>
        <v>21.075450000000004</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-244.000325</v>
      </c>
      <c r="D23" s="24">
        <f t="shared" ref="D23:V23" si="3">D22-D21</f>
        <v>-33.109524999999998</v>
      </c>
      <c r="E23" s="24">
        <f t="shared" si="3"/>
        <v>-53.546324999999996</v>
      </c>
      <c r="F23" s="24">
        <f t="shared" si="3"/>
        <v>-53.880375000000001</v>
      </c>
      <c r="G23" s="24">
        <f t="shared" si="3"/>
        <v>-260.92455000000001</v>
      </c>
      <c r="H23" s="24">
        <f t="shared" si="3"/>
        <v>-53.880375000000001</v>
      </c>
      <c r="I23" s="24">
        <f t="shared" si="3"/>
        <v>-244.000325</v>
      </c>
      <c r="J23" s="24">
        <f t="shared" si="3"/>
        <v>-260.92455000000001</v>
      </c>
      <c r="K23" s="24">
        <f t="shared" si="3"/>
        <v>-260.92455000000001</v>
      </c>
      <c r="L23" s="24">
        <f t="shared" si="3"/>
        <v>-260.92455000000001</v>
      </c>
      <c r="M23" s="24">
        <f t="shared" si="3"/>
        <v>-260.92455000000001</v>
      </c>
      <c r="N23" s="24">
        <f t="shared" si="3"/>
        <v>-260.92455000000001</v>
      </c>
      <c r="O23" s="24">
        <f t="shared" si="3"/>
        <v>-260.92455000000001</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v>
      </c>
      <c r="B31" s="23">
        <v>119</v>
      </c>
      <c r="C31" s="2">
        <f>IF(C$27="%w/w SAR",((C$28*10)*$B31),IF(C$27="%w/w DM",(((C$28*10)*($B$28/100))*$B31),IF(C$27="kg/t SAR",(C$28*$B31),IF(C$27="kg/t DM",((C$28*($B$28/100))*$B31),IF(C$27="mg/kg SAR",((C$28*0.001)*$B31),IF(C$27="mg/kg DM",(((C$28*0.001)*($B$28/100))*$B31),0))))))</f>
        <v>142.79999999999998</v>
      </c>
      <c r="D31" s="2">
        <f>(IF(D$27="%w/w SAR",((D$28*10)*$B31),IF(D$27="%w/w DM",(((D$28*10)*($B$28/100))*$B31),IF(D$27="kg/t SAR",(D$28*$B31),IF(D$27="kg/t DM",((D$28*($B$28/100))*$B31),IF(D$27="mg/kg SAR",((D$28*0.001)*$B31),IF(D$27="mg/kg DM",(((D$28*0.001)*($B$28/100))*$B31),"0")))))))*2.291</f>
        <v>144.76599899999999</v>
      </c>
      <c r="E31" s="2">
        <f>(IF(E$27="%w/w SAR",((E$28*10)*$B31),IF(E$27="%w/w DM",(((E$28*10)*($B$28/100))*$B31),IF(E$27="kg/t SAR",(E$28*$B31),IF(E$27="kg/t DM",((E$28*($B$28/100))*$B31),IF(E$27="mg/kg SAR",((E$28*0.001)*$B31),IF(E$27="mg/kg DM",(((E$28*0.001)*($B$28/100))*$B31),"0")))))))*1.205</f>
        <v>37.999675000000003</v>
      </c>
      <c r="F31" s="2">
        <f>(IF(F$27="%w/w SAR",((F$28*10)*$B31),IF(F$27="%w/w DM",(((F$28*10)*($B$28/100))*$B31),IF(F$27="kg/t SAR",(F$28*$B31),IF(F$27="kg/t DM",((F$28*($B$28/100))*$B31),IF(F$27="mg/kg SAR",((F$28*0.001)*$B31),IF(F$27="mg/kg DM",(((F$28*0.001)*($B$28/100))*$B31),"0")))))))*1.658</f>
        <v>16.2182244</v>
      </c>
      <c r="G31" s="2">
        <f t="shared" ref="G31:P46" si="5">IF(G$27="%w/w SAR",((G$28*10)*$B31),IF(G$27="%w/w DM",(((G$28*10)*($B$28/100))*$B31),IF(G$27="kg/t SAR",(G$28*$B31),IF(G$27="kg/t DM",((G$28*($B$28/100))*$B31),IF(G$27="mg/kg SAR",((G$28*0.001)*$B31),IF(G$27="mg/kg DM",(((G$28*0.001)*($B$28/100))*$B31),0))))))</f>
        <v>2.8560000000000002E-2</v>
      </c>
      <c r="H31" s="2">
        <f t="shared" si="5"/>
        <v>1.0031699999999999</v>
      </c>
      <c r="I31" s="2">
        <f t="shared" si="5"/>
        <v>5.9500000000000004E-2</v>
      </c>
      <c r="J31" s="2">
        <f t="shared" si="5"/>
        <v>1.1900000000000001E-3</v>
      </c>
      <c r="K31" s="2">
        <f t="shared" si="5"/>
        <v>5.9500000000000004E-3</v>
      </c>
      <c r="L31" s="2">
        <f t="shared" si="5"/>
        <v>2.3800000000000002E-2</v>
      </c>
      <c r="M31" s="2">
        <f t="shared" si="5"/>
        <v>7.8539999999999999E-2</v>
      </c>
      <c r="N31" s="2">
        <f t="shared" si="5"/>
        <v>0</v>
      </c>
      <c r="O31" s="2">
        <f t="shared" si="5"/>
        <v>0</v>
      </c>
      <c r="P31" s="2">
        <f t="shared" si="5"/>
        <v>104.125</v>
      </c>
      <c r="Q31" s="2">
        <f>(IF(Q$27="%w/w SAR",((Q$28*10)*$B31),IF(Q$27="%w/w DM",(((Q$28*10)*($B$28/100))*$B31),IF(Q$27="kg/t SAR",(Q$28*$B31),IF(Q$27="kg/t DM",((Q$28*($B$28/100))*$B31),IF(Q$27="mg/kg SAR",((Q$28*0.001)*$B31),IF(Q$27="mg/kg DM",(((Q$28*0.001)*($B$28/100))*$B31),0)))))))*2.5</f>
        <v>38.377500000000005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v>
      </c>
      <c r="B32" s="23">
        <v>103</v>
      </c>
      <c r="C32" s="2">
        <f t="shared" ref="C32:C50" si="6">IF(C$27="%w/w SAR",((C$28*10)*$B32),IF(C$27="%w/w DM",(((C$28*10)*($B$28/100))*$B32),IF(C$27="kg/t SAR",(C$28*$B32),IF(C$27="kg/t DM",((C$28*($B$28/100))*$B32),IF(C$27="mg/kg SAR",((C$28*0.001)*$B32),IF(C$27="mg/kg DM",(((C$28*0.001)*($B$28/100))*$B32),0))))))</f>
        <v>123.6</v>
      </c>
      <c r="D32" s="2">
        <f t="shared" ref="D32:D50" si="7">(IF(D$27="%w/w SAR",((D$28*10)*$B32),IF(D$27="%w/w DM",(((D$28*10)*($B$28/100))*$B32),IF(D$27="kg/t SAR",(D$28*$B32),IF(D$27="kg/t DM",((D$28*($B$28/100))*$B32),IF(D$27="mg/kg SAR",((D$28*0.001)*$B32),IF(D$27="mg/kg DM",(((D$28*0.001)*($B$28/100))*$B32),"0")))))))*2.291</f>
        <v>125.301663</v>
      </c>
      <c r="E32" s="2">
        <f t="shared" ref="E32:E50" si="8">(IF(E$27="%w/w SAR",((E$28*10)*$B32),IF(E$27="%w/w DM",(((E$28*10)*($B$28/100))*$B32),IF(E$27="kg/t SAR",(E$28*$B32),IF(E$27="kg/t DM",((E$28*($B$28/100))*$B32),IF(E$27="mg/kg SAR",((E$28*0.001)*$B32),IF(E$27="mg/kg DM",(((E$28*0.001)*($B$28/100))*$B32),"0")))))))*1.205</f>
        <v>32.890475000000002</v>
      </c>
      <c r="F32" s="2">
        <f t="shared" ref="F32:F50" si="9">(IF(F$27="%w/w SAR",((F$28*10)*$B32),IF(F$27="%w/w DM",(((F$28*10)*($B$28/100))*$B32),IF(F$27="kg/t SAR",(F$28*$B32),IF(F$27="kg/t DM",((F$28*($B$28/100))*$B32),IF(F$27="mg/kg SAR",((F$28*0.001)*$B32),IF(F$27="mg/kg DM",(((F$28*0.001)*($B$28/100))*$B32),"0")))))))*1.658</f>
        <v>14.037622800000001</v>
      </c>
      <c r="G32" s="2">
        <f t="shared" si="5"/>
        <v>2.4719999999999999E-2</v>
      </c>
      <c r="H32" s="2">
        <f t="shared" si="5"/>
        <v>0.86829000000000001</v>
      </c>
      <c r="I32" s="2">
        <f t="shared" si="5"/>
        <v>5.1500000000000004E-2</v>
      </c>
      <c r="J32" s="2">
        <f t="shared" si="5"/>
        <v>1.0300000000000001E-3</v>
      </c>
      <c r="K32" s="2">
        <f t="shared" si="5"/>
        <v>5.1500000000000001E-3</v>
      </c>
      <c r="L32" s="2">
        <f t="shared" si="5"/>
        <v>2.06E-2</v>
      </c>
      <c r="M32" s="2">
        <f t="shared" si="5"/>
        <v>6.7979999999999999E-2</v>
      </c>
      <c r="N32" s="2">
        <f t="shared" si="5"/>
        <v>0</v>
      </c>
      <c r="O32" s="2">
        <f t="shared" si="5"/>
        <v>0</v>
      </c>
      <c r="P32" s="2">
        <f t="shared" si="5"/>
        <v>90.125</v>
      </c>
      <c r="Q32" s="2">
        <f t="shared" ref="Q32:Q50" si="10">(IF(Q$27="%w/w SAR",((Q$28*10)*$B32),IF(Q$27="%w/w DM",(((Q$28*10)*($B$28/100))*$B32),IF(Q$27="kg/t SAR",(Q$28*$B32),IF(Q$27="kg/t DM",((Q$28*($B$28/100))*$B32),IF(Q$27="mg/kg SAR",((Q$28*0.001)*$B32),IF(Q$27="mg/kg DM",(((Q$28*0.001)*($B$28/100))*$B32),0)))))))*2.5</f>
        <v>33.217500000000001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v>
      </c>
      <c r="B33" s="23">
        <v>39</v>
      </c>
      <c r="C33" s="2">
        <f t="shared" si="6"/>
        <v>46.8</v>
      </c>
      <c r="D33" s="2">
        <f t="shared" si="7"/>
        <v>47.444319</v>
      </c>
      <c r="E33" s="2">
        <f t="shared" si="8"/>
        <v>12.453675000000002</v>
      </c>
      <c r="F33" s="2">
        <f t="shared" si="9"/>
        <v>5.3152164000000006</v>
      </c>
      <c r="G33" s="2">
        <f t="shared" si="5"/>
        <v>9.3600000000000003E-3</v>
      </c>
      <c r="H33" s="2">
        <f t="shared" si="5"/>
        <v>0.32877000000000001</v>
      </c>
      <c r="I33" s="2">
        <f t="shared" si="5"/>
        <v>1.95E-2</v>
      </c>
      <c r="J33" s="2">
        <f t="shared" si="5"/>
        <v>3.9000000000000005E-4</v>
      </c>
      <c r="K33" s="2">
        <f t="shared" si="5"/>
        <v>1.9500000000000001E-3</v>
      </c>
      <c r="L33" s="2">
        <f t="shared" si="5"/>
        <v>7.8000000000000005E-3</v>
      </c>
      <c r="M33" s="2">
        <f t="shared" si="5"/>
        <v>2.5739999999999999E-2</v>
      </c>
      <c r="N33" s="2">
        <f t="shared" si="5"/>
        <v>0</v>
      </c>
      <c r="O33" s="2">
        <f t="shared" si="5"/>
        <v>0</v>
      </c>
      <c r="P33" s="2">
        <f t="shared" si="5"/>
        <v>34.125</v>
      </c>
      <c r="Q33" s="2">
        <f t="shared" si="10"/>
        <v>12.577500000000001</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5</v>
      </c>
      <c r="B34" s="23">
        <v>45</v>
      </c>
      <c r="C34" s="2">
        <f t="shared" si="6"/>
        <v>54</v>
      </c>
      <c r="D34" s="2">
        <f t="shared" si="7"/>
        <v>54.743444999999994</v>
      </c>
      <c r="E34" s="2">
        <f t="shared" si="8"/>
        <v>14.369625000000001</v>
      </c>
      <c r="F34" s="2">
        <f t="shared" si="9"/>
        <v>6.1329419999999999</v>
      </c>
      <c r="G34" s="2">
        <f t="shared" si="5"/>
        <v>1.0800000000000001E-2</v>
      </c>
      <c r="H34" s="2">
        <f t="shared" si="5"/>
        <v>0.37935000000000002</v>
      </c>
      <c r="I34" s="2">
        <f t="shared" si="5"/>
        <v>2.2499999999999999E-2</v>
      </c>
      <c r="J34" s="2">
        <f t="shared" si="5"/>
        <v>4.5000000000000004E-4</v>
      </c>
      <c r="K34" s="2">
        <f t="shared" si="5"/>
        <v>2.2500000000000003E-3</v>
      </c>
      <c r="L34" s="2">
        <f t="shared" si="5"/>
        <v>9.0000000000000011E-3</v>
      </c>
      <c r="M34" s="2">
        <f t="shared" si="5"/>
        <v>2.9700000000000001E-2</v>
      </c>
      <c r="N34" s="2">
        <f t="shared" si="5"/>
        <v>0</v>
      </c>
      <c r="O34" s="2">
        <f t="shared" si="5"/>
        <v>0</v>
      </c>
      <c r="P34" s="2">
        <f t="shared" si="5"/>
        <v>39.375</v>
      </c>
      <c r="Q34" s="2">
        <f t="shared" si="10"/>
        <v>14.512499999999999</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6</v>
      </c>
      <c r="B35" s="23">
        <v>66</v>
      </c>
      <c r="C35" s="2">
        <f t="shared" si="6"/>
        <v>79.2</v>
      </c>
      <c r="D35" s="2">
        <f t="shared" si="7"/>
        <v>80.290385999999998</v>
      </c>
      <c r="E35" s="2">
        <f t="shared" si="8"/>
        <v>21.075450000000004</v>
      </c>
      <c r="F35" s="2">
        <f t="shared" si="9"/>
        <v>8.9949815999999991</v>
      </c>
      <c r="G35" s="2">
        <f t="shared" si="5"/>
        <v>1.584E-2</v>
      </c>
      <c r="H35" s="2">
        <f t="shared" si="5"/>
        <v>0.55637999999999999</v>
      </c>
      <c r="I35" s="2">
        <f t="shared" si="5"/>
        <v>3.3000000000000002E-2</v>
      </c>
      <c r="J35" s="2">
        <f t="shared" si="5"/>
        <v>6.600000000000001E-4</v>
      </c>
      <c r="K35" s="2">
        <f t="shared" si="5"/>
        <v>3.3E-3</v>
      </c>
      <c r="L35" s="2">
        <f t="shared" si="5"/>
        <v>1.32E-2</v>
      </c>
      <c r="M35" s="2">
        <f t="shared" si="5"/>
        <v>4.3560000000000001E-2</v>
      </c>
      <c r="N35" s="2">
        <f t="shared" si="5"/>
        <v>0</v>
      </c>
      <c r="O35" s="2">
        <f t="shared" si="5"/>
        <v>0</v>
      </c>
      <c r="P35" s="2">
        <f t="shared" si="5"/>
        <v>57.75</v>
      </c>
      <c r="Q35" s="2">
        <f t="shared" si="10"/>
        <v>21.284999999999997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7</v>
      </c>
      <c r="B36" s="23">
        <v>45</v>
      </c>
      <c r="C36" s="2">
        <f t="shared" si="6"/>
        <v>54</v>
      </c>
      <c r="D36" s="2">
        <f t="shared" si="7"/>
        <v>54.743444999999994</v>
      </c>
      <c r="E36" s="2">
        <f t="shared" si="8"/>
        <v>14.369625000000001</v>
      </c>
      <c r="F36" s="2">
        <f t="shared" si="9"/>
        <v>6.1329419999999999</v>
      </c>
      <c r="G36" s="2">
        <f t="shared" si="5"/>
        <v>1.0800000000000001E-2</v>
      </c>
      <c r="H36" s="2">
        <f t="shared" si="5"/>
        <v>0.37935000000000002</v>
      </c>
      <c r="I36" s="2">
        <f t="shared" si="5"/>
        <v>2.2499999999999999E-2</v>
      </c>
      <c r="J36" s="2">
        <f t="shared" si="5"/>
        <v>4.5000000000000004E-4</v>
      </c>
      <c r="K36" s="2">
        <f t="shared" si="5"/>
        <v>2.2500000000000003E-3</v>
      </c>
      <c r="L36" s="2">
        <f t="shared" si="5"/>
        <v>9.0000000000000011E-3</v>
      </c>
      <c r="M36" s="2">
        <f t="shared" si="5"/>
        <v>2.9700000000000001E-2</v>
      </c>
      <c r="N36" s="2">
        <f t="shared" si="5"/>
        <v>0</v>
      </c>
      <c r="O36" s="2">
        <f t="shared" si="5"/>
        <v>0</v>
      </c>
      <c r="P36" s="2">
        <f t="shared" si="5"/>
        <v>39.375</v>
      </c>
      <c r="Q36" s="2">
        <f t="shared" si="10"/>
        <v>14.512499999999999</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8</v>
      </c>
      <c r="B37" s="23">
        <v>119</v>
      </c>
      <c r="C37" s="2">
        <f t="shared" si="6"/>
        <v>142.79999999999998</v>
      </c>
      <c r="D37" s="2">
        <f t="shared" si="7"/>
        <v>144.76599899999999</v>
      </c>
      <c r="E37" s="2">
        <f t="shared" si="8"/>
        <v>37.999675000000003</v>
      </c>
      <c r="F37" s="2">
        <f t="shared" si="9"/>
        <v>16.2182244</v>
      </c>
      <c r="G37" s="2">
        <f t="shared" si="5"/>
        <v>2.8560000000000002E-2</v>
      </c>
      <c r="H37" s="2">
        <f t="shared" si="5"/>
        <v>1.0031699999999999</v>
      </c>
      <c r="I37" s="2">
        <f t="shared" si="5"/>
        <v>5.9500000000000004E-2</v>
      </c>
      <c r="J37" s="2">
        <f t="shared" si="5"/>
        <v>1.1900000000000001E-3</v>
      </c>
      <c r="K37" s="2">
        <f t="shared" si="5"/>
        <v>5.9500000000000004E-3</v>
      </c>
      <c r="L37" s="2">
        <f t="shared" si="5"/>
        <v>2.3800000000000002E-2</v>
      </c>
      <c r="M37" s="2">
        <f t="shared" si="5"/>
        <v>7.8539999999999999E-2</v>
      </c>
      <c r="N37" s="2">
        <f t="shared" si="5"/>
        <v>0</v>
      </c>
      <c r="O37" s="2">
        <f t="shared" si="5"/>
        <v>0</v>
      </c>
      <c r="P37" s="2">
        <f t="shared" si="5"/>
        <v>104.125</v>
      </c>
      <c r="Q37" s="2">
        <f t="shared" si="10"/>
        <v>38.377500000000005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9</v>
      </c>
      <c r="B38" s="23">
        <v>66</v>
      </c>
      <c r="C38" s="2">
        <f t="shared" si="6"/>
        <v>79.2</v>
      </c>
      <c r="D38" s="2">
        <f t="shared" si="7"/>
        <v>80.290385999999998</v>
      </c>
      <c r="E38" s="2">
        <f t="shared" si="8"/>
        <v>21.075450000000004</v>
      </c>
      <c r="F38" s="2">
        <f t="shared" si="9"/>
        <v>8.9949815999999991</v>
      </c>
      <c r="G38" s="2">
        <f t="shared" si="5"/>
        <v>1.584E-2</v>
      </c>
      <c r="H38" s="2">
        <f t="shared" si="5"/>
        <v>0.55637999999999999</v>
      </c>
      <c r="I38" s="2">
        <f t="shared" si="5"/>
        <v>3.3000000000000002E-2</v>
      </c>
      <c r="J38" s="2">
        <f t="shared" si="5"/>
        <v>6.600000000000001E-4</v>
      </c>
      <c r="K38" s="2">
        <f t="shared" si="5"/>
        <v>3.3E-3</v>
      </c>
      <c r="L38" s="2">
        <f t="shared" si="5"/>
        <v>1.32E-2</v>
      </c>
      <c r="M38" s="2">
        <f t="shared" si="5"/>
        <v>4.3560000000000001E-2</v>
      </c>
      <c r="N38" s="2">
        <f t="shared" si="5"/>
        <v>0</v>
      </c>
      <c r="O38" s="2">
        <f t="shared" si="5"/>
        <v>0</v>
      </c>
      <c r="P38" s="2">
        <f t="shared" si="5"/>
        <v>57.75</v>
      </c>
      <c r="Q38" s="2">
        <f t="shared" si="10"/>
        <v>21.284999999999997</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10</v>
      </c>
      <c r="B39" s="23">
        <v>66</v>
      </c>
      <c r="C39" s="2">
        <f t="shared" si="6"/>
        <v>79.2</v>
      </c>
      <c r="D39" s="2">
        <f t="shared" si="7"/>
        <v>80.290385999999998</v>
      </c>
      <c r="E39" s="2">
        <f t="shared" si="8"/>
        <v>21.075450000000004</v>
      </c>
      <c r="F39" s="2">
        <f t="shared" si="9"/>
        <v>8.9949815999999991</v>
      </c>
      <c r="G39" s="2">
        <f t="shared" si="5"/>
        <v>1.584E-2</v>
      </c>
      <c r="H39" s="2">
        <f t="shared" si="5"/>
        <v>0.55637999999999999</v>
      </c>
      <c r="I39" s="2">
        <f t="shared" si="5"/>
        <v>3.3000000000000002E-2</v>
      </c>
      <c r="J39" s="2">
        <f t="shared" si="5"/>
        <v>6.600000000000001E-4</v>
      </c>
      <c r="K39" s="2">
        <f t="shared" si="5"/>
        <v>3.3E-3</v>
      </c>
      <c r="L39" s="2">
        <f t="shared" si="5"/>
        <v>1.32E-2</v>
      </c>
      <c r="M39" s="2">
        <f t="shared" si="5"/>
        <v>4.3560000000000001E-2</v>
      </c>
      <c r="N39" s="2">
        <f t="shared" si="5"/>
        <v>0</v>
      </c>
      <c r="O39" s="2">
        <f t="shared" si="5"/>
        <v>0</v>
      </c>
      <c r="P39" s="2">
        <f t="shared" si="5"/>
        <v>57.75</v>
      </c>
      <c r="Q39" s="2">
        <f t="shared" si="10"/>
        <v>21.284999999999997</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11</v>
      </c>
      <c r="B40" s="23">
        <v>66</v>
      </c>
      <c r="C40" s="2">
        <f t="shared" si="6"/>
        <v>79.2</v>
      </c>
      <c r="D40" s="2">
        <f t="shared" si="7"/>
        <v>80.290385999999998</v>
      </c>
      <c r="E40" s="2">
        <f t="shared" si="8"/>
        <v>21.075450000000004</v>
      </c>
      <c r="F40" s="2">
        <f t="shared" si="9"/>
        <v>8.9949815999999991</v>
      </c>
      <c r="G40" s="2">
        <f t="shared" si="5"/>
        <v>1.584E-2</v>
      </c>
      <c r="H40" s="2">
        <f t="shared" si="5"/>
        <v>0.55637999999999999</v>
      </c>
      <c r="I40" s="2">
        <f t="shared" si="5"/>
        <v>3.3000000000000002E-2</v>
      </c>
      <c r="J40" s="2">
        <f t="shared" si="5"/>
        <v>6.600000000000001E-4</v>
      </c>
      <c r="K40" s="2">
        <f t="shared" si="5"/>
        <v>3.3E-3</v>
      </c>
      <c r="L40" s="2">
        <f t="shared" si="5"/>
        <v>1.32E-2</v>
      </c>
      <c r="M40" s="2">
        <f t="shared" si="5"/>
        <v>4.3560000000000001E-2</v>
      </c>
      <c r="N40" s="2">
        <f t="shared" si="5"/>
        <v>0</v>
      </c>
      <c r="O40" s="2">
        <f t="shared" si="5"/>
        <v>0</v>
      </c>
      <c r="P40" s="2">
        <f t="shared" si="5"/>
        <v>57.75</v>
      </c>
      <c r="Q40" s="2">
        <f t="shared" si="10"/>
        <v>21.284999999999997</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12</v>
      </c>
      <c r="B41" s="23">
        <v>66</v>
      </c>
      <c r="C41" s="2">
        <f t="shared" si="6"/>
        <v>79.2</v>
      </c>
      <c r="D41" s="2">
        <f t="shared" si="7"/>
        <v>80.290385999999998</v>
      </c>
      <c r="E41" s="2">
        <f t="shared" si="8"/>
        <v>21.075450000000004</v>
      </c>
      <c r="F41" s="2">
        <f t="shared" si="9"/>
        <v>8.9949815999999991</v>
      </c>
      <c r="G41" s="2">
        <f t="shared" si="5"/>
        <v>1.584E-2</v>
      </c>
      <c r="H41" s="2">
        <f t="shared" si="5"/>
        <v>0.55637999999999999</v>
      </c>
      <c r="I41" s="2">
        <f t="shared" si="5"/>
        <v>3.3000000000000002E-2</v>
      </c>
      <c r="J41" s="2">
        <f t="shared" si="5"/>
        <v>6.600000000000001E-4</v>
      </c>
      <c r="K41" s="2">
        <f t="shared" si="5"/>
        <v>3.3E-3</v>
      </c>
      <c r="L41" s="2">
        <f t="shared" si="5"/>
        <v>1.32E-2</v>
      </c>
      <c r="M41" s="2">
        <f t="shared" si="5"/>
        <v>4.3560000000000001E-2</v>
      </c>
      <c r="N41" s="2">
        <f t="shared" si="5"/>
        <v>0</v>
      </c>
      <c r="O41" s="2">
        <f t="shared" si="5"/>
        <v>0</v>
      </c>
      <c r="P41" s="2">
        <f t="shared" si="5"/>
        <v>57.75</v>
      </c>
      <c r="Q41" s="2">
        <f t="shared" si="10"/>
        <v>21.284999999999997</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13</v>
      </c>
      <c r="B42" s="23">
        <v>66</v>
      </c>
      <c r="C42" s="2">
        <f t="shared" si="6"/>
        <v>79.2</v>
      </c>
      <c r="D42" s="2">
        <f t="shared" si="7"/>
        <v>80.290385999999998</v>
      </c>
      <c r="E42" s="2">
        <f t="shared" si="8"/>
        <v>21.075450000000004</v>
      </c>
      <c r="F42" s="2">
        <f t="shared" si="9"/>
        <v>8.9949815999999991</v>
      </c>
      <c r="G42" s="2">
        <f t="shared" si="5"/>
        <v>1.584E-2</v>
      </c>
      <c r="H42" s="2">
        <f t="shared" si="5"/>
        <v>0.55637999999999999</v>
      </c>
      <c r="I42" s="2">
        <f t="shared" si="5"/>
        <v>3.3000000000000002E-2</v>
      </c>
      <c r="J42" s="2">
        <f t="shared" si="5"/>
        <v>6.600000000000001E-4</v>
      </c>
      <c r="K42" s="2">
        <f t="shared" si="5"/>
        <v>3.3E-3</v>
      </c>
      <c r="L42" s="2">
        <f t="shared" si="5"/>
        <v>1.32E-2</v>
      </c>
      <c r="M42" s="2">
        <f t="shared" si="5"/>
        <v>4.3560000000000001E-2</v>
      </c>
      <c r="N42" s="2">
        <f t="shared" si="5"/>
        <v>0</v>
      </c>
      <c r="O42" s="2">
        <f t="shared" si="5"/>
        <v>0</v>
      </c>
      <c r="P42" s="2">
        <f t="shared" si="5"/>
        <v>57.75</v>
      </c>
      <c r="Q42" s="2">
        <f t="shared" si="10"/>
        <v>21.284999999999997</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14</v>
      </c>
      <c r="B43" s="23">
        <v>66</v>
      </c>
      <c r="C43" s="2">
        <f t="shared" si="6"/>
        <v>79.2</v>
      </c>
      <c r="D43" s="2">
        <f t="shared" si="7"/>
        <v>80.290385999999998</v>
      </c>
      <c r="E43" s="2">
        <f t="shared" si="8"/>
        <v>21.075450000000004</v>
      </c>
      <c r="F43" s="2">
        <f t="shared" si="9"/>
        <v>8.9949815999999991</v>
      </c>
      <c r="G43" s="2">
        <f t="shared" si="5"/>
        <v>1.584E-2</v>
      </c>
      <c r="H43" s="2">
        <f t="shared" si="5"/>
        <v>0.55637999999999999</v>
      </c>
      <c r="I43" s="2">
        <f t="shared" si="5"/>
        <v>3.3000000000000002E-2</v>
      </c>
      <c r="J43" s="2">
        <f t="shared" si="5"/>
        <v>6.600000000000001E-4</v>
      </c>
      <c r="K43" s="2">
        <f t="shared" si="5"/>
        <v>3.3E-3</v>
      </c>
      <c r="L43" s="2">
        <f t="shared" si="5"/>
        <v>1.32E-2</v>
      </c>
      <c r="M43" s="2">
        <f t="shared" si="5"/>
        <v>4.3560000000000001E-2</v>
      </c>
      <c r="N43" s="2">
        <f t="shared" si="5"/>
        <v>0</v>
      </c>
      <c r="O43" s="2">
        <f t="shared" si="5"/>
        <v>0</v>
      </c>
      <c r="P43" s="2">
        <f t="shared" si="5"/>
        <v>57.75</v>
      </c>
      <c r="Q43" s="2">
        <f t="shared" si="10"/>
        <v>21.284999999999997</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v>
      </c>
      <c r="C57" s="16">
        <f t="shared" ref="C57:U57" si="13">D8</f>
        <v>3</v>
      </c>
      <c r="D57" s="16">
        <f t="shared" si="13"/>
        <v>4</v>
      </c>
      <c r="E57" s="16">
        <f t="shared" si="13"/>
        <v>5</v>
      </c>
      <c r="F57" s="16">
        <f t="shared" si="13"/>
        <v>6</v>
      </c>
      <c r="G57" s="16">
        <f t="shared" si="13"/>
        <v>7</v>
      </c>
      <c r="H57" s="16">
        <f t="shared" si="13"/>
        <v>8</v>
      </c>
      <c r="I57" s="16">
        <f t="shared" si="13"/>
        <v>9</v>
      </c>
      <c r="J57" s="16">
        <f t="shared" si="13"/>
        <v>10</v>
      </c>
      <c r="K57" s="16">
        <f t="shared" si="13"/>
        <v>11</v>
      </c>
      <c r="L57" s="16">
        <f t="shared" si="13"/>
        <v>12</v>
      </c>
      <c r="M57" s="16">
        <f t="shared" si="13"/>
        <v>13</v>
      </c>
      <c r="N57" s="16">
        <f t="shared" si="13"/>
        <v>14</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Arable</v>
      </c>
      <c r="D58" s="21" t="str">
        <f>E16&amp;" I "&amp;(VLOOKUP(E14,Table245811[],6,FALSE))</f>
        <v>Sandy Loam I Arable</v>
      </c>
      <c r="E58" s="21" t="str">
        <f>F16&amp;" I "&amp;(VLOOKUP(F14,Table245811[],6,FALSE))</f>
        <v>Sandy Loam I Arable</v>
      </c>
      <c r="F58" s="21" t="str">
        <f>G16&amp;" I "&amp;(VLOOKUP(G14,Table245811[],6,FALSE))</f>
        <v>Sandy Loam I Grass</v>
      </c>
      <c r="G58" s="21" t="str">
        <f>H16&amp;" I "&amp;(VLOOKUP(H14,Table245811[],6,FALSE))</f>
        <v>Sandy Loam I Arable</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6.7</v>
      </c>
      <c r="D59" s="93">
        <f>VLOOKUP(E$14,Table245811[],5,FALSE)</f>
        <v>6.7</v>
      </c>
      <c r="E59" s="93">
        <f>VLOOKUP(F$14,Table245811[],5,FALSE)</f>
        <v>6.7</v>
      </c>
      <c r="F59" s="93">
        <f>VLOOKUP(G$14,Table245811[],5,FALSE)</f>
        <v>6.2</v>
      </c>
      <c r="G59" s="93">
        <f>VLOOKUP(H$14,Table245811[],5,FALSE)</f>
        <v>6.7</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6.5</v>
      </c>
      <c r="C60" s="93">
        <f t="shared" ref="C60:U60" si="14">D10</f>
        <v>6.2</v>
      </c>
      <c r="D60" s="93">
        <f t="shared" si="14"/>
        <v>5.9</v>
      </c>
      <c r="E60" s="93">
        <f t="shared" si="14"/>
        <v>6.2</v>
      </c>
      <c r="F60" s="93">
        <f t="shared" si="14"/>
        <v>6.3</v>
      </c>
      <c r="G60" s="93">
        <f t="shared" si="14"/>
        <v>6.4</v>
      </c>
      <c r="H60" s="93">
        <f t="shared" si="14"/>
        <v>5.8</v>
      </c>
      <c r="I60" s="93">
        <f t="shared" si="14"/>
        <v>6</v>
      </c>
      <c r="J60" s="93">
        <f t="shared" si="14"/>
        <v>6.3</v>
      </c>
      <c r="K60" s="93">
        <f t="shared" si="14"/>
        <v>6.5</v>
      </c>
      <c r="L60" s="93">
        <f t="shared" si="14"/>
        <v>6.1</v>
      </c>
      <c r="M60" s="93">
        <f t="shared" si="14"/>
        <v>6.1</v>
      </c>
      <c r="N60" s="93">
        <f t="shared" si="14"/>
        <v>6.3</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8</v>
      </c>
      <c r="D61" s="93">
        <f t="shared" si="15"/>
        <v>7</v>
      </c>
      <c r="E61" s="93">
        <f t="shared" si="15"/>
        <v>7</v>
      </c>
      <c r="F61" s="93">
        <f t="shared" si="15"/>
        <v>5</v>
      </c>
      <c r="G61" s="93">
        <f t="shared" si="15"/>
        <v>7</v>
      </c>
      <c r="H61" s="93">
        <f t="shared" si="15"/>
        <v>6</v>
      </c>
      <c r="I61" s="93">
        <f t="shared" si="15"/>
        <v>6</v>
      </c>
      <c r="J61" s="93">
        <f t="shared" si="15"/>
        <v>6</v>
      </c>
      <c r="K61" s="93">
        <f t="shared" si="15"/>
        <v>6</v>
      </c>
      <c r="L61" s="93">
        <f t="shared" si="15"/>
        <v>6</v>
      </c>
      <c r="M61" s="93">
        <f t="shared" si="15"/>
        <v>6</v>
      </c>
      <c r="N61" s="93">
        <f t="shared" si="15"/>
        <v>6</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119</v>
      </c>
      <c r="C62" s="94">
        <f>B32</f>
        <v>103</v>
      </c>
      <c r="D62" s="94">
        <f>B33</f>
        <v>39</v>
      </c>
      <c r="E62" s="94">
        <f>B34</f>
        <v>45</v>
      </c>
      <c r="F62" s="94">
        <f>B35</f>
        <v>66</v>
      </c>
      <c r="G62" s="94">
        <f>B36</f>
        <v>45</v>
      </c>
      <c r="H62" s="94">
        <f>B37</f>
        <v>119</v>
      </c>
      <c r="I62" s="94">
        <f>B38</f>
        <v>66</v>
      </c>
      <c r="J62" s="94">
        <f>B39</f>
        <v>66</v>
      </c>
      <c r="K62" s="94">
        <f>B40</f>
        <v>66</v>
      </c>
      <c r="L62" s="94">
        <f>B41</f>
        <v>66</v>
      </c>
      <c r="M62" s="94">
        <f>B42</f>
        <v>66</v>
      </c>
      <c r="N62" s="94">
        <f>B43</f>
        <v>66</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-1.7999999999999989</v>
      </c>
      <c r="C64" s="94">
        <f t="shared" ref="C64:U64" si="17">(C59-C60)*C61</f>
        <v>4</v>
      </c>
      <c r="D64" s="94">
        <f t="shared" si="17"/>
        <v>5.5999999999999988</v>
      </c>
      <c r="E64" s="94">
        <f t="shared" si="17"/>
        <v>3.5</v>
      </c>
      <c r="F64" s="94">
        <f t="shared" si="17"/>
        <v>-0.49999999999999822</v>
      </c>
      <c r="G64" s="94">
        <f t="shared" si="17"/>
        <v>2.0999999999999988</v>
      </c>
      <c r="H64" s="94">
        <f t="shared" si="17"/>
        <v>2.4000000000000021</v>
      </c>
      <c r="I64" s="94">
        <f t="shared" si="17"/>
        <v>1.2000000000000011</v>
      </c>
      <c r="J64" s="94">
        <f t="shared" si="17"/>
        <v>-0.59999999999999787</v>
      </c>
      <c r="K64" s="94">
        <f t="shared" si="17"/>
        <v>-1.7999999999999989</v>
      </c>
      <c r="L64" s="94">
        <f t="shared" si="17"/>
        <v>0.6000000000000032</v>
      </c>
      <c r="M64" s="94">
        <f t="shared" si="17"/>
        <v>0.6000000000000032</v>
      </c>
      <c r="N64" s="94">
        <f t="shared" si="17"/>
        <v>-0.59999999999999787</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UNDER</v>
      </c>
      <c r="D65" s="95" t="str">
        <f t="shared" si="18"/>
        <v>UNDER</v>
      </c>
      <c r="E65" s="95" t="str">
        <f t="shared" si="18"/>
        <v>UNDER</v>
      </c>
      <c r="F65" s="95" t="str">
        <f t="shared" si="18"/>
        <v>OVER</v>
      </c>
      <c r="G65" s="95" t="str">
        <f t="shared" si="18"/>
        <v>UNDER</v>
      </c>
      <c r="H65" s="95" t="str">
        <f t="shared" si="18"/>
        <v>UNDER</v>
      </c>
      <c r="I65" s="95" t="str">
        <f t="shared" si="18"/>
        <v>UNDER</v>
      </c>
      <c r="J65" s="95" t="str">
        <f t="shared" si="18"/>
        <v>OVER</v>
      </c>
      <c r="K65" s="95" t="str">
        <f t="shared" si="18"/>
        <v>OVER</v>
      </c>
      <c r="L65" s="95" t="str">
        <f t="shared" si="18"/>
        <v>UNDER</v>
      </c>
      <c r="M65" s="95" t="str">
        <f t="shared" si="18"/>
        <v>UNDER</v>
      </c>
      <c r="N65" s="95" t="str">
        <f t="shared" si="18"/>
        <v>OVER</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3" operator="equal">
      <formula>"DECREASE"</formula>
    </cfRule>
    <cfRule type="cellIs" dxfId="38" priority="34" operator="equal">
      <formula>"INCREASE"</formula>
    </cfRule>
  </conditionalFormatting>
  <conditionalFormatting sqref="B31:B50 B62:U65">
    <cfRule type="cellIs" dxfId="37" priority="32" operator="greaterThan">
      <formula>$B$51</formula>
    </cfRule>
  </conditionalFormatting>
  <conditionalFormatting sqref="C31:C50">
    <cfRule type="cellIs" dxfId="36" priority="31" operator="greaterThan">
      <formula>$C$51</formula>
    </cfRule>
  </conditionalFormatting>
  <conditionalFormatting sqref="C18:V18">
    <cfRule type="cellIs" dxfId="35" priority="30" operator="equal">
      <formula>0</formula>
    </cfRule>
  </conditionalFormatting>
  <conditionalFormatting sqref="C17:V17">
    <cfRule type="cellIs" dxfId="34" priority="29" operator="equal">
      <formula>0</formula>
    </cfRule>
  </conditionalFormatting>
  <conditionalFormatting sqref="C19:V19">
    <cfRule type="cellIs" dxfId="33" priority="28" operator="equal">
      <formula>0</formula>
    </cfRule>
  </conditionalFormatting>
  <conditionalFormatting sqref="G31:G50">
    <cfRule type="cellIs" dxfId="32" priority="27" operator="greaterThan">
      <formula>$G$51</formula>
    </cfRule>
  </conditionalFormatting>
  <conditionalFormatting sqref="H31:H50">
    <cfRule type="cellIs" dxfId="31" priority="26" operator="greaterThan">
      <formula>$H$51</formula>
    </cfRule>
  </conditionalFormatting>
  <conditionalFormatting sqref="I31:I50">
    <cfRule type="cellIs" dxfId="30" priority="25" operator="greaterThan">
      <formula>$I$51</formula>
    </cfRule>
  </conditionalFormatting>
  <conditionalFormatting sqref="K31:K50">
    <cfRule type="cellIs" dxfId="29" priority="24" operator="greaterThan">
      <formula>$K$51</formula>
    </cfRule>
  </conditionalFormatting>
  <conditionalFormatting sqref="L31:L50">
    <cfRule type="cellIs" dxfId="28" priority="23" operator="greaterThan">
      <formula>$L$51</formula>
    </cfRule>
  </conditionalFormatting>
  <conditionalFormatting sqref="M31:M50">
    <cfRule type="cellIs" dxfId="27" priority="22" operator="greaterThan">
      <formula>$M$51</formula>
    </cfRule>
  </conditionalFormatting>
  <conditionalFormatting sqref="P31:P50">
    <cfRule type="cellIs" dxfId="26" priority="21" operator="greaterThan">
      <formula>$P$51</formula>
    </cfRule>
  </conditionalFormatting>
  <conditionalFormatting sqref="R31:R50">
    <cfRule type="cellIs" dxfId="25" priority="20" operator="greaterThan">
      <formula>$R$51</formula>
    </cfRule>
  </conditionalFormatting>
  <conditionalFormatting sqref="S31:S50">
    <cfRule type="cellIs" dxfId="24" priority="19" operator="greaterThan">
      <formula>$S$51</formula>
    </cfRule>
  </conditionalFormatting>
  <conditionalFormatting sqref="T31:T50">
    <cfRule type="cellIs" dxfId="23" priority="18" operator="greaterThan">
      <formula>$T$51</formula>
    </cfRule>
  </conditionalFormatting>
  <conditionalFormatting sqref="U31:U50">
    <cfRule type="cellIs" dxfId="22" priority="17"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C21:V21">
    <cfRule type="cellIs" dxfId="17" priority="9" operator="equal">
      <formula>0</formula>
    </cfRule>
  </conditionalFormatting>
  <conditionalFormatting sqref="B65:U65">
    <cfRule type="cellIs" dxfId="16" priority="7" operator="equal">
      <formula>"UNDER"</formula>
    </cfRule>
    <cfRule type="cellIs" dxfId="15" priority="8" operator="equal">
      <formula>"OVER"</formula>
    </cfRule>
  </conditionalFormatting>
  <conditionalFormatting sqref="J31:J50">
    <cfRule type="cellIs" dxfId="14" priority="4" operator="greaterThan">
      <formula>$J$51</formula>
    </cfRule>
  </conditionalFormatting>
  <conditionalFormatting sqref="I1">
    <cfRule type="cellIs" dxfId="13" priority="3" operator="lessThan">
      <formula>5</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2021-01-22T00:00:00+00:00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525" ma:contentTypeDescription="Permitting &amp; Compliance Excel Document" ma:contentTypeScope="" ma:versionID="44d611cd7f8c4e94a9e3d0a370cd891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purl.org/dc/elements/1.1/"/>
    <ds:schemaRef ds:uri="http://purl.org/dc/dcmitype/"/>
    <ds:schemaRef ds:uri="http://schemas.microsoft.com/office/infopath/2007/PartnerControls"/>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D49BD64E-8433-4816-BC20-E5842EA896D4}"/>
</file>

<file path=customXml/itemProps5.xml><?xml version="1.0" encoding="utf-8"?>
<ds:datastoreItem xmlns:ds="http://schemas.openxmlformats.org/officeDocument/2006/customXml" ds:itemID="{949B79A1-D59E-4C5C-8EF8-35195AAE8C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2021-01-22T14:59:28Z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501a3195-cfd9-48de-8da8-0be1fba7390a</vt:lpwstr>
  </property>
  <property fmtid="{D5CDD505-2E9C-101B-9397-08002B2CF9AE}" pid="4" name="_dlc_DocId">
    <vt:lpwstr>REGU-195-2421956</vt:lpwstr>
  </property>
  <property fmtid="{D5CDD505-2E9C-101B-9397-08002B2CF9AE}" pid="5" name="_dlc_DocIdUrl">
    <vt:lpwstr>https://cyfoethnaturiolcymru.sharepoint.com/teams/Regulatory/Permitting/_layouts/15/DocIdRedir.aspx?ID=REGU-195-2421956, REGU-195-2421956</vt:lpwstr>
  </property>
</Properties>
</file>