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omments1.xml" ContentType="application/vnd.openxmlformats-officedocument.spreadsheetml.comments+xml"/>
  <Override PartName="/xl/tables/table2.xml" ContentType="application/vnd.openxmlformats-officedocument.spreadsheetml.table+xml"/>
  <Override PartName="/xl/comments2.xml" ContentType="application/vnd.openxmlformats-officedocument.spreadsheetml.comments+xml"/>
  <Override PartName="/xl/tables/table3.xml" ContentType="application/vnd.openxmlformats-officedocument.spreadsheetml.table+xml"/>
  <Override PartName="/xl/comments3.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527"/>
  <workbookPr codeName="ThisWorkbook"/>
  <mc:AlternateContent xmlns:mc="http://schemas.openxmlformats.org/markup-compatibility/2006">
    <mc:Choice Requires="x15">
      <x15ac:absPath xmlns:x15ac="http://schemas.microsoft.com/office/spreadsheetml/2010/11/ac" url="\\cyfoethnaturiolcymru.sharepoint.com@SSL\DavWWWRoot\teams\Regulatory\wip\WIP Waste Permitting Team LTD\Sion Sleep\PAN-014068\"/>
    </mc:Choice>
  </mc:AlternateContent>
  <xr:revisionPtr revIDLastSave="0" documentId="13_ncr:1_{9CF51ABA-5E4D-41F9-A759-F51F16426DEE}" xr6:coauthVersionLast="45" xr6:coauthVersionMax="45" xr10:uidLastSave="{00000000-0000-0000-0000-000000000000}"/>
  <bookViews>
    <workbookView xWindow="-120" yWindow="-120" windowWidth="29040" windowHeight="15840" tabRatio="870" activeTab="2" xr2:uid="{00000000-000D-0000-FFFF-FFFF00000000}"/>
  </bookViews>
  <sheets>
    <sheet name="Field data and Waste 1" sheetId="1" r:id="rId1"/>
    <sheet name="Waste 2" sheetId="21" r:id="rId2"/>
    <sheet name="Waste 3" sheetId="27" r:id="rId3"/>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D21" i="1" l="1"/>
  <c r="E21" i="1"/>
  <c r="F21" i="1"/>
  <c r="G21" i="1"/>
  <c r="H21" i="1"/>
  <c r="I21" i="1"/>
  <c r="J21" i="1"/>
  <c r="K21" i="1"/>
  <c r="L21" i="1"/>
  <c r="M21" i="1"/>
  <c r="N21" i="1"/>
  <c r="O21" i="1"/>
  <c r="P21" i="1"/>
  <c r="Q21" i="1"/>
  <c r="R21" i="1"/>
  <c r="S21" i="1"/>
  <c r="T21" i="1"/>
  <c r="U21" i="1"/>
  <c r="V21" i="1"/>
  <c r="D17" i="1"/>
  <c r="E17" i="1"/>
  <c r="F17" i="1"/>
  <c r="G17" i="1"/>
  <c r="H17" i="1"/>
  <c r="I17" i="1"/>
  <c r="J17" i="1"/>
  <c r="K17" i="1"/>
  <c r="L17" i="1"/>
  <c r="M17" i="1"/>
  <c r="N17" i="1"/>
  <c r="O17" i="1"/>
  <c r="P17" i="1"/>
  <c r="Q17" i="1"/>
  <c r="R17" i="1"/>
  <c r="S17" i="1"/>
  <c r="T17" i="1"/>
  <c r="U17" i="1"/>
  <c r="V17" i="1"/>
  <c r="C21" i="1"/>
  <c r="C17" i="1"/>
  <c r="U62" i="27" l="1"/>
  <c r="T62" i="27"/>
  <c r="S62" i="27"/>
  <c r="R62" i="27"/>
  <c r="Q62" i="27"/>
  <c r="P62" i="27"/>
  <c r="O62" i="27"/>
  <c r="N62" i="27"/>
  <c r="M62" i="27"/>
  <c r="L62" i="27"/>
  <c r="K62" i="27"/>
  <c r="J62" i="27"/>
  <c r="I62" i="27"/>
  <c r="H62" i="27"/>
  <c r="G62" i="27"/>
  <c r="F62" i="27"/>
  <c r="E62" i="27"/>
  <c r="D62" i="27"/>
  <c r="C62" i="27"/>
  <c r="B62" i="27"/>
  <c r="G55" i="27"/>
  <c r="E55" i="27"/>
  <c r="D55" i="27"/>
  <c r="U50" i="27"/>
  <c r="T50" i="27"/>
  <c r="S50" i="27"/>
  <c r="R50" i="27"/>
  <c r="Q50" i="27"/>
  <c r="P50" i="27"/>
  <c r="O50" i="27"/>
  <c r="N50" i="27"/>
  <c r="M50" i="27"/>
  <c r="L50" i="27"/>
  <c r="K50" i="27"/>
  <c r="J50" i="27"/>
  <c r="I50" i="27"/>
  <c r="H50" i="27"/>
  <c r="G50" i="27"/>
  <c r="F50" i="27"/>
  <c r="E50" i="27"/>
  <c r="V22" i="27" s="1"/>
  <c r="D50" i="27"/>
  <c r="V18" i="27" s="1"/>
  <c r="C50" i="27"/>
  <c r="U49" i="27"/>
  <c r="T49" i="27"/>
  <c r="S49" i="27"/>
  <c r="R49" i="27"/>
  <c r="Q49" i="27"/>
  <c r="P49" i="27"/>
  <c r="O49" i="27"/>
  <c r="N49" i="27"/>
  <c r="M49" i="27"/>
  <c r="L49" i="27"/>
  <c r="K49" i="27"/>
  <c r="J49" i="27"/>
  <c r="I49" i="27"/>
  <c r="H49" i="27"/>
  <c r="G49" i="27"/>
  <c r="F49" i="27"/>
  <c r="E49" i="27"/>
  <c r="D49" i="27"/>
  <c r="C49" i="27"/>
  <c r="U48" i="27"/>
  <c r="T48" i="27"/>
  <c r="S48" i="27"/>
  <c r="R48" i="27"/>
  <c r="Q48" i="27"/>
  <c r="P48" i="27"/>
  <c r="O48" i="27"/>
  <c r="N48" i="27"/>
  <c r="M48" i="27"/>
  <c r="L48" i="27"/>
  <c r="K48" i="27"/>
  <c r="J48" i="27"/>
  <c r="I48" i="27"/>
  <c r="H48" i="27"/>
  <c r="G48" i="27"/>
  <c r="F48" i="27"/>
  <c r="E48" i="27"/>
  <c r="T22" i="27" s="1"/>
  <c r="D48" i="27"/>
  <c r="C48" i="27"/>
  <c r="U47" i="27"/>
  <c r="T47" i="27"/>
  <c r="S47" i="27"/>
  <c r="R47" i="27"/>
  <c r="Q47" i="27"/>
  <c r="P47" i="27"/>
  <c r="O47" i="27"/>
  <c r="N47" i="27"/>
  <c r="M47" i="27"/>
  <c r="L47" i="27"/>
  <c r="K47" i="27"/>
  <c r="J47" i="27"/>
  <c r="I47" i="27"/>
  <c r="H47" i="27"/>
  <c r="G47" i="27"/>
  <c r="F47" i="27"/>
  <c r="E47" i="27"/>
  <c r="S22" i="27" s="1"/>
  <c r="D47" i="27"/>
  <c r="S18" i="27" s="1"/>
  <c r="C47" i="27"/>
  <c r="U46" i="27"/>
  <c r="T46" i="27"/>
  <c r="S46" i="27"/>
  <c r="R46" i="27"/>
  <c r="Q46" i="27"/>
  <c r="P46" i="27"/>
  <c r="O46" i="27"/>
  <c r="N46" i="27"/>
  <c r="M46" i="27"/>
  <c r="L46" i="27"/>
  <c r="K46" i="27"/>
  <c r="J46" i="27"/>
  <c r="I46" i="27"/>
  <c r="H46" i="27"/>
  <c r="G46" i="27"/>
  <c r="F46" i="27"/>
  <c r="E46" i="27"/>
  <c r="R22" i="27" s="1"/>
  <c r="D46" i="27"/>
  <c r="C46" i="27"/>
  <c r="U45" i="27"/>
  <c r="T45" i="27"/>
  <c r="S45" i="27"/>
  <c r="R45" i="27"/>
  <c r="Q45" i="27"/>
  <c r="P45" i="27"/>
  <c r="O45" i="27"/>
  <c r="N45" i="27"/>
  <c r="M45" i="27"/>
  <c r="L45" i="27"/>
  <c r="K45" i="27"/>
  <c r="J45" i="27"/>
  <c r="I45" i="27"/>
  <c r="H45" i="27"/>
  <c r="G45" i="27"/>
  <c r="F45" i="27"/>
  <c r="E45" i="27"/>
  <c r="D45" i="27"/>
  <c r="Q18" i="27" s="1"/>
  <c r="C45" i="27"/>
  <c r="U44" i="27"/>
  <c r="T44" i="27"/>
  <c r="S44" i="27"/>
  <c r="R44" i="27"/>
  <c r="Q44" i="27"/>
  <c r="P44" i="27"/>
  <c r="O44" i="27"/>
  <c r="N44" i="27"/>
  <c r="M44" i="27"/>
  <c r="L44" i="27"/>
  <c r="K44" i="27"/>
  <c r="J44" i="27"/>
  <c r="I44" i="27"/>
  <c r="H44" i="27"/>
  <c r="G44" i="27"/>
  <c r="F44" i="27"/>
  <c r="E44" i="27"/>
  <c r="P22" i="27" s="1"/>
  <c r="D44" i="27"/>
  <c r="C44" i="27"/>
  <c r="U43" i="27"/>
  <c r="T43" i="27"/>
  <c r="S43" i="27"/>
  <c r="R43" i="27"/>
  <c r="Q43" i="27"/>
  <c r="P43" i="27"/>
  <c r="O43" i="27"/>
  <c r="N43" i="27"/>
  <c r="M43" i="27"/>
  <c r="L43" i="27"/>
  <c r="K43" i="27"/>
  <c r="J43" i="27"/>
  <c r="I43" i="27"/>
  <c r="H43" i="27"/>
  <c r="G43" i="27"/>
  <c r="F43" i="27"/>
  <c r="E43" i="27"/>
  <c r="O22" i="27" s="1"/>
  <c r="D43" i="27"/>
  <c r="C43" i="27"/>
  <c r="U42" i="27"/>
  <c r="T42" i="27"/>
  <c r="S42" i="27"/>
  <c r="R42" i="27"/>
  <c r="Q42" i="27"/>
  <c r="P42" i="27"/>
  <c r="O42" i="27"/>
  <c r="N42" i="27"/>
  <c r="M42" i="27"/>
  <c r="L42" i="27"/>
  <c r="K42" i="27"/>
  <c r="J42" i="27"/>
  <c r="I42" i="27"/>
  <c r="H42" i="27"/>
  <c r="G42" i="27"/>
  <c r="F42" i="27"/>
  <c r="E42" i="27"/>
  <c r="N22" i="27" s="1"/>
  <c r="D42" i="27"/>
  <c r="N18" i="27" s="1"/>
  <c r="C42" i="27"/>
  <c r="U41" i="27"/>
  <c r="T41" i="27"/>
  <c r="S41" i="27"/>
  <c r="R41" i="27"/>
  <c r="Q41" i="27"/>
  <c r="P41" i="27"/>
  <c r="O41" i="27"/>
  <c r="N41" i="27"/>
  <c r="M41" i="27"/>
  <c r="L41" i="27"/>
  <c r="K41" i="27"/>
  <c r="J41" i="27"/>
  <c r="I41" i="27"/>
  <c r="H41" i="27"/>
  <c r="G41" i="27"/>
  <c r="F41" i="27"/>
  <c r="E41" i="27"/>
  <c r="M22" i="27" s="1"/>
  <c r="D41" i="27"/>
  <c r="M18" i="27" s="1"/>
  <c r="C41" i="27"/>
  <c r="U40" i="27"/>
  <c r="T40" i="27"/>
  <c r="S40" i="27"/>
  <c r="R40" i="27"/>
  <c r="Q40" i="27"/>
  <c r="P40" i="27"/>
  <c r="O40" i="27"/>
  <c r="N40" i="27"/>
  <c r="M40" i="27"/>
  <c r="L40" i="27"/>
  <c r="K40" i="27"/>
  <c r="J40" i="27"/>
  <c r="I40" i="27"/>
  <c r="H40" i="27"/>
  <c r="G40" i="27"/>
  <c r="F40" i="27"/>
  <c r="E40" i="27"/>
  <c r="L22" i="27" s="1"/>
  <c r="D40" i="27"/>
  <c r="C40" i="27"/>
  <c r="U39" i="27"/>
  <c r="T39" i="27"/>
  <c r="S39" i="27"/>
  <c r="R39" i="27"/>
  <c r="Q39" i="27"/>
  <c r="P39" i="27"/>
  <c r="O39" i="27"/>
  <c r="N39" i="27"/>
  <c r="M39" i="27"/>
  <c r="L39" i="27"/>
  <c r="K39" i="27"/>
  <c r="J39" i="27"/>
  <c r="I39" i="27"/>
  <c r="H39" i="27"/>
  <c r="G39" i="27"/>
  <c r="F39" i="27"/>
  <c r="E39" i="27"/>
  <c r="K22" i="27" s="1"/>
  <c r="D39" i="27"/>
  <c r="C39" i="27"/>
  <c r="U38" i="27"/>
  <c r="T38" i="27"/>
  <c r="S38" i="27"/>
  <c r="R38" i="27"/>
  <c r="Q38" i="27"/>
  <c r="P38" i="27"/>
  <c r="O38" i="27"/>
  <c r="N38" i="27"/>
  <c r="M38" i="27"/>
  <c r="L38" i="27"/>
  <c r="K38" i="27"/>
  <c r="J38" i="27"/>
  <c r="I38" i="27"/>
  <c r="H38" i="27"/>
  <c r="G38" i="27"/>
  <c r="F38" i="27"/>
  <c r="E38" i="27"/>
  <c r="J22" i="27" s="1"/>
  <c r="D38" i="27"/>
  <c r="J18" i="27" s="1"/>
  <c r="C38" i="27"/>
  <c r="U37" i="27"/>
  <c r="T37" i="27"/>
  <c r="S37" i="27"/>
  <c r="R37" i="27"/>
  <c r="Q37" i="27"/>
  <c r="P37" i="27"/>
  <c r="O37" i="27"/>
  <c r="N37" i="27"/>
  <c r="M37" i="27"/>
  <c r="L37" i="27"/>
  <c r="K37" i="27"/>
  <c r="J37" i="27"/>
  <c r="I37" i="27"/>
  <c r="H37" i="27"/>
  <c r="G37" i="27"/>
  <c r="F37" i="27"/>
  <c r="E37" i="27"/>
  <c r="D37" i="27"/>
  <c r="I18" i="27" s="1"/>
  <c r="C37" i="27"/>
  <c r="U36" i="27"/>
  <c r="T36" i="27"/>
  <c r="S36" i="27"/>
  <c r="R36" i="27"/>
  <c r="Q36" i="27"/>
  <c r="P36" i="27"/>
  <c r="O36" i="27"/>
  <c r="N36" i="27"/>
  <c r="M36" i="27"/>
  <c r="L36" i="27"/>
  <c r="K36" i="27"/>
  <c r="J36" i="27"/>
  <c r="I36" i="27"/>
  <c r="H36" i="27"/>
  <c r="G36" i="27"/>
  <c r="F36" i="27"/>
  <c r="E36" i="27"/>
  <c r="H22" i="27" s="1"/>
  <c r="D36" i="27"/>
  <c r="H18" i="27" s="1"/>
  <c r="C36" i="27"/>
  <c r="U35" i="27"/>
  <c r="T35" i="27"/>
  <c r="S35" i="27"/>
  <c r="R35" i="27"/>
  <c r="Q35" i="27"/>
  <c r="P35" i="27"/>
  <c r="O35" i="27"/>
  <c r="N35" i="27"/>
  <c r="M35" i="27"/>
  <c r="L35" i="27"/>
  <c r="K35" i="27"/>
  <c r="J35" i="27"/>
  <c r="I35" i="27"/>
  <c r="H35" i="27"/>
  <c r="G35" i="27"/>
  <c r="F35" i="27"/>
  <c r="E35" i="27"/>
  <c r="D35" i="27"/>
  <c r="G18" i="27" s="1"/>
  <c r="C35" i="27"/>
  <c r="U34" i="27"/>
  <c r="T34" i="27"/>
  <c r="S34" i="27"/>
  <c r="R34" i="27"/>
  <c r="Q34" i="27"/>
  <c r="P34" i="27"/>
  <c r="O34" i="27"/>
  <c r="N34" i="27"/>
  <c r="M34" i="27"/>
  <c r="L34" i="27"/>
  <c r="K34" i="27"/>
  <c r="J34" i="27"/>
  <c r="I34" i="27"/>
  <c r="H34" i="27"/>
  <c r="G34" i="27"/>
  <c r="F34" i="27"/>
  <c r="E34" i="27"/>
  <c r="F22" i="27" s="1"/>
  <c r="D34" i="27"/>
  <c r="F18" i="27" s="1"/>
  <c r="C34" i="27"/>
  <c r="U33" i="27"/>
  <c r="T33" i="27"/>
  <c r="S33" i="27"/>
  <c r="R33" i="27"/>
  <c r="Q33" i="27"/>
  <c r="P33" i="27"/>
  <c r="O33" i="27"/>
  <c r="N33" i="27"/>
  <c r="M33" i="27"/>
  <c r="L33" i="27"/>
  <c r="K33" i="27"/>
  <c r="J33" i="27"/>
  <c r="I33" i="27"/>
  <c r="H33" i="27"/>
  <c r="G33" i="27"/>
  <c r="F33" i="27"/>
  <c r="E33" i="27"/>
  <c r="D33" i="27"/>
  <c r="E18" i="27" s="1"/>
  <c r="C33" i="27"/>
  <c r="U32" i="27"/>
  <c r="T32" i="27"/>
  <c r="S32" i="27"/>
  <c r="R32" i="27"/>
  <c r="Q32" i="27"/>
  <c r="P32" i="27"/>
  <c r="O32" i="27"/>
  <c r="N32" i="27"/>
  <c r="M32" i="27"/>
  <c r="L32" i="27"/>
  <c r="K32" i="27"/>
  <c r="J32" i="27"/>
  <c r="I32" i="27"/>
  <c r="H32" i="27"/>
  <c r="G32" i="27"/>
  <c r="F32" i="27"/>
  <c r="E32" i="27"/>
  <c r="D22" i="27" s="1"/>
  <c r="D32" i="27"/>
  <c r="D18" i="27" s="1"/>
  <c r="C32" i="27"/>
  <c r="U31" i="27"/>
  <c r="T31" i="27"/>
  <c r="S31" i="27"/>
  <c r="R31" i="27"/>
  <c r="Q31" i="27"/>
  <c r="P31" i="27"/>
  <c r="O31" i="27"/>
  <c r="N31" i="27"/>
  <c r="M31" i="27"/>
  <c r="L31" i="27"/>
  <c r="K31" i="27"/>
  <c r="J31" i="27"/>
  <c r="I31" i="27"/>
  <c r="H31" i="27"/>
  <c r="G31" i="27"/>
  <c r="F31" i="27"/>
  <c r="E31" i="27"/>
  <c r="C22" i="27" s="1"/>
  <c r="D31" i="27"/>
  <c r="C18" i="27" s="1"/>
  <c r="C31" i="27"/>
  <c r="V24" i="27"/>
  <c r="U24" i="27"/>
  <c r="U22" i="27"/>
  <c r="Q22" i="27"/>
  <c r="I22" i="27"/>
  <c r="G22" i="27"/>
  <c r="E22" i="27"/>
  <c r="V20" i="27"/>
  <c r="U20" i="27"/>
  <c r="U18" i="27"/>
  <c r="T18" i="27"/>
  <c r="R18" i="27"/>
  <c r="P18" i="27"/>
  <c r="O18" i="27"/>
  <c r="L18" i="27"/>
  <c r="K18" i="27"/>
  <c r="V16" i="27"/>
  <c r="U16" i="27"/>
  <c r="T16" i="27"/>
  <c r="S16" i="27"/>
  <c r="R16" i="27"/>
  <c r="Q16" i="27"/>
  <c r="P16" i="27"/>
  <c r="O16" i="27"/>
  <c r="N16" i="27"/>
  <c r="M16" i="27"/>
  <c r="L16" i="27"/>
  <c r="K16" i="27"/>
  <c r="J16" i="27"/>
  <c r="I16" i="27"/>
  <c r="H16" i="27"/>
  <c r="G16" i="27"/>
  <c r="F16" i="27"/>
  <c r="E16" i="27"/>
  <c r="D16" i="27"/>
  <c r="C16" i="27"/>
  <c r="V15" i="27"/>
  <c r="U15" i="27"/>
  <c r="T15" i="27"/>
  <c r="S15" i="27"/>
  <c r="R15" i="27"/>
  <c r="Q15" i="27"/>
  <c r="P15" i="27"/>
  <c r="O15" i="27"/>
  <c r="N15" i="27"/>
  <c r="M15" i="27"/>
  <c r="L15" i="27"/>
  <c r="K15" i="27"/>
  <c r="J15" i="27"/>
  <c r="I15" i="27"/>
  <c r="H15" i="27"/>
  <c r="G15" i="27"/>
  <c r="F15" i="27"/>
  <c r="E15" i="27"/>
  <c r="D15" i="27"/>
  <c r="C15" i="27"/>
  <c r="V14" i="27"/>
  <c r="U14" i="27"/>
  <c r="T14" i="27"/>
  <c r="S14" i="27"/>
  <c r="R14" i="27"/>
  <c r="Q14" i="27"/>
  <c r="P14" i="27"/>
  <c r="O14" i="27"/>
  <c r="N14" i="27"/>
  <c r="M14" i="27"/>
  <c r="L14" i="27"/>
  <c r="K14" i="27"/>
  <c r="J14" i="27"/>
  <c r="I14" i="27"/>
  <c r="H14" i="27"/>
  <c r="G14" i="27"/>
  <c r="F14" i="27"/>
  <c r="E14" i="27"/>
  <c r="D14" i="27"/>
  <c r="C14" i="27"/>
  <c r="V13" i="27"/>
  <c r="U13" i="27"/>
  <c r="T13" i="27"/>
  <c r="S13" i="27"/>
  <c r="R13" i="27"/>
  <c r="Q13" i="27"/>
  <c r="P13" i="27"/>
  <c r="O13" i="27"/>
  <c r="N13" i="27"/>
  <c r="M13" i="27"/>
  <c r="L13" i="27"/>
  <c r="K13" i="27"/>
  <c r="J13" i="27"/>
  <c r="I13" i="27"/>
  <c r="H13" i="27"/>
  <c r="G13" i="27"/>
  <c r="F13" i="27"/>
  <c r="E13" i="27"/>
  <c r="D13" i="27"/>
  <c r="C13" i="27"/>
  <c r="V12" i="27"/>
  <c r="U12" i="27"/>
  <c r="T12" i="27"/>
  <c r="S12" i="27"/>
  <c r="R12" i="27"/>
  <c r="Q12" i="27"/>
  <c r="P12" i="27"/>
  <c r="O12" i="27"/>
  <c r="N12" i="27"/>
  <c r="M12" i="27"/>
  <c r="L12" i="27"/>
  <c r="K12" i="27"/>
  <c r="J12" i="27"/>
  <c r="I12" i="27"/>
  <c r="H12" i="27"/>
  <c r="G12" i="27"/>
  <c r="F12" i="27"/>
  <c r="E12" i="27"/>
  <c r="D12" i="27"/>
  <c r="C12" i="27"/>
  <c r="V11" i="27"/>
  <c r="U11" i="27"/>
  <c r="T11" i="27"/>
  <c r="S11" i="27"/>
  <c r="R11" i="27"/>
  <c r="Q11" i="27"/>
  <c r="P11" i="27"/>
  <c r="O11" i="27"/>
  <c r="N11" i="27"/>
  <c r="M11" i="27"/>
  <c r="L11" i="27"/>
  <c r="K11" i="27"/>
  <c r="J11" i="27"/>
  <c r="I11" i="27"/>
  <c r="H11" i="27"/>
  <c r="G11" i="27"/>
  <c r="F11" i="27"/>
  <c r="E11" i="27"/>
  <c r="D11" i="27"/>
  <c r="C11" i="27"/>
  <c r="V10" i="27"/>
  <c r="U60" i="27" s="1"/>
  <c r="U10" i="27"/>
  <c r="T60" i="27" s="1"/>
  <c r="T10" i="27"/>
  <c r="S60" i="27" s="1"/>
  <c r="S10" i="27"/>
  <c r="R60" i="27" s="1"/>
  <c r="R10" i="27"/>
  <c r="Q60" i="27" s="1"/>
  <c r="Q10" i="27"/>
  <c r="P60" i="27" s="1"/>
  <c r="P10" i="27"/>
  <c r="O60" i="27" s="1"/>
  <c r="O10" i="27"/>
  <c r="N60" i="27" s="1"/>
  <c r="N10" i="27"/>
  <c r="M60" i="27" s="1"/>
  <c r="M10" i="27"/>
  <c r="L60" i="27" s="1"/>
  <c r="L10" i="27"/>
  <c r="K60" i="27" s="1"/>
  <c r="K10" i="27"/>
  <c r="J60" i="27" s="1"/>
  <c r="J10" i="27"/>
  <c r="I60" i="27" s="1"/>
  <c r="I10" i="27"/>
  <c r="H60" i="27" s="1"/>
  <c r="H10" i="27"/>
  <c r="G60" i="27" s="1"/>
  <c r="G10" i="27"/>
  <c r="F60" i="27" s="1"/>
  <c r="F10" i="27"/>
  <c r="E60" i="27" s="1"/>
  <c r="E10" i="27"/>
  <c r="D60" i="27" s="1"/>
  <c r="D10" i="27"/>
  <c r="C60" i="27" s="1"/>
  <c r="C10" i="27"/>
  <c r="B60" i="27" s="1"/>
  <c r="V9" i="27"/>
  <c r="U9" i="27"/>
  <c r="T9" i="27"/>
  <c r="S9" i="27"/>
  <c r="R9" i="27"/>
  <c r="Q9" i="27"/>
  <c r="P9" i="27"/>
  <c r="O9" i="27"/>
  <c r="N9" i="27"/>
  <c r="M9" i="27"/>
  <c r="L9" i="27"/>
  <c r="K9" i="27"/>
  <c r="J9" i="27"/>
  <c r="I9" i="27"/>
  <c r="H9" i="27"/>
  <c r="G9" i="27"/>
  <c r="F9" i="27"/>
  <c r="E9" i="27"/>
  <c r="D9" i="27"/>
  <c r="C9" i="27"/>
  <c r="V8" i="27"/>
  <c r="U57" i="27" s="1"/>
  <c r="U8" i="27"/>
  <c r="T57" i="27" s="1"/>
  <c r="T8" i="27"/>
  <c r="S57" i="27" s="1"/>
  <c r="S8" i="27"/>
  <c r="R57" i="27" s="1"/>
  <c r="R8" i="27"/>
  <c r="A46" i="27" s="1"/>
  <c r="Q8" i="27"/>
  <c r="A45" i="27" s="1"/>
  <c r="P8" i="27"/>
  <c r="A44" i="27" s="1"/>
  <c r="O8" i="27"/>
  <c r="A43" i="27" s="1"/>
  <c r="N8" i="27"/>
  <c r="M57" i="27" s="1"/>
  <c r="M8" i="27"/>
  <c r="L57" i="27" s="1"/>
  <c r="L8" i="27"/>
  <c r="K57" i="27" s="1"/>
  <c r="K8" i="27"/>
  <c r="J57" i="27" s="1"/>
  <c r="J8" i="27"/>
  <c r="A38" i="27" s="1"/>
  <c r="I8" i="27"/>
  <c r="A37" i="27" s="1"/>
  <c r="H8" i="27"/>
  <c r="A36" i="27" s="1"/>
  <c r="G8" i="27"/>
  <c r="A35" i="27" s="1"/>
  <c r="F8" i="27"/>
  <c r="E57" i="27" s="1"/>
  <c r="E8" i="27"/>
  <c r="D57" i="27" s="1"/>
  <c r="D8" i="27"/>
  <c r="C57" i="27" s="1"/>
  <c r="C8" i="27"/>
  <c r="B57" i="27" s="1"/>
  <c r="C5" i="27"/>
  <c r="C4" i="27"/>
  <c r="C3" i="27"/>
  <c r="C2" i="27"/>
  <c r="F1" i="27"/>
  <c r="C1" i="27"/>
  <c r="D8" i="21"/>
  <c r="A32" i="21" s="1"/>
  <c r="E8" i="21"/>
  <c r="D57" i="21" s="1"/>
  <c r="F8" i="21"/>
  <c r="E57" i="21" s="1"/>
  <c r="G8" i="21"/>
  <c r="F57" i="21" s="1"/>
  <c r="H8" i="21"/>
  <c r="A36" i="21" s="1"/>
  <c r="I8" i="21"/>
  <c r="H57" i="21" s="1"/>
  <c r="J8" i="21"/>
  <c r="I57" i="21" s="1"/>
  <c r="K8" i="21"/>
  <c r="A39" i="21" s="1"/>
  <c r="L8" i="21"/>
  <c r="A40" i="21" s="1"/>
  <c r="M8" i="21"/>
  <c r="L57" i="21" s="1"/>
  <c r="N8" i="21"/>
  <c r="A42" i="21" s="1"/>
  <c r="O8" i="21"/>
  <c r="N57" i="21" s="1"/>
  <c r="P8" i="21"/>
  <c r="A44" i="21" s="1"/>
  <c r="Q8" i="21"/>
  <c r="P57" i="21" s="1"/>
  <c r="R8" i="21"/>
  <c r="A46" i="21" s="1"/>
  <c r="S8" i="21"/>
  <c r="A47" i="21" s="1"/>
  <c r="T8" i="21"/>
  <c r="A48" i="21" s="1"/>
  <c r="U8" i="21"/>
  <c r="T57" i="21" s="1"/>
  <c r="V8" i="21"/>
  <c r="D9" i="21"/>
  <c r="E9" i="21"/>
  <c r="F9" i="21"/>
  <c r="G9" i="21"/>
  <c r="H9" i="21"/>
  <c r="I9" i="21"/>
  <c r="J9" i="21"/>
  <c r="K9" i="21"/>
  <c r="L9" i="21"/>
  <c r="M9" i="21"/>
  <c r="N9" i="21"/>
  <c r="O9" i="21"/>
  <c r="P9" i="21"/>
  <c r="Q9" i="21"/>
  <c r="R9" i="21"/>
  <c r="S9" i="21"/>
  <c r="T9" i="21"/>
  <c r="U9" i="21"/>
  <c r="V9" i="21"/>
  <c r="D10" i="21"/>
  <c r="C60" i="21" s="1"/>
  <c r="E10" i="21"/>
  <c r="D60" i="21" s="1"/>
  <c r="F10" i="21"/>
  <c r="E60" i="21" s="1"/>
  <c r="G10" i="21"/>
  <c r="F60" i="21" s="1"/>
  <c r="H10" i="21"/>
  <c r="G60" i="21" s="1"/>
  <c r="I10" i="21"/>
  <c r="H60" i="21" s="1"/>
  <c r="J10" i="21"/>
  <c r="I60" i="21" s="1"/>
  <c r="K10" i="21"/>
  <c r="J60" i="21" s="1"/>
  <c r="L10" i="21"/>
  <c r="K60" i="21" s="1"/>
  <c r="M10" i="21"/>
  <c r="L60" i="21" s="1"/>
  <c r="N10" i="21"/>
  <c r="M60" i="21" s="1"/>
  <c r="O10" i="21"/>
  <c r="N60" i="21" s="1"/>
  <c r="P10" i="21"/>
  <c r="Q10" i="21"/>
  <c r="P60" i="21" s="1"/>
  <c r="R10" i="21"/>
  <c r="Q60" i="21" s="1"/>
  <c r="S10" i="21"/>
  <c r="R60" i="21" s="1"/>
  <c r="T10" i="21"/>
  <c r="S60" i="21" s="1"/>
  <c r="U10" i="21"/>
  <c r="T60" i="21" s="1"/>
  <c r="V10" i="21"/>
  <c r="D11" i="21"/>
  <c r="E11" i="21"/>
  <c r="F11" i="21"/>
  <c r="G11" i="21"/>
  <c r="H11" i="21"/>
  <c r="I11" i="21"/>
  <c r="J11" i="21"/>
  <c r="K11" i="21"/>
  <c r="L11" i="21"/>
  <c r="M11" i="21"/>
  <c r="N11" i="21"/>
  <c r="O11" i="21"/>
  <c r="P11" i="21"/>
  <c r="Q11" i="21"/>
  <c r="R11" i="21"/>
  <c r="S11" i="21"/>
  <c r="T11" i="21"/>
  <c r="U11" i="21"/>
  <c r="V11" i="21"/>
  <c r="D12" i="21"/>
  <c r="E12" i="21"/>
  <c r="F12" i="21"/>
  <c r="G12" i="21"/>
  <c r="H12" i="21"/>
  <c r="I12" i="21"/>
  <c r="J12" i="21"/>
  <c r="K12" i="21"/>
  <c r="L12" i="21"/>
  <c r="M12" i="21"/>
  <c r="N12" i="21"/>
  <c r="O12" i="21"/>
  <c r="P12" i="21"/>
  <c r="Q12" i="21"/>
  <c r="R12" i="21"/>
  <c r="S12" i="21"/>
  <c r="T12" i="21"/>
  <c r="U12" i="21"/>
  <c r="V12" i="21"/>
  <c r="D13" i="21"/>
  <c r="E13" i="21"/>
  <c r="F13" i="21"/>
  <c r="G13" i="21"/>
  <c r="H13" i="21"/>
  <c r="I13" i="21"/>
  <c r="J13" i="21"/>
  <c r="K13" i="21"/>
  <c r="L13" i="21"/>
  <c r="M13" i="21"/>
  <c r="N13" i="21"/>
  <c r="O13" i="21"/>
  <c r="P13" i="21"/>
  <c r="Q13" i="21"/>
  <c r="R13" i="21"/>
  <c r="S13" i="21"/>
  <c r="T13" i="21"/>
  <c r="U13" i="21"/>
  <c r="V13" i="21"/>
  <c r="D14" i="21"/>
  <c r="E14" i="21"/>
  <c r="D59" i="21" s="1"/>
  <c r="F14" i="21"/>
  <c r="G14" i="21"/>
  <c r="H14" i="21"/>
  <c r="I14" i="21"/>
  <c r="J14" i="21"/>
  <c r="K14" i="21"/>
  <c r="L14" i="21"/>
  <c r="M14" i="21"/>
  <c r="L59" i="21" s="1"/>
  <c r="N14" i="21"/>
  <c r="O14" i="21"/>
  <c r="N58" i="21" s="1"/>
  <c r="N61" i="21" s="1"/>
  <c r="P14" i="21"/>
  <c r="Q14" i="21"/>
  <c r="R14" i="21"/>
  <c r="S14" i="21"/>
  <c r="T14" i="21"/>
  <c r="U14" i="21"/>
  <c r="V14" i="21"/>
  <c r="D15" i="21"/>
  <c r="E15" i="21"/>
  <c r="F15" i="21"/>
  <c r="G15" i="21"/>
  <c r="H15" i="21"/>
  <c r="I15" i="21"/>
  <c r="J15" i="21"/>
  <c r="K15" i="21"/>
  <c r="L15" i="21"/>
  <c r="M15" i="21"/>
  <c r="N15" i="21"/>
  <c r="O15" i="21"/>
  <c r="P15" i="21"/>
  <c r="Q15" i="21"/>
  <c r="R15" i="21"/>
  <c r="S15" i="21"/>
  <c r="T15" i="21"/>
  <c r="U15" i="21"/>
  <c r="V15" i="21"/>
  <c r="D16" i="21"/>
  <c r="E16" i="21"/>
  <c r="F16" i="21"/>
  <c r="G16" i="21"/>
  <c r="H16" i="21"/>
  <c r="I16" i="21"/>
  <c r="J16" i="21"/>
  <c r="K16" i="21"/>
  <c r="L16" i="21"/>
  <c r="M16" i="21"/>
  <c r="N16" i="21"/>
  <c r="O16" i="21"/>
  <c r="P16" i="21"/>
  <c r="Q16" i="21"/>
  <c r="R16" i="21"/>
  <c r="S16" i="21"/>
  <c r="T16" i="21"/>
  <c r="U16" i="21"/>
  <c r="V16" i="21"/>
  <c r="C16" i="21"/>
  <c r="C15" i="21"/>
  <c r="C14" i="21"/>
  <c r="C13" i="21"/>
  <c r="C12" i="21"/>
  <c r="C11" i="21"/>
  <c r="C10" i="21"/>
  <c r="B60" i="21" s="1"/>
  <c r="C9" i="21"/>
  <c r="C8" i="21"/>
  <c r="B57" i="21" s="1"/>
  <c r="F1" i="21"/>
  <c r="C5" i="21"/>
  <c r="C4" i="21"/>
  <c r="C3" i="21"/>
  <c r="C2" i="21"/>
  <c r="C1" i="21"/>
  <c r="U62" i="21"/>
  <c r="T62" i="21"/>
  <c r="S62" i="21"/>
  <c r="R62" i="21"/>
  <c r="Q62" i="21"/>
  <c r="P62" i="21"/>
  <c r="O62" i="21"/>
  <c r="N62" i="21"/>
  <c r="N63" i="21" s="1"/>
  <c r="M62" i="21"/>
  <c r="L62" i="21"/>
  <c r="K62" i="21"/>
  <c r="J62" i="21"/>
  <c r="I62" i="21"/>
  <c r="H62" i="21"/>
  <c r="G62" i="21"/>
  <c r="F62" i="21"/>
  <c r="F63" i="21" s="1"/>
  <c r="E62" i="21"/>
  <c r="D62" i="21"/>
  <c r="C62" i="21"/>
  <c r="B62" i="21"/>
  <c r="U60" i="21"/>
  <c r="O60" i="21"/>
  <c r="U57" i="21"/>
  <c r="G55" i="21"/>
  <c r="E55" i="21"/>
  <c r="U63" i="21" s="1"/>
  <c r="D55" i="21"/>
  <c r="U50" i="21"/>
  <c r="T50" i="21"/>
  <c r="S50" i="21"/>
  <c r="R50" i="21"/>
  <c r="Q50" i="21"/>
  <c r="P50" i="21"/>
  <c r="O50" i="21"/>
  <c r="N50" i="21"/>
  <c r="M50" i="21"/>
  <c r="L50" i="21"/>
  <c r="K50" i="21"/>
  <c r="J50" i="21"/>
  <c r="I50" i="21"/>
  <c r="H50" i="21"/>
  <c r="G50" i="21"/>
  <c r="F50" i="21"/>
  <c r="E50" i="21"/>
  <c r="V22" i="21" s="1"/>
  <c r="D50" i="21"/>
  <c r="V18" i="21" s="1"/>
  <c r="C50" i="21"/>
  <c r="A50" i="21"/>
  <c r="U49" i="21"/>
  <c r="T49" i="21"/>
  <c r="S49" i="21"/>
  <c r="R49" i="21"/>
  <c r="Q49" i="21"/>
  <c r="P49" i="21"/>
  <c r="O49" i="21"/>
  <c r="N49" i="21"/>
  <c r="M49" i="21"/>
  <c r="L49" i="21"/>
  <c r="K49" i="21"/>
  <c r="J49" i="21"/>
  <c r="I49" i="21"/>
  <c r="H49" i="21"/>
  <c r="G49" i="21"/>
  <c r="F49" i="21"/>
  <c r="E49" i="21"/>
  <c r="U22" i="21" s="1"/>
  <c r="D49" i="21"/>
  <c r="U18" i="21" s="1"/>
  <c r="C49" i="21"/>
  <c r="U48" i="21"/>
  <c r="T48" i="21"/>
  <c r="S48" i="21"/>
  <c r="R48" i="21"/>
  <c r="Q48" i="21"/>
  <c r="P48" i="21"/>
  <c r="O48" i="21"/>
  <c r="N48" i="21"/>
  <c r="M48" i="21"/>
  <c r="L48" i="21"/>
  <c r="K48" i="21"/>
  <c r="J48" i="21"/>
  <c r="I48" i="21"/>
  <c r="H48" i="21"/>
  <c r="G48" i="21"/>
  <c r="F48" i="21"/>
  <c r="E48" i="21"/>
  <c r="T22" i="21" s="1"/>
  <c r="D48" i="21"/>
  <c r="T18" i="21" s="1"/>
  <c r="C48" i="21"/>
  <c r="U47" i="21"/>
  <c r="T47" i="21"/>
  <c r="S47" i="21"/>
  <c r="R47" i="21"/>
  <c r="Q47" i="21"/>
  <c r="P47" i="21"/>
  <c r="O47" i="21"/>
  <c r="N47" i="21"/>
  <c r="M47" i="21"/>
  <c r="L47" i="21"/>
  <c r="K47" i="21"/>
  <c r="J47" i="21"/>
  <c r="I47" i="21"/>
  <c r="H47" i="21"/>
  <c r="G47" i="21"/>
  <c r="F47" i="21"/>
  <c r="E47" i="21"/>
  <c r="S22" i="21" s="1"/>
  <c r="D47" i="21"/>
  <c r="S18" i="21" s="1"/>
  <c r="C47" i="21"/>
  <c r="U46" i="21"/>
  <c r="T46" i="21"/>
  <c r="S46" i="21"/>
  <c r="R46" i="21"/>
  <c r="Q46" i="21"/>
  <c r="P46" i="21"/>
  <c r="O46" i="21"/>
  <c r="N46" i="21"/>
  <c r="M46" i="21"/>
  <c r="L46" i="21"/>
  <c r="K46" i="21"/>
  <c r="J46" i="21"/>
  <c r="I46" i="21"/>
  <c r="H46" i="21"/>
  <c r="G46" i="21"/>
  <c r="F46" i="21"/>
  <c r="E46" i="21"/>
  <c r="R22" i="21" s="1"/>
  <c r="D46" i="21"/>
  <c r="R18" i="21" s="1"/>
  <c r="C46" i="21"/>
  <c r="U45" i="21"/>
  <c r="T45" i="21"/>
  <c r="S45" i="21"/>
  <c r="R45" i="21"/>
  <c r="Q45" i="21"/>
  <c r="P45" i="21"/>
  <c r="O45" i="21"/>
  <c r="N45" i="21"/>
  <c r="M45" i="21"/>
  <c r="L45" i="21"/>
  <c r="K45" i="21"/>
  <c r="J45" i="21"/>
  <c r="I45" i="21"/>
  <c r="H45" i="21"/>
  <c r="G45" i="21"/>
  <c r="F45" i="21"/>
  <c r="E45" i="21"/>
  <c r="Q22" i="21" s="1"/>
  <c r="D45" i="21"/>
  <c r="Q18" i="21" s="1"/>
  <c r="C45" i="21"/>
  <c r="U44" i="21"/>
  <c r="T44" i="21"/>
  <c r="S44" i="21"/>
  <c r="R44" i="21"/>
  <c r="Q44" i="21"/>
  <c r="P44" i="21"/>
  <c r="O44" i="21"/>
  <c r="N44" i="21"/>
  <c r="M44" i="21"/>
  <c r="L44" i="21"/>
  <c r="K44" i="21"/>
  <c r="J44" i="21"/>
  <c r="I44" i="21"/>
  <c r="H44" i="21"/>
  <c r="G44" i="21"/>
  <c r="F44" i="21"/>
  <c r="E44" i="21"/>
  <c r="P22" i="21" s="1"/>
  <c r="D44" i="21"/>
  <c r="P18" i="21" s="1"/>
  <c r="C44" i="21"/>
  <c r="U43" i="21"/>
  <c r="T43" i="21"/>
  <c r="S43" i="21"/>
  <c r="R43" i="21"/>
  <c r="Q43" i="21"/>
  <c r="P43" i="21"/>
  <c r="O43" i="21"/>
  <c r="N43" i="21"/>
  <c r="M43" i="21"/>
  <c r="L43" i="21"/>
  <c r="K43" i="21"/>
  <c r="J43" i="21"/>
  <c r="I43" i="21"/>
  <c r="H43" i="21"/>
  <c r="G43" i="21"/>
  <c r="F43" i="21"/>
  <c r="E43" i="21"/>
  <c r="O22" i="21" s="1"/>
  <c r="D43" i="21"/>
  <c r="O18" i="21" s="1"/>
  <c r="C43" i="21"/>
  <c r="U42" i="21"/>
  <c r="T42" i="21"/>
  <c r="S42" i="21"/>
  <c r="R42" i="21"/>
  <c r="Q42" i="21"/>
  <c r="P42" i="21"/>
  <c r="O42" i="21"/>
  <c r="N42" i="21"/>
  <c r="M42" i="21"/>
  <c r="L42" i="21"/>
  <c r="K42" i="21"/>
  <c r="J42" i="21"/>
  <c r="I42" i="21"/>
  <c r="H42" i="21"/>
  <c r="G42" i="21"/>
  <c r="F42" i="21"/>
  <c r="E42" i="21"/>
  <c r="N22" i="21" s="1"/>
  <c r="D42" i="21"/>
  <c r="N18" i="21" s="1"/>
  <c r="C42" i="21"/>
  <c r="U41" i="21"/>
  <c r="T41" i="21"/>
  <c r="S41" i="21"/>
  <c r="R41" i="21"/>
  <c r="Q41" i="21"/>
  <c r="P41" i="21"/>
  <c r="O41" i="21"/>
  <c r="N41" i="21"/>
  <c r="M41" i="21"/>
  <c r="L41" i="21"/>
  <c r="K41" i="21"/>
  <c r="J41" i="21"/>
  <c r="I41" i="21"/>
  <c r="H41" i="21"/>
  <c r="G41" i="21"/>
  <c r="F41" i="21"/>
  <c r="E41" i="21"/>
  <c r="M22" i="21" s="1"/>
  <c r="D41" i="21"/>
  <c r="M18" i="21" s="1"/>
  <c r="C41" i="21"/>
  <c r="U40" i="21"/>
  <c r="T40" i="21"/>
  <c r="S40" i="21"/>
  <c r="R40" i="21"/>
  <c r="Q40" i="21"/>
  <c r="P40" i="21"/>
  <c r="O40" i="21"/>
  <c r="N40" i="21"/>
  <c r="M40" i="21"/>
  <c r="L40" i="21"/>
  <c r="K40" i="21"/>
  <c r="J40" i="21"/>
  <c r="I40" i="21"/>
  <c r="H40" i="21"/>
  <c r="G40" i="21"/>
  <c r="F40" i="21"/>
  <c r="E40" i="21"/>
  <c r="L22" i="21" s="1"/>
  <c r="D40" i="21"/>
  <c r="L18" i="21" s="1"/>
  <c r="C40" i="21"/>
  <c r="U39" i="21"/>
  <c r="T39" i="21"/>
  <c r="S39" i="21"/>
  <c r="R39" i="21"/>
  <c r="Q39" i="21"/>
  <c r="P39" i="21"/>
  <c r="O39" i="21"/>
  <c r="N39" i="21"/>
  <c r="M39" i="21"/>
  <c r="L39" i="21"/>
  <c r="K39" i="21"/>
  <c r="J39" i="21"/>
  <c r="I39" i="21"/>
  <c r="H39" i="21"/>
  <c r="G39" i="21"/>
  <c r="F39" i="21"/>
  <c r="E39" i="21"/>
  <c r="K22" i="21" s="1"/>
  <c r="D39" i="21"/>
  <c r="K18" i="21" s="1"/>
  <c r="C39" i="21"/>
  <c r="U38" i="21"/>
  <c r="T38" i="21"/>
  <c r="S38" i="21"/>
  <c r="R38" i="21"/>
  <c r="Q38" i="21"/>
  <c r="P38" i="21"/>
  <c r="O38" i="21"/>
  <c r="N38" i="21"/>
  <c r="M38" i="21"/>
  <c r="L38" i="21"/>
  <c r="K38" i="21"/>
  <c r="J38" i="21"/>
  <c r="I38" i="21"/>
  <c r="H38" i="21"/>
  <c r="G38" i="21"/>
  <c r="F38" i="21"/>
  <c r="E38" i="21"/>
  <c r="J22" i="21" s="1"/>
  <c r="D38" i="21"/>
  <c r="J18" i="21" s="1"/>
  <c r="C38" i="21"/>
  <c r="U37" i="21"/>
  <c r="T37" i="21"/>
  <c r="S37" i="21"/>
  <c r="R37" i="21"/>
  <c r="Q37" i="21"/>
  <c r="P37" i="21"/>
  <c r="O37" i="21"/>
  <c r="N37" i="21"/>
  <c r="M37" i="21"/>
  <c r="L37" i="21"/>
  <c r="K37" i="21"/>
  <c r="J37" i="21"/>
  <c r="I37" i="21"/>
  <c r="H37" i="21"/>
  <c r="G37" i="21"/>
  <c r="F37" i="21"/>
  <c r="E37" i="21"/>
  <c r="I22" i="21" s="1"/>
  <c r="D37" i="21"/>
  <c r="I18" i="21" s="1"/>
  <c r="C37" i="21"/>
  <c r="U36" i="21"/>
  <c r="T36" i="21"/>
  <c r="S36" i="21"/>
  <c r="R36" i="21"/>
  <c r="Q36" i="21"/>
  <c r="P36" i="21"/>
  <c r="O36" i="21"/>
  <c r="N36" i="21"/>
  <c r="M36" i="21"/>
  <c r="L36" i="21"/>
  <c r="K36" i="21"/>
  <c r="J36" i="21"/>
  <c r="I36" i="21"/>
  <c r="H36" i="21"/>
  <c r="G36" i="21"/>
  <c r="F36" i="21"/>
  <c r="E36" i="21"/>
  <c r="H22" i="21" s="1"/>
  <c r="D36" i="21"/>
  <c r="H18" i="21" s="1"/>
  <c r="C36" i="21"/>
  <c r="U35" i="21"/>
  <c r="T35" i="21"/>
  <c r="S35" i="21"/>
  <c r="R35" i="21"/>
  <c r="Q35" i="21"/>
  <c r="P35" i="21"/>
  <c r="O35" i="21"/>
  <c r="N35" i="21"/>
  <c r="M35" i="21"/>
  <c r="L35" i="21"/>
  <c r="K35" i="21"/>
  <c r="J35" i="21"/>
  <c r="I35" i="21"/>
  <c r="H35" i="21"/>
  <c r="G35" i="21"/>
  <c r="F35" i="21"/>
  <c r="E35" i="21"/>
  <c r="G22" i="21" s="1"/>
  <c r="D35" i="21"/>
  <c r="G18" i="21" s="1"/>
  <c r="C35" i="21"/>
  <c r="A35" i="21"/>
  <c r="U34" i="21"/>
  <c r="T34" i="21"/>
  <c r="S34" i="21"/>
  <c r="R34" i="21"/>
  <c r="Q34" i="21"/>
  <c r="P34" i="21"/>
  <c r="O34" i="21"/>
  <c r="N34" i="21"/>
  <c r="M34" i="21"/>
  <c r="L34" i="21"/>
  <c r="K34" i="21"/>
  <c r="J34" i="21"/>
  <c r="I34" i="21"/>
  <c r="H34" i="21"/>
  <c r="G34" i="21"/>
  <c r="F34" i="21"/>
  <c r="E34" i="21"/>
  <c r="F22" i="21" s="1"/>
  <c r="D34" i="21"/>
  <c r="F18" i="21" s="1"/>
  <c r="C34" i="21"/>
  <c r="U33" i="21"/>
  <c r="T33" i="21"/>
  <c r="S33" i="21"/>
  <c r="R33" i="21"/>
  <c r="Q33" i="21"/>
  <c r="P33" i="21"/>
  <c r="O33" i="21"/>
  <c r="N33" i="21"/>
  <c r="M33" i="21"/>
  <c r="L33" i="21"/>
  <c r="K33" i="21"/>
  <c r="J33" i="21"/>
  <c r="I33" i="21"/>
  <c r="H33" i="21"/>
  <c r="G33" i="21"/>
  <c r="F33" i="21"/>
  <c r="E33" i="21"/>
  <c r="E22" i="21" s="1"/>
  <c r="D33" i="21"/>
  <c r="E18" i="21" s="1"/>
  <c r="C33" i="21"/>
  <c r="U32" i="21"/>
  <c r="T32" i="21"/>
  <c r="S32" i="21"/>
  <c r="R32" i="21"/>
  <c r="Q32" i="21"/>
  <c r="P32" i="21"/>
  <c r="O32" i="21"/>
  <c r="N32" i="21"/>
  <c r="M32" i="21"/>
  <c r="L32" i="21"/>
  <c r="K32" i="21"/>
  <c r="J32" i="21"/>
  <c r="I32" i="21"/>
  <c r="H32" i="21"/>
  <c r="G32" i="21"/>
  <c r="F32" i="21"/>
  <c r="E32" i="21"/>
  <c r="D22" i="21" s="1"/>
  <c r="D32" i="21"/>
  <c r="D18" i="21" s="1"/>
  <c r="C32" i="21"/>
  <c r="U31" i="21"/>
  <c r="T31" i="21"/>
  <c r="S31" i="21"/>
  <c r="R31" i="21"/>
  <c r="Q31" i="21"/>
  <c r="P31" i="21"/>
  <c r="O31" i="21"/>
  <c r="N31" i="21"/>
  <c r="M31" i="21"/>
  <c r="L31" i="21"/>
  <c r="K31" i="21"/>
  <c r="J31" i="21"/>
  <c r="I31" i="21"/>
  <c r="H31" i="21"/>
  <c r="G31" i="21"/>
  <c r="F31" i="21"/>
  <c r="E31" i="21"/>
  <c r="C22" i="21" s="1"/>
  <c r="D31" i="21"/>
  <c r="C18" i="21" s="1"/>
  <c r="C31" i="21"/>
  <c r="V20" i="21"/>
  <c r="U20" i="21"/>
  <c r="F58" i="21" l="1"/>
  <c r="F61" i="21" s="1"/>
  <c r="S59" i="21"/>
  <c r="T17" i="21"/>
  <c r="T19" i="21" s="1"/>
  <c r="T20" i="21" s="1"/>
  <c r="T21" i="21"/>
  <c r="T23" i="21" s="1"/>
  <c r="T24" i="21" s="1"/>
  <c r="C59" i="21"/>
  <c r="D17" i="21"/>
  <c r="D21" i="21"/>
  <c r="M57" i="21"/>
  <c r="T58" i="21"/>
  <c r="T61" i="21" s="1"/>
  <c r="L58" i="21"/>
  <c r="L61" i="21" s="1"/>
  <c r="D58" i="21"/>
  <c r="D61" i="21" s="1"/>
  <c r="R59" i="21"/>
  <c r="S17" i="21"/>
  <c r="S19" i="21" s="1"/>
  <c r="S20" i="21" s="1"/>
  <c r="S21" i="21"/>
  <c r="J59" i="21"/>
  <c r="K17" i="21"/>
  <c r="K21" i="21"/>
  <c r="J59" i="27"/>
  <c r="K17" i="27"/>
  <c r="K19" i="27" s="1"/>
  <c r="K20" i="27" s="1"/>
  <c r="R59" i="27"/>
  <c r="S17" i="27"/>
  <c r="S19" i="27" s="1"/>
  <c r="S20" i="27" s="1"/>
  <c r="C59" i="27"/>
  <c r="D17" i="27"/>
  <c r="K59" i="27"/>
  <c r="L17" i="27"/>
  <c r="L19" i="27" s="1"/>
  <c r="L20" i="27" s="1"/>
  <c r="S59" i="27"/>
  <c r="T17" i="27"/>
  <c r="T19" i="27" s="1"/>
  <c r="T20" i="27" s="1"/>
  <c r="O59" i="21"/>
  <c r="P21" i="21"/>
  <c r="P17" i="21"/>
  <c r="P19" i="21" s="1"/>
  <c r="P20" i="21" s="1"/>
  <c r="H21" i="21"/>
  <c r="H17" i="21"/>
  <c r="E59" i="27"/>
  <c r="F17" i="27"/>
  <c r="M59" i="27"/>
  <c r="N17" i="27"/>
  <c r="U59" i="27"/>
  <c r="V17" i="27"/>
  <c r="Q59" i="21"/>
  <c r="R21" i="21"/>
  <c r="R23" i="21" s="1"/>
  <c r="R24" i="21" s="1"/>
  <c r="R17" i="21"/>
  <c r="R19" i="21" s="1"/>
  <c r="R20" i="21" s="1"/>
  <c r="I17" i="21"/>
  <c r="I19" i="21" s="1"/>
  <c r="I20" i="21" s="1"/>
  <c r="I21" i="21"/>
  <c r="D59" i="27"/>
  <c r="E17" i="27"/>
  <c r="T59" i="27"/>
  <c r="U17" i="27"/>
  <c r="A34" i="21"/>
  <c r="N59" i="21"/>
  <c r="O21" i="21"/>
  <c r="O17" i="21"/>
  <c r="F59" i="21"/>
  <c r="G21" i="21"/>
  <c r="G17" i="21"/>
  <c r="G19" i="21" s="1"/>
  <c r="G20" i="21" s="1"/>
  <c r="G17" i="27"/>
  <c r="G19" i="27" s="1"/>
  <c r="G20" i="27" s="1"/>
  <c r="O17" i="27"/>
  <c r="U63" i="27"/>
  <c r="L59" i="27"/>
  <c r="M17" i="27"/>
  <c r="M19" i="27" s="1"/>
  <c r="M20" i="27" s="1"/>
  <c r="O58" i="21"/>
  <c r="O61" i="21" s="1"/>
  <c r="G58" i="21"/>
  <c r="G61" i="21" s="1"/>
  <c r="U59" i="21"/>
  <c r="V21" i="21"/>
  <c r="V17" i="21"/>
  <c r="M59" i="21"/>
  <c r="N17" i="21"/>
  <c r="N19" i="21" s="1"/>
  <c r="N20" i="21" s="1"/>
  <c r="N21" i="21"/>
  <c r="N23" i="21" s="1"/>
  <c r="N24" i="21" s="1"/>
  <c r="E59" i="21"/>
  <c r="F21" i="21"/>
  <c r="F17" i="21"/>
  <c r="H17" i="27"/>
  <c r="H19" i="27" s="1"/>
  <c r="H20" i="27" s="1"/>
  <c r="P17" i="27"/>
  <c r="I59" i="21"/>
  <c r="J17" i="21"/>
  <c r="J21" i="21"/>
  <c r="P59" i="21"/>
  <c r="Q21" i="21"/>
  <c r="Q17" i="21"/>
  <c r="T59" i="21"/>
  <c r="U17" i="21"/>
  <c r="U21" i="21"/>
  <c r="M17" i="21"/>
  <c r="M19" i="21" s="1"/>
  <c r="M20" i="21" s="1"/>
  <c r="M21" i="21"/>
  <c r="M23" i="21" s="1"/>
  <c r="M24" i="21" s="1"/>
  <c r="E17" i="21"/>
  <c r="E21" i="21"/>
  <c r="I17" i="27"/>
  <c r="I19" i="27" s="1"/>
  <c r="I20" i="27" s="1"/>
  <c r="Q17" i="27"/>
  <c r="K59" i="21"/>
  <c r="L17" i="21"/>
  <c r="L21" i="21"/>
  <c r="I59" i="27"/>
  <c r="J17" i="27"/>
  <c r="J19" i="27" s="1"/>
  <c r="J20" i="27" s="1"/>
  <c r="Q59" i="27"/>
  <c r="R17" i="27"/>
  <c r="R19" i="27" s="1"/>
  <c r="R20" i="27" s="1"/>
  <c r="B59" i="27"/>
  <c r="C17" i="27"/>
  <c r="C21" i="27"/>
  <c r="B59" i="21"/>
  <c r="C21" i="21"/>
  <c r="C23" i="21" s="1"/>
  <c r="C24" i="21" s="1"/>
  <c r="C17" i="21"/>
  <c r="C19" i="21" s="1"/>
  <c r="C20" i="21" s="1"/>
  <c r="D23" i="21"/>
  <c r="D24" i="21" s="1"/>
  <c r="S58" i="21"/>
  <c r="S61" i="21" s="1"/>
  <c r="C58" i="21"/>
  <c r="C61" i="21" s="1"/>
  <c r="D19" i="21"/>
  <c r="D20" i="21" s="1"/>
  <c r="K58" i="21"/>
  <c r="K61" i="21" s="1"/>
  <c r="I21" i="27"/>
  <c r="I23" i="27" s="1"/>
  <c r="I24" i="27" s="1"/>
  <c r="Q21" i="27"/>
  <c r="U23" i="21"/>
  <c r="U24" i="21" s="1"/>
  <c r="R58" i="21"/>
  <c r="R61" i="21" s="1"/>
  <c r="R64" i="21" s="1"/>
  <c r="S23" i="21"/>
  <c r="S24" i="21" s="1"/>
  <c r="O57" i="21"/>
  <c r="O23" i="21"/>
  <c r="O24" i="21" s="1"/>
  <c r="A43" i="21"/>
  <c r="J58" i="21"/>
  <c r="J61" i="21" s="1"/>
  <c r="J64" i="21" s="1"/>
  <c r="E19" i="21"/>
  <c r="E20" i="21" s="1"/>
  <c r="G21" i="27"/>
  <c r="O21" i="27"/>
  <c r="O23" i="27" s="1"/>
  <c r="O24" i="27" s="1"/>
  <c r="H21" i="27"/>
  <c r="P21" i="27"/>
  <c r="J58" i="27"/>
  <c r="J61" i="27" s="1"/>
  <c r="J64" i="27" s="1"/>
  <c r="R58" i="27"/>
  <c r="R61" i="27" s="1"/>
  <c r="D19" i="27"/>
  <c r="D20" i="27" s="1"/>
  <c r="L21" i="27"/>
  <c r="L23" i="27" s="1"/>
  <c r="L24" i="27" s="1"/>
  <c r="T21" i="27"/>
  <c r="T23" i="27" s="1"/>
  <c r="T24" i="27" s="1"/>
  <c r="P58" i="21"/>
  <c r="P61" i="21" s="1"/>
  <c r="P64" i="21" s="1"/>
  <c r="H58" i="21"/>
  <c r="H61" i="21" s="1"/>
  <c r="R57" i="21"/>
  <c r="D58" i="27"/>
  <c r="D61" i="27" s="1"/>
  <c r="D64" i="27" s="1"/>
  <c r="L58" i="27"/>
  <c r="L61" i="27" s="1"/>
  <c r="L64" i="27" s="1"/>
  <c r="L65" i="27" s="1"/>
  <c r="T58" i="27"/>
  <c r="T61" i="27" s="1"/>
  <c r="J57" i="21"/>
  <c r="H59" i="21"/>
  <c r="R21" i="27"/>
  <c r="R23" i="27" s="1"/>
  <c r="R24" i="27" s="1"/>
  <c r="O64" i="21"/>
  <c r="E58" i="27"/>
  <c r="E61" i="27" s="1"/>
  <c r="M58" i="27"/>
  <c r="M61" i="27" s="1"/>
  <c r="M64" i="27" s="1"/>
  <c r="U58" i="27"/>
  <c r="U61" i="27" s="1"/>
  <c r="U64" i="27" s="1"/>
  <c r="U65" i="27" s="1"/>
  <c r="G59" i="21"/>
  <c r="G64" i="21" s="1"/>
  <c r="F58" i="27"/>
  <c r="F61" i="27" s="1"/>
  <c r="N58" i="27"/>
  <c r="N61" i="27" s="1"/>
  <c r="E23" i="21"/>
  <c r="E24" i="21" s="1"/>
  <c r="G58" i="27"/>
  <c r="G61" i="27" s="1"/>
  <c r="K19" i="21"/>
  <c r="K20" i="21" s="1"/>
  <c r="Q57" i="21"/>
  <c r="B58" i="21"/>
  <c r="B61" i="21" s="1"/>
  <c r="H58" i="27"/>
  <c r="H61" i="27" s="1"/>
  <c r="P58" i="27"/>
  <c r="P61" i="27" s="1"/>
  <c r="F57" i="27"/>
  <c r="O58" i="27"/>
  <c r="O61" i="27" s="1"/>
  <c r="U19" i="21"/>
  <c r="V19" i="21"/>
  <c r="A38" i="21"/>
  <c r="I58" i="27"/>
  <c r="I61" i="27" s="1"/>
  <c r="I64" i="27" s="1"/>
  <c r="Q58" i="27"/>
  <c r="Q61" i="27" s="1"/>
  <c r="H57" i="27"/>
  <c r="F59" i="27"/>
  <c r="H23" i="27"/>
  <c r="H24" i="27" s="1"/>
  <c r="P23" i="27"/>
  <c r="P24" i="27" s="1"/>
  <c r="N57" i="27"/>
  <c r="H59" i="27"/>
  <c r="F19" i="21"/>
  <c r="F20" i="21" s="1"/>
  <c r="Q58" i="21"/>
  <c r="Q61" i="21" s="1"/>
  <c r="I58" i="21"/>
  <c r="I61" i="21" s="1"/>
  <c r="I64" i="21" s="1"/>
  <c r="C58" i="27"/>
  <c r="C61" i="27" s="1"/>
  <c r="C64" i="27" s="1"/>
  <c r="K58" i="27"/>
  <c r="K61" i="27" s="1"/>
  <c r="S58" i="27"/>
  <c r="S61" i="27" s="1"/>
  <c r="P57" i="27"/>
  <c r="N59" i="27"/>
  <c r="G57" i="21"/>
  <c r="G23" i="27"/>
  <c r="G24" i="27" s="1"/>
  <c r="P59" i="27"/>
  <c r="P64" i="27" s="1"/>
  <c r="B58" i="27"/>
  <c r="B61" i="27" s="1"/>
  <c r="K64" i="27"/>
  <c r="Q23" i="27"/>
  <c r="Q24" i="27" s="1"/>
  <c r="J21" i="27"/>
  <c r="J23" i="27" s="1"/>
  <c r="J24" i="27" s="1"/>
  <c r="F63" i="27"/>
  <c r="N63" i="27"/>
  <c r="C19" i="27"/>
  <c r="C20" i="27" s="1"/>
  <c r="C23" i="27"/>
  <c r="C24" i="27" s="1"/>
  <c r="K21" i="27"/>
  <c r="K23" i="27" s="1"/>
  <c r="K24" i="27" s="1"/>
  <c r="S21" i="27"/>
  <c r="S23" i="27" s="1"/>
  <c r="S24" i="27" s="1"/>
  <c r="A31" i="27"/>
  <c r="A33" i="27"/>
  <c r="A39" i="27"/>
  <c r="A41" i="27"/>
  <c r="A47" i="27"/>
  <c r="A49" i="27"/>
  <c r="G57" i="27"/>
  <c r="O57" i="27"/>
  <c r="G59" i="27"/>
  <c r="O59" i="27"/>
  <c r="G63" i="27"/>
  <c r="O63" i="27"/>
  <c r="D21" i="27"/>
  <c r="D23" i="27" s="1"/>
  <c r="D24" i="27" s="1"/>
  <c r="P63" i="27"/>
  <c r="E19" i="27"/>
  <c r="E20" i="27" s="1"/>
  <c r="U19" i="27"/>
  <c r="E21" i="27"/>
  <c r="E23" i="27" s="1"/>
  <c r="E24" i="27" s="1"/>
  <c r="M21" i="27"/>
  <c r="M23" i="27" s="1"/>
  <c r="M24" i="27" s="1"/>
  <c r="U21" i="27"/>
  <c r="U23" i="27" s="1"/>
  <c r="I57" i="27"/>
  <c r="Q57" i="27"/>
  <c r="I63" i="27"/>
  <c r="Q63" i="27"/>
  <c r="F19" i="27"/>
  <c r="F20" i="27" s="1"/>
  <c r="N19" i="27"/>
  <c r="N20" i="27" s="1"/>
  <c r="V19" i="27"/>
  <c r="F21" i="27"/>
  <c r="F23" i="27" s="1"/>
  <c r="F24" i="27" s="1"/>
  <c r="N21" i="27"/>
  <c r="N23" i="27" s="1"/>
  <c r="N24" i="27" s="1"/>
  <c r="V21" i="27"/>
  <c r="V23" i="27" s="1"/>
  <c r="B63" i="27"/>
  <c r="J63" i="27"/>
  <c r="R63" i="27"/>
  <c r="O19" i="27"/>
  <c r="O20" i="27" s="1"/>
  <c r="A32" i="27"/>
  <c r="A34" i="27"/>
  <c r="A40" i="27"/>
  <c r="A42" i="27"/>
  <c r="A48" i="27"/>
  <c r="A50" i="27"/>
  <c r="C63" i="27"/>
  <c r="K63" i="27"/>
  <c r="S63" i="27"/>
  <c r="P19" i="27"/>
  <c r="P20" i="27" s="1"/>
  <c r="D63" i="27"/>
  <c r="L63" i="27"/>
  <c r="T63" i="27"/>
  <c r="H63" i="27"/>
  <c r="Q19" i="27"/>
  <c r="Q20" i="27" s="1"/>
  <c r="E63" i="27"/>
  <c r="M63" i="27"/>
  <c r="N64" i="21"/>
  <c r="N65" i="21" s="1"/>
  <c r="F64" i="21"/>
  <c r="F65" i="21" s="1"/>
  <c r="H23" i="21"/>
  <c r="H24" i="21" s="1"/>
  <c r="L23" i="21"/>
  <c r="L24" i="21" s="1"/>
  <c r="P23" i="21"/>
  <c r="P24" i="21" s="1"/>
  <c r="F23" i="21"/>
  <c r="F24" i="21" s="1"/>
  <c r="V23" i="21"/>
  <c r="V24" i="21" s="1"/>
  <c r="A33" i="21"/>
  <c r="A37" i="21"/>
  <c r="A41" i="21"/>
  <c r="A45" i="21"/>
  <c r="A49" i="21"/>
  <c r="E58" i="21"/>
  <c r="E61" i="21" s="1"/>
  <c r="E64" i="21" s="1"/>
  <c r="M58" i="21"/>
  <c r="M61" i="21" s="1"/>
  <c r="M64" i="21" s="1"/>
  <c r="U58" i="21"/>
  <c r="U61" i="21" s="1"/>
  <c r="U64" i="21" s="1"/>
  <c r="U65" i="21" s="1"/>
  <c r="H19" i="21"/>
  <c r="H20" i="21" s="1"/>
  <c r="O19" i="21"/>
  <c r="O20" i="21" s="1"/>
  <c r="I23" i="21"/>
  <c r="I24" i="21" s="1"/>
  <c r="Q23" i="21"/>
  <c r="Q24" i="21" s="1"/>
  <c r="G23" i="21"/>
  <c r="G24" i="21" s="1"/>
  <c r="K23" i="21"/>
  <c r="K24" i="21" s="1"/>
  <c r="C57" i="21"/>
  <c r="K57" i="21"/>
  <c r="S57" i="21"/>
  <c r="Q19" i="21"/>
  <c r="Q20" i="21" s="1"/>
  <c r="J23" i="21"/>
  <c r="J24" i="21" s="1"/>
  <c r="J19" i="21"/>
  <c r="J20" i="21" s="1"/>
  <c r="L19" i="21"/>
  <c r="L20" i="21" s="1"/>
  <c r="A31" i="21"/>
  <c r="D64" i="21"/>
  <c r="L64" i="21"/>
  <c r="T64" i="21"/>
  <c r="C64" i="21"/>
  <c r="K64" i="21"/>
  <c r="G63" i="21"/>
  <c r="O63" i="21"/>
  <c r="H63" i="21"/>
  <c r="P63" i="21"/>
  <c r="I63" i="21"/>
  <c r="Q63" i="21"/>
  <c r="B63" i="21"/>
  <c r="J63" i="21"/>
  <c r="R63" i="21"/>
  <c r="C63" i="21"/>
  <c r="K63" i="21"/>
  <c r="S63" i="21"/>
  <c r="D63" i="21"/>
  <c r="L63" i="21"/>
  <c r="T63" i="21"/>
  <c r="E63" i="21"/>
  <c r="M63" i="21"/>
  <c r="D55" i="1"/>
  <c r="G55" i="1"/>
  <c r="E55" i="1" s="1"/>
  <c r="B59" i="1"/>
  <c r="B60" i="1"/>
  <c r="C58" i="1"/>
  <c r="C61" i="1" s="1"/>
  <c r="D58" i="1"/>
  <c r="D61" i="1" s="1"/>
  <c r="E58" i="1"/>
  <c r="E61" i="1" s="1"/>
  <c r="F58" i="1"/>
  <c r="F61" i="1" s="1"/>
  <c r="G58" i="1"/>
  <c r="G61" i="1" s="1"/>
  <c r="H58" i="1"/>
  <c r="H61" i="1" s="1"/>
  <c r="I58" i="1"/>
  <c r="I61" i="1" s="1"/>
  <c r="J58" i="1"/>
  <c r="J61" i="1" s="1"/>
  <c r="K58" i="1"/>
  <c r="K61" i="1" s="1"/>
  <c r="L58" i="1"/>
  <c r="L61" i="1" s="1"/>
  <c r="M58" i="1"/>
  <c r="M61" i="1" s="1"/>
  <c r="N58" i="1"/>
  <c r="N61" i="1" s="1"/>
  <c r="O58" i="1"/>
  <c r="O61" i="1" s="1"/>
  <c r="P58" i="1"/>
  <c r="P61" i="1" s="1"/>
  <c r="Q58" i="1"/>
  <c r="Q61" i="1" s="1"/>
  <c r="R58" i="1"/>
  <c r="R61" i="1" s="1"/>
  <c r="S58" i="1"/>
  <c r="S61" i="1" s="1"/>
  <c r="T58" i="1"/>
  <c r="T61" i="1" s="1"/>
  <c r="U58" i="1"/>
  <c r="U61" i="1" s="1"/>
  <c r="B58" i="1"/>
  <c r="B61" i="1" s="1"/>
  <c r="U62" i="1"/>
  <c r="T62" i="1"/>
  <c r="S62" i="1"/>
  <c r="R62" i="1"/>
  <c r="Q62" i="1"/>
  <c r="P62" i="1"/>
  <c r="O62" i="1"/>
  <c r="N62" i="1"/>
  <c r="M62" i="1"/>
  <c r="L62" i="1"/>
  <c r="K62" i="1"/>
  <c r="J62" i="1"/>
  <c r="I62" i="1"/>
  <c r="H62" i="1"/>
  <c r="G62" i="1"/>
  <c r="F62" i="1"/>
  <c r="E62" i="1"/>
  <c r="D62" i="1"/>
  <c r="C62" i="1"/>
  <c r="B62" i="1"/>
  <c r="C60" i="1"/>
  <c r="D60" i="1"/>
  <c r="E60" i="1"/>
  <c r="F60" i="1"/>
  <c r="G60" i="1"/>
  <c r="H60" i="1"/>
  <c r="I60" i="1"/>
  <c r="J60" i="1"/>
  <c r="K60" i="1"/>
  <c r="L60" i="1"/>
  <c r="M60" i="1"/>
  <c r="N60" i="1"/>
  <c r="O60" i="1"/>
  <c r="P60" i="1"/>
  <c r="Q60" i="1"/>
  <c r="R60" i="1"/>
  <c r="S60" i="1"/>
  <c r="T60" i="1"/>
  <c r="U60" i="1"/>
  <c r="C59" i="1"/>
  <c r="D59" i="1"/>
  <c r="E59" i="1"/>
  <c r="F59" i="1"/>
  <c r="G59" i="1"/>
  <c r="H59" i="1"/>
  <c r="I59" i="1"/>
  <c r="J59" i="1"/>
  <c r="K59" i="1"/>
  <c r="L59" i="1"/>
  <c r="M59" i="1"/>
  <c r="N59" i="1"/>
  <c r="O59" i="1"/>
  <c r="P59" i="1"/>
  <c r="Q59" i="1"/>
  <c r="R59" i="1"/>
  <c r="S59" i="1"/>
  <c r="T59" i="1"/>
  <c r="U59" i="1"/>
  <c r="C57" i="1"/>
  <c r="D57" i="1"/>
  <c r="E57" i="1"/>
  <c r="F57" i="1"/>
  <c r="G57" i="1"/>
  <c r="H57" i="1"/>
  <c r="I57" i="1"/>
  <c r="J57" i="1"/>
  <c r="K57" i="1"/>
  <c r="L57" i="1"/>
  <c r="M57" i="1"/>
  <c r="N57" i="1"/>
  <c r="O57" i="1"/>
  <c r="P57" i="1"/>
  <c r="Q57" i="1"/>
  <c r="R57" i="1"/>
  <c r="S57" i="1"/>
  <c r="T57" i="1"/>
  <c r="U57" i="1"/>
  <c r="B57" i="1"/>
  <c r="S64" i="21" l="1"/>
  <c r="S65" i="21" s="1"/>
  <c r="Q64" i="21"/>
  <c r="Q65" i="21" s="1"/>
  <c r="R64" i="27"/>
  <c r="O65" i="21"/>
  <c r="H64" i="21"/>
  <c r="H65" i="21" s="1"/>
  <c r="S64" i="27"/>
  <c r="S65" i="27" s="1"/>
  <c r="H64" i="27"/>
  <c r="H65" i="27" s="1"/>
  <c r="E64" i="27"/>
  <c r="E65" i="27" s="1"/>
  <c r="Q64" i="27"/>
  <c r="Q65" i="27" s="1"/>
  <c r="T64" i="27"/>
  <c r="B64" i="27"/>
  <c r="B65" i="27" s="1"/>
  <c r="B64" i="21"/>
  <c r="B65" i="21" s="1"/>
  <c r="O64" i="27"/>
  <c r="O65" i="27" s="1"/>
  <c r="N64" i="27"/>
  <c r="N65" i="27" s="1"/>
  <c r="I65" i="21"/>
  <c r="P65" i="21"/>
  <c r="K65" i="27"/>
  <c r="R65" i="27"/>
  <c r="C65" i="27"/>
  <c r="J65" i="27"/>
  <c r="G64" i="27"/>
  <c r="G65" i="27" s="1"/>
  <c r="F64" i="27"/>
  <c r="F65" i="27" s="1"/>
  <c r="G65" i="21"/>
  <c r="J65" i="21"/>
  <c r="T65" i="27"/>
  <c r="E65" i="21"/>
  <c r="T65" i="21"/>
  <c r="L65" i="21"/>
  <c r="S64" i="1"/>
  <c r="D65" i="27"/>
  <c r="R64" i="1"/>
  <c r="Q64" i="1"/>
  <c r="U64" i="1"/>
  <c r="P64" i="1"/>
  <c r="I65" i="27"/>
  <c r="M65" i="27"/>
  <c r="P65" i="27"/>
  <c r="M65" i="21"/>
  <c r="K65" i="21"/>
  <c r="C65" i="21"/>
  <c r="D65" i="21"/>
  <c r="R65" i="21"/>
  <c r="N64" i="1"/>
  <c r="M64" i="1"/>
  <c r="T64" i="1"/>
  <c r="L64" i="1"/>
  <c r="J64" i="1"/>
  <c r="K64" i="1"/>
  <c r="O64" i="1"/>
  <c r="C64" i="1"/>
  <c r="I64" i="1"/>
  <c r="H64" i="1"/>
  <c r="G64" i="1"/>
  <c r="F64" i="1"/>
  <c r="E64" i="1"/>
  <c r="D64" i="1"/>
  <c r="B64" i="1"/>
  <c r="D63" i="1"/>
  <c r="L63" i="1"/>
  <c r="F63" i="1"/>
  <c r="R63" i="1"/>
  <c r="J63" i="1"/>
  <c r="Q63" i="1"/>
  <c r="I63" i="1"/>
  <c r="C63" i="1"/>
  <c r="K63" i="1"/>
  <c r="P63" i="1"/>
  <c r="H63" i="1"/>
  <c r="T63" i="1"/>
  <c r="T65" i="1" s="1"/>
  <c r="S63" i="1"/>
  <c r="O63" i="1"/>
  <c r="G63" i="1"/>
  <c r="N63" i="1"/>
  <c r="E63" i="1"/>
  <c r="B63" i="1"/>
  <c r="U63" i="1"/>
  <c r="M63" i="1"/>
  <c r="Q65" i="1" l="1"/>
  <c r="U65" i="1"/>
  <c r="M65" i="1"/>
  <c r="R65" i="1"/>
  <c r="P65" i="1"/>
  <c r="S65" i="1"/>
  <c r="G65" i="1"/>
  <c r="I65" i="1"/>
  <c r="K65" i="1"/>
  <c r="N65" i="1"/>
  <c r="C65" i="1"/>
  <c r="J65" i="1"/>
  <c r="F65" i="1"/>
  <c r="L65" i="1"/>
  <c r="O65" i="1"/>
  <c r="B65" i="1"/>
  <c r="H65" i="1"/>
  <c r="E65" i="1"/>
  <c r="D65" i="1"/>
  <c r="C32" i="1" l="1"/>
  <c r="U32" i="1" l="1"/>
  <c r="U33" i="1"/>
  <c r="U34" i="1"/>
  <c r="U35" i="1"/>
  <c r="U36" i="1"/>
  <c r="U37" i="1"/>
  <c r="U38" i="1"/>
  <c r="U39" i="1"/>
  <c r="U40" i="1"/>
  <c r="U41" i="1"/>
  <c r="U42" i="1"/>
  <c r="U43" i="1"/>
  <c r="U44" i="1"/>
  <c r="U45" i="1"/>
  <c r="U46" i="1"/>
  <c r="U47" i="1"/>
  <c r="U48" i="1"/>
  <c r="U49" i="1"/>
  <c r="U50" i="1"/>
  <c r="U31" i="1"/>
  <c r="D32" i="1"/>
  <c r="E32" i="1"/>
  <c r="D22" i="1" s="1"/>
  <c r="D23" i="1" s="1"/>
  <c r="D24" i="1" s="1"/>
  <c r="F32" i="1"/>
  <c r="G32" i="1"/>
  <c r="H32" i="1"/>
  <c r="I32" i="1"/>
  <c r="J32" i="1"/>
  <c r="K32" i="1"/>
  <c r="L32" i="1"/>
  <c r="M32" i="1"/>
  <c r="N32" i="1"/>
  <c r="O32" i="1"/>
  <c r="P32" i="1"/>
  <c r="Q32" i="1"/>
  <c r="R32" i="1"/>
  <c r="S32" i="1"/>
  <c r="T32" i="1"/>
  <c r="C33" i="1"/>
  <c r="D33" i="1"/>
  <c r="E33" i="1"/>
  <c r="E22" i="1" s="1"/>
  <c r="E23" i="1" s="1"/>
  <c r="E24" i="1" s="1"/>
  <c r="F33" i="1"/>
  <c r="G33" i="1"/>
  <c r="H33" i="1"/>
  <c r="I33" i="1"/>
  <c r="J33" i="1"/>
  <c r="K33" i="1"/>
  <c r="L33" i="1"/>
  <c r="M33" i="1"/>
  <c r="N33" i="1"/>
  <c r="O33" i="1"/>
  <c r="P33" i="1"/>
  <c r="Q33" i="1"/>
  <c r="R33" i="1"/>
  <c r="S33" i="1"/>
  <c r="T33" i="1"/>
  <c r="C34" i="1"/>
  <c r="D34" i="1"/>
  <c r="E34" i="1"/>
  <c r="F22" i="1" s="1"/>
  <c r="F23" i="1" s="1"/>
  <c r="F24" i="1" s="1"/>
  <c r="F34" i="1"/>
  <c r="G34" i="1"/>
  <c r="H34" i="1"/>
  <c r="I34" i="1"/>
  <c r="J34" i="1"/>
  <c r="K34" i="1"/>
  <c r="L34" i="1"/>
  <c r="M34" i="1"/>
  <c r="N34" i="1"/>
  <c r="O34" i="1"/>
  <c r="P34" i="1"/>
  <c r="Q34" i="1"/>
  <c r="R34" i="1"/>
  <c r="S34" i="1"/>
  <c r="T34" i="1"/>
  <c r="C35" i="1"/>
  <c r="D35" i="1"/>
  <c r="E35" i="1"/>
  <c r="G22" i="1" s="1"/>
  <c r="G23" i="1" s="1"/>
  <c r="G24" i="1" s="1"/>
  <c r="F35" i="1"/>
  <c r="G35" i="1"/>
  <c r="H35" i="1"/>
  <c r="I35" i="1"/>
  <c r="J35" i="1"/>
  <c r="K35" i="1"/>
  <c r="L35" i="1"/>
  <c r="M35" i="1"/>
  <c r="N35" i="1"/>
  <c r="O35" i="1"/>
  <c r="P35" i="1"/>
  <c r="Q35" i="1"/>
  <c r="R35" i="1"/>
  <c r="S35" i="1"/>
  <c r="T35" i="1"/>
  <c r="C36" i="1"/>
  <c r="D36" i="1"/>
  <c r="E36" i="1"/>
  <c r="H22" i="1" s="1"/>
  <c r="H23" i="1" s="1"/>
  <c r="H24" i="1" s="1"/>
  <c r="F36" i="1"/>
  <c r="G36" i="1"/>
  <c r="H36" i="1"/>
  <c r="I36" i="1"/>
  <c r="J36" i="1"/>
  <c r="K36" i="1"/>
  <c r="L36" i="1"/>
  <c r="M36" i="1"/>
  <c r="N36" i="1"/>
  <c r="O36" i="1"/>
  <c r="P36" i="1"/>
  <c r="Q36" i="1"/>
  <c r="R36" i="1"/>
  <c r="S36" i="1"/>
  <c r="T36" i="1"/>
  <c r="C37" i="1"/>
  <c r="D37" i="1"/>
  <c r="E37" i="1"/>
  <c r="I22" i="1" s="1"/>
  <c r="I23" i="1" s="1"/>
  <c r="I24" i="1" s="1"/>
  <c r="F37" i="1"/>
  <c r="G37" i="1"/>
  <c r="H37" i="1"/>
  <c r="I37" i="1"/>
  <c r="J37" i="1"/>
  <c r="K37" i="1"/>
  <c r="L37" i="1"/>
  <c r="M37" i="1"/>
  <c r="N37" i="1"/>
  <c r="O37" i="1"/>
  <c r="P37" i="1"/>
  <c r="Q37" i="1"/>
  <c r="R37" i="1"/>
  <c r="S37" i="1"/>
  <c r="T37" i="1"/>
  <c r="C38" i="1"/>
  <c r="D38" i="1"/>
  <c r="E38" i="1"/>
  <c r="J22" i="1" s="1"/>
  <c r="J23" i="1" s="1"/>
  <c r="J24" i="1" s="1"/>
  <c r="F38" i="1"/>
  <c r="G38" i="1"/>
  <c r="H38" i="1"/>
  <c r="I38" i="1"/>
  <c r="J38" i="1"/>
  <c r="K38" i="1"/>
  <c r="L38" i="1"/>
  <c r="M38" i="1"/>
  <c r="N38" i="1"/>
  <c r="O38" i="1"/>
  <c r="P38" i="1"/>
  <c r="Q38" i="1"/>
  <c r="R38" i="1"/>
  <c r="S38" i="1"/>
  <c r="T38" i="1"/>
  <c r="C39" i="1"/>
  <c r="D39" i="1"/>
  <c r="E39" i="1"/>
  <c r="K22" i="1" s="1"/>
  <c r="K23" i="1" s="1"/>
  <c r="K24" i="1" s="1"/>
  <c r="F39" i="1"/>
  <c r="G39" i="1"/>
  <c r="H39" i="1"/>
  <c r="I39" i="1"/>
  <c r="J39" i="1"/>
  <c r="K39" i="1"/>
  <c r="L39" i="1"/>
  <c r="M39" i="1"/>
  <c r="N39" i="1"/>
  <c r="O39" i="1"/>
  <c r="P39" i="1"/>
  <c r="Q39" i="1"/>
  <c r="R39" i="1"/>
  <c r="S39" i="1"/>
  <c r="T39" i="1"/>
  <c r="C40" i="1"/>
  <c r="D40" i="1"/>
  <c r="E40" i="1"/>
  <c r="L22" i="1" s="1"/>
  <c r="L23" i="1" s="1"/>
  <c r="L24" i="1" s="1"/>
  <c r="F40" i="1"/>
  <c r="G40" i="1"/>
  <c r="H40" i="1"/>
  <c r="I40" i="1"/>
  <c r="J40" i="1"/>
  <c r="K40" i="1"/>
  <c r="L40" i="1"/>
  <c r="M40" i="1"/>
  <c r="N40" i="1"/>
  <c r="O40" i="1"/>
  <c r="P40" i="1"/>
  <c r="Q40" i="1"/>
  <c r="R40" i="1"/>
  <c r="S40" i="1"/>
  <c r="T40" i="1"/>
  <c r="C41" i="1"/>
  <c r="D41" i="1"/>
  <c r="E41" i="1"/>
  <c r="M22" i="1" s="1"/>
  <c r="M23" i="1" s="1"/>
  <c r="M24" i="1" s="1"/>
  <c r="F41" i="1"/>
  <c r="G41" i="1"/>
  <c r="H41" i="1"/>
  <c r="I41" i="1"/>
  <c r="J41" i="1"/>
  <c r="K41" i="1"/>
  <c r="L41" i="1"/>
  <c r="M41" i="1"/>
  <c r="N41" i="1"/>
  <c r="O41" i="1"/>
  <c r="P41" i="1"/>
  <c r="Q41" i="1"/>
  <c r="R41" i="1"/>
  <c r="S41" i="1"/>
  <c r="T41" i="1"/>
  <c r="C42" i="1"/>
  <c r="D42" i="1"/>
  <c r="E42" i="1"/>
  <c r="N22" i="1" s="1"/>
  <c r="N23" i="1" s="1"/>
  <c r="N24" i="1" s="1"/>
  <c r="F42" i="1"/>
  <c r="G42" i="1"/>
  <c r="H42" i="1"/>
  <c r="I42" i="1"/>
  <c r="J42" i="1"/>
  <c r="K42" i="1"/>
  <c r="L42" i="1"/>
  <c r="M42" i="1"/>
  <c r="N42" i="1"/>
  <c r="O42" i="1"/>
  <c r="P42" i="1"/>
  <c r="Q42" i="1"/>
  <c r="R42" i="1"/>
  <c r="S42" i="1"/>
  <c r="T42" i="1"/>
  <c r="C43" i="1"/>
  <c r="D43" i="1"/>
  <c r="E43" i="1"/>
  <c r="O22" i="1" s="1"/>
  <c r="O23" i="1" s="1"/>
  <c r="O24" i="1" s="1"/>
  <c r="F43" i="1"/>
  <c r="G43" i="1"/>
  <c r="H43" i="1"/>
  <c r="I43" i="1"/>
  <c r="J43" i="1"/>
  <c r="K43" i="1"/>
  <c r="L43" i="1"/>
  <c r="M43" i="1"/>
  <c r="N43" i="1"/>
  <c r="O43" i="1"/>
  <c r="P43" i="1"/>
  <c r="Q43" i="1"/>
  <c r="R43" i="1"/>
  <c r="S43" i="1"/>
  <c r="T43" i="1"/>
  <c r="C44" i="1"/>
  <c r="D44" i="1"/>
  <c r="E44" i="1"/>
  <c r="P22" i="1" s="1"/>
  <c r="P23" i="1" s="1"/>
  <c r="P24" i="1" s="1"/>
  <c r="F44" i="1"/>
  <c r="G44" i="1"/>
  <c r="H44" i="1"/>
  <c r="I44" i="1"/>
  <c r="J44" i="1"/>
  <c r="K44" i="1"/>
  <c r="L44" i="1"/>
  <c r="M44" i="1"/>
  <c r="N44" i="1"/>
  <c r="O44" i="1"/>
  <c r="P44" i="1"/>
  <c r="Q44" i="1"/>
  <c r="R44" i="1"/>
  <c r="S44" i="1"/>
  <c r="T44" i="1"/>
  <c r="C45" i="1"/>
  <c r="D45" i="1"/>
  <c r="E45" i="1"/>
  <c r="Q22" i="1" s="1"/>
  <c r="Q23" i="1" s="1"/>
  <c r="Q24" i="1" s="1"/>
  <c r="F45" i="1"/>
  <c r="G45" i="1"/>
  <c r="H45" i="1"/>
  <c r="I45" i="1"/>
  <c r="J45" i="1"/>
  <c r="K45" i="1"/>
  <c r="L45" i="1"/>
  <c r="M45" i="1"/>
  <c r="N45" i="1"/>
  <c r="O45" i="1"/>
  <c r="P45" i="1"/>
  <c r="Q45" i="1"/>
  <c r="R45" i="1"/>
  <c r="S45" i="1"/>
  <c r="T45" i="1"/>
  <c r="C46" i="1"/>
  <c r="D46" i="1"/>
  <c r="E46" i="1"/>
  <c r="R22" i="1" s="1"/>
  <c r="R23" i="1" s="1"/>
  <c r="R24" i="1" s="1"/>
  <c r="F46" i="1"/>
  <c r="G46" i="1"/>
  <c r="H46" i="1"/>
  <c r="I46" i="1"/>
  <c r="J46" i="1"/>
  <c r="K46" i="1"/>
  <c r="L46" i="1"/>
  <c r="M46" i="1"/>
  <c r="N46" i="1"/>
  <c r="O46" i="1"/>
  <c r="P46" i="1"/>
  <c r="Q46" i="1"/>
  <c r="R46" i="1"/>
  <c r="S46" i="1"/>
  <c r="T46" i="1"/>
  <c r="C47" i="1"/>
  <c r="D47" i="1"/>
  <c r="E47" i="1"/>
  <c r="S22" i="1" s="1"/>
  <c r="S23" i="1" s="1"/>
  <c r="S24" i="1" s="1"/>
  <c r="F47" i="1"/>
  <c r="G47" i="1"/>
  <c r="H47" i="1"/>
  <c r="I47" i="1"/>
  <c r="J47" i="1"/>
  <c r="K47" i="1"/>
  <c r="L47" i="1"/>
  <c r="M47" i="1"/>
  <c r="N47" i="1"/>
  <c r="O47" i="1"/>
  <c r="P47" i="1"/>
  <c r="Q47" i="1"/>
  <c r="R47" i="1"/>
  <c r="S47" i="1"/>
  <c r="T47" i="1"/>
  <c r="C48" i="1"/>
  <c r="D48" i="1"/>
  <c r="E48" i="1"/>
  <c r="T22" i="1" s="1"/>
  <c r="T23" i="1" s="1"/>
  <c r="T24" i="1" s="1"/>
  <c r="F48" i="1"/>
  <c r="G48" i="1"/>
  <c r="H48" i="1"/>
  <c r="I48" i="1"/>
  <c r="J48" i="1"/>
  <c r="K48" i="1"/>
  <c r="L48" i="1"/>
  <c r="M48" i="1"/>
  <c r="N48" i="1"/>
  <c r="O48" i="1"/>
  <c r="P48" i="1"/>
  <c r="Q48" i="1"/>
  <c r="R48" i="1"/>
  <c r="S48" i="1"/>
  <c r="T48" i="1"/>
  <c r="C49" i="1"/>
  <c r="D49" i="1"/>
  <c r="E49" i="1"/>
  <c r="U22" i="1" s="1"/>
  <c r="U23" i="1" s="1"/>
  <c r="U24" i="1" s="1"/>
  <c r="F49" i="1"/>
  <c r="G49" i="1"/>
  <c r="H49" i="1"/>
  <c r="I49" i="1"/>
  <c r="J49" i="1"/>
  <c r="K49" i="1"/>
  <c r="L49" i="1"/>
  <c r="M49" i="1"/>
  <c r="N49" i="1"/>
  <c r="O49" i="1"/>
  <c r="P49" i="1"/>
  <c r="Q49" i="1"/>
  <c r="R49" i="1"/>
  <c r="S49" i="1"/>
  <c r="T49" i="1"/>
  <c r="C50" i="1"/>
  <c r="D50" i="1"/>
  <c r="E50" i="1"/>
  <c r="V22" i="1" s="1"/>
  <c r="V23" i="1" s="1"/>
  <c r="V24" i="1" s="1"/>
  <c r="F50" i="1"/>
  <c r="G50" i="1"/>
  <c r="H50" i="1"/>
  <c r="I50" i="1"/>
  <c r="J50" i="1"/>
  <c r="K50" i="1"/>
  <c r="L50" i="1"/>
  <c r="M50" i="1"/>
  <c r="N50" i="1"/>
  <c r="O50" i="1"/>
  <c r="P50" i="1"/>
  <c r="Q50" i="1"/>
  <c r="R50" i="1"/>
  <c r="S50" i="1"/>
  <c r="T50" i="1"/>
  <c r="T31" i="1"/>
  <c r="S31" i="1"/>
  <c r="R31" i="1"/>
  <c r="Q31" i="1"/>
  <c r="P31" i="1"/>
  <c r="O31" i="1"/>
  <c r="N31" i="1"/>
  <c r="M31" i="1"/>
  <c r="L31" i="1"/>
  <c r="K31" i="1"/>
  <c r="J31" i="1"/>
  <c r="I31" i="1"/>
  <c r="H31" i="1"/>
  <c r="G31" i="1"/>
  <c r="C31" i="1"/>
  <c r="F31" i="1"/>
  <c r="E31" i="1"/>
  <c r="D31" i="1"/>
  <c r="C18" i="1" l="1"/>
  <c r="C19" i="1" s="1"/>
  <c r="C20" i="1" s="1"/>
  <c r="C22" i="1"/>
  <c r="C23" i="1" s="1"/>
  <c r="C24" i="1" s="1"/>
  <c r="D18" i="1"/>
  <c r="D19" i="1" s="1"/>
  <c r="D20" i="1" s="1"/>
  <c r="E18" i="1"/>
  <c r="E19" i="1" s="1"/>
  <c r="E20" i="1" s="1"/>
  <c r="F18" i="1"/>
  <c r="F19" i="1" s="1"/>
  <c r="F20" i="1" s="1"/>
  <c r="G18" i="1"/>
  <c r="G19" i="1" s="1"/>
  <c r="G20" i="1" s="1"/>
  <c r="H18" i="1"/>
  <c r="H19" i="1" s="1"/>
  <c r="H20" i="1" s="1"/>
  <c r="I18" i="1"/>
  <c r="I19" i="1" s="1"/>
  <c r="I20" i="1" s="1"/>
  <c r="J18" i="1"/>
  <c r="J19" i="1" s="1"/>
  <c r="J20" i="1" s="1"/>
  <c r="K18" i="1"/>
  <c r="K19" i="1" s="1"/>
  <c r="K20" i="1" s="1"/>
  <c r="L18" i="1"/>
  <c r="L19" i="1" s="1"/>
  <c r="L20" i="1" s="1"/>
  <c r="M18" i="1"/>
  <c r="M19" i="1" s="1"/>
  <c r="M20" i="1" s="1"/>
  <c r="N18" i="1"/>
  <c r="N19" i="1" s="1"/>
  <c r="N20" i="1" s="1"/>
  <c r="O18" i="1"/>
  <c r="O19" i="1" s="1"/>
  <c r="O20" i="1" s="1"/>
  <c r="P18" i="1"/>
  <c r="P19" i="1" s="1"/>
  <c r="P20" i="1" s="1"/>
  <c r="Q18" i="1"/>
  <c r="Q19" i="1" s="1"/>
  <c r="Q20" i="1" s="1"/>
  <c r="R18" i="1"/>
  <c r="R19" i="1" s="1"/>
  <c r="R20" i="1" s="1"/>
  <c r="S18" i="1"/>
  <c r="S19" i="1" s="1"/>
  <c r="S20" i="1" s="1"/>
  <c r="T18" i="1"/>
  <c r="T19" i="1" s="1"/>
  <c r="T20" i="1" s="1"/>
  <c r="U18" i="1"/>
  <c r="U19" i="1" s="1"/>
  <c r="U20" i="1" s="1"/>
  <c r="V18" i="1"/>
  <c r="V19" i="1" s="1"/>
  <c r="V20" i="1" s="1"/>
  <c r="A50" i="1" l="1"/>
  <c r="A49" i="1"/>
  <c r="A48" i="1"/>
  <c r="A47" i="1"/>
  <c r="A46" i="1"/>
  <c r="A45" i="1"/>
  <c r="A44" i="1"/>
  <c r="A43" i="1"/>
  <c r="A42" i="1"/>
  <c r="A41" i="1"/>
  <c r="A40" i="1"/>
  <c r="A39" i="1"/>
  <c r="A38" i="1"/>
  <c r="A37" i="1"/>
  <c r="A36" i="1"/>
  <c r="A35" i="1"/>
  <c r="A34" i="1"/>
  <c r="A33" i="1"/>
  <c r="A32" i="1"/>
  <c r="A31"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0000000-0006-0000-0000-000001000000}">
      <text>
        <r>
          <rPr>
            <sz val="9"/>
            <color indexed="81"/>
            <rFont val="Tahoma"/>
            <family val="2"/>
          </rPr>
          <t>Na                                            (Acceptable level 360kg/ha)</t>
        </r>
      </text>
    </comment>
    <comment ref="Q26" authorId="0" shapeId="0" xr:uid="{00000000-0006-0000-00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F0FA110-60D1-48EE-AC1D-8FCBBBDE8388}">
      <text>
        <r>
          <rPr>
            <sz val="9"/>
            <color indexed="81"/>
            <rFont val="Tahoma"/>
            <family val="2"/>
          </rPr>
          <t>Na                                            (Acceptable level 360kg/ha)</t>
        </r>
      </text>
    </comment>
    <comment ref="Q26" authorId="0" shapeId="0" xr:uid="{28A1B75C-DD92-4373-A16A-C5FF3DC79434}">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B14312A5-86A3-4702-BFDF-719DA6EFA1F4}">
      <text>
        <r>
          <rPr>
            <sz val="9"/>
            <color indexed="81"/>
            <rFont val="Tahoma"/>
            <family val="2"/>
          </rPr>
          <t>Na                                            (Acceptable level 360kg/ha)</t>
        </r>
      </text>
    </comment>
    <comment ref="Q26" authorId="0" shapeId="0" xr:uid="{FFF12D28-BCCF-4E63-8C38-B97645E73969}">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sharedStrings.xml><?xml version="1.0" encoding="utf-8"?>
<sst xmlns="http://schemas.openxmlformats.org/spreadsheetml/2006/main" count="693" uniqueCount="162">
  <si>
    <t>Farm Address</t>
  </si>
  <si>
    <t>Waste Ref/Name</t>
  </si>
  <si>
    <t>Field Ref</t>
  </si>
  <si>
    <t>SNS Index</t>
  </si>
  <si>
    <t>Field pH</t>
  </si>
  <si>
    <t>Phosphorus Index</t>
  </si>
  <si>
    <t>Potassium Index</t>
  </si>
  <si>
    <t>Magnesium Index</t>
  </si>
  <si>
    <t>Benefiting Crop</t>
  </si>
  <si>
    <t>Expected Yield</t>
  </si>
  <si>
    <t>Dry Matter</t>
  </si>
  <si>
    <t>Total Phosphorus (P)</t>
  </si>
  <si>
    <t>Total Potassium (K)</t>
  </si>
  <si>
    <t>Total Magnesium (Mg)</t>
  </si>
  <si>
    <t>Total Copper</t>
  </si>
  <si>
    <t>Total  Zinc</t>
  </si>
  <si>
    <t>Total  Lead</t>
  </si>
  <si>
    <t>Total Cadmium</t>
  </si>
  <si>
    <t>Total Mercury</t>
  </si>
  <si>
    <t>Total Nickel</t>
  </si>
  <si>
    <t>Total Chromium</t>
  </si>
  <si>
    <t>Application Rate</t>
  </si>
  <si>
    <t>Nitrogen Addition</t>
  </si>
  <si>
    <t>Phosphate Addition</t>
  </si>
  <si>
    <t>Potash  Addition</t>
  </si>
  <si>
    <t>Mg Oxide Addition</t>
  </si>
  <si>
    <t>Copper Addition</t>
  </si>
  <si>
    <t>Zinc Addition</t>
  </si>
  <si>
    <t>Lead Addition</t>
  </si>
  <si>
    <t>Cadmium Addition</t>
  </si>
  <si>
    <t>Mercury Addition</t>
  </si>
  <si>
    <t>Nickel Addition</t>
  </si>
  <si>
    <t>Chromium Addition</t>
  </si>
  <si>
    <t>tonnes/ha</t>
  </si>
  <si>
    <t>kg/ha</t>
  </si>
  <si>
    <t>Total Selenium</t>
  </si>
  <si>
    <t>Total Arsenic</t>
  </si>
  <si>
    <t xml:space="preserve">Total Mo </t>
  </si>
  <si>
    <t>Total Fluoride</t>
  </si>
  <si>
    <t xml:space="preserve">Total Na (Sodium)  </t>
  </si>
  <si>
    <t>Total Sulphur (S)</t>
  </si>
  <si>
    <t>PAN reference</t>
  </si>
  <si>
    <t>Operator</t>
  </si>
  <si>
    <t>Waste pH</t>
  </si>
  <si>
    <t>Soil Type</t>
  </si>
  <si>
    <t>Total spread area</t>
  </si>
  <si>
    <t>%</t>
  </si>
  <si>
    <t>Assessed By</t>
  </si>
  <si>
    <t xml:space="preserve">Selenium Addition </t>
  </si>
  <si>
    <t xml:space="preserve">Arsenic  Addition  </t>
  </si>
  <si>
    <t xml:space="preserve">Molybdenum Addition  </t>
  </si>
  <si>
    <t xml:space="preserve">Fluoride Addition </t>
  </si>
  <si>
    <t>kg/t SAR</t>
  </si>
  <si>
    <t>kg/t DM</t>
  </si>
  <si>
    <t>mg/kg SAR</t>
  </si>
  <si>
    <t>mg/kg DM</t>
  </si>
  <si>
    <t>%w/w SAR</t>
  </si>
  <si>
    <t>%w/w DM</t>
  </si>
  <si>
    <t xml:space="preserve">Sodium Addition                 </t>
  </si>
  <si>
    <t>Aluminium Addition</t>
  </si>
  <si>
    <t>Iron Addition</t>
  </si>
  <si>
    <t>Total Aluminium</t>
  </si>
  <si>
    <t>Total Iron</t>
  </si>
  <si>
    <t>Field number</t>
  </si>
  <si>
    <r>
      <t>SO</t>
    </r>
    <r>
      <rPr>
        <b/>
        <vertAlign val="subscript"/>
        <sz val="10"/>
        <rFont val="Arial"/>
        <family val="2"/>
      </rPr>
      <t>3</t>
    </r>
    <r>
      <rPr>
        <b/>
        <sz val="10"/>
        <rFont val="Arial"/>
        <family val="2"/>
      </rPr>
      <t xml:space="preserve">  Addition                             kg/ha</t>
    </r>
  </si>
  <si>
    <r>
      <t>P</t>
    </r>
    <r>
      <rPr>
        <b/>
        <vertAlign val="subscript"/>
        <sz val="10"/>
        <rFont val="Arial"/>
        <family val="2"/>
      </rPr>
      <t>2</t>
    </r>
    <r>
      <rPr>
        <b/>
        <sz val="10"/>
        <color theme="1"/>
        <rFont val="Arial"/>
        <family val="2"/>
      </rPr>
      <t>O</t>
    </r>
    <r>
      <rPr>
        <b/>
        <vertAlign val="subscript"/>
        <sz val="10"/>
        <rFont val="Arial"/>
        <family val="2"/>
      </rPr>
      <t>5</t>
    </r>
    <r>
      <rPr>
        <b/>
        <sz val="10"/>
        <color theme="1"/>
        <rFont val="Arial"/>
        <family val="2"/>
      </rPr>
      <t xml:space="preserve"> 
kg/ha</t>
    </r>
  </si>
  <si>
    <r>
      <t>K</t>
    </r>
    <r>
      <rPr>
        <b/>
        <vertAlign val="subscript"/>
        <sz val="10"/>
        <rFont val="Arial"/>
        <family val="2"/>
      </rPr>
      <t>2</t>
    </r>
    <r>
      <rPr>
        <b/>
        <sz val="10"/>
        <color theme="1"/>
        <rFont val="Arial"/>
        <family val="2"/>
      </rPr>
      <t>O 
kg/ha</t>
    </r>
  </si>
  <si>
    <t>MgO 
kg/ha</t>
  </si>
  <si>
    <t>Spring wheat/barley</t>
  </si>
  <si>
    <t>Phosphate Offtake</t>
  </si>
  <si>
    <t>Sandy</t>
  </si>
  <si>
    <t>Sandy Loam</t>
  </si>
  <si>
    <t>Medium/Clay</t>
  </si>
  <si>
    <t>Organic</t>
  </si>
  <si>
    <t>Peat</t>
  </si>
  <si>
    <t>Total Nitrogen</t>
  </si>
  <si>
    <t>Solid</t>
  </si>
  <si>
    <t>Liquid</t>
  </si>
  <si>
    <t>Sludge</t>
  </si>
  <si>
    <t>Crop</t>
  </si>
  <si>
    <t>LIMIT</t>
  </si>
  <si>
    <t>Crop requirement x10</t>
  </si>
  <si>
    <t>Crop Requirement</t>
  </si>
  <si>
    <t>TBC</t>
  </si>
  <si>
    <t>Permit reference</t>
  </si>
  <si>
    <t>Potash Offtake</t>
  </si>
  <si>
    <t>Potash Addition</t>
  </si>
  <si>
    <t>Phosphate Difference</t>
  </si>
  <si>
    <t xml:space="preserve">Phosphate Increase/decrease </t>
  </si>
  <si>
    <t xml:space="preserve"> Potash Difference</t>
  </si>
  <si>
    <t xml:space="preserve"> Potash Increase/decrease </t>
  </si>
  <si>
    <t>P Offtake</t>
  </si>
  <si>
    <t>K Offtake</t>
  </si>
  <si>
    <t>Winter barley/triticale/rye</t>
  </si>
  <si>
    <t>Oats</t>
  </si>
  <si>
    <t xml:space="preserve">Peas- Dried </t>
  </si>
  <si>
    <t xml:space="preserve">Peas- Vining </t>
  </si>
  <si>
    <t>Field beans</t>
  </si>
  <si>
    <t>Wholecrop cereals</t>
  </si>
  <si>
    <t>Kale</t>
  </si>
  <si>
    <t>Fodder beet (roots only)</t>
  </si>
  <si>
    <t>Sludge Cake</t>
  </si>
  <si>
    <t>Maize- Silage (30% DM)</t>
  </si>
  <si>
    <t xml:space="preserve">Hay (86% DM) </t>
  </si>
  <si>
    <t xml:space="preserve">Haylage (45% DM) </t>
  </si>
  <si>
    <t>Waste physical form</t>
  </si>
  <si>
    <t>Waste type EWC</t>
  </si>
  <si>
    <t>Conductivity µS/cm (limit 5000 µS/cm)</t>
  </si>
  <si>
    <t>Fats &amp; Oils (%) (limit 4%)</t>
  </si>
  <si>
    <t>Column1</t>
  </si>
  <si>
    <t>Grass</t>
  </si>
  <si>
    <t xml:space="preserve">Grass Silage (25% DM) </t>
  </si>
  <si>
    <t xml:space="preserve">Grass Silage (30% DM) </t>
  </si>
  <si>
    <t xml:space="preserve">Fresh grass (15-20% DM) </t>
  </si>
  <si>
    <t>Swedes- roots only</t>
  </si>
  <si>
    <t>Potatoes- tubers only</t>
  </si>
  <si>
    <t>All other cereals- grain only</t>
  </si>
  <si>
    <t>Sugar beet- roots only</t>
  </si>
  <si>
    <t>Sugar beet- roots &amp; tops</t>
  </si>
  <si>
    <t xml:space="preserve">Oilseed rape- seed only </t>
  </si>
  <si>
    <t>Oilseed rape- seed &amp; straw</t>
  </si>
  <si>
    <t xml:space="preserve">Winter wheat- grain only </t>
  </si>
  <si>
    <t>Winter wheat- grain &amp; straw</t>
  </si>
  <si>
    <t>Order</t>
  </si>
  <si>
    <t>Choose</t>
  </si>
  <si>
    <t xml:space="preserve">CaO Calculation </t>
  </si>
  <si>
    <t>CaO Conversion to CaCO3</t>
  </si>
  <si>
    <t xml:space="preserve">CaCo3 Calculation </t>
  </si>
  <si>
    <t xml:space="preserve">Lime Calculation </t>
  </si>
  <si>
    <t>Lime pH requirement</t>
  </si>
  <si>
    <t>Cropping pH</t>
  </si>
  <si>
    <t>Soil pH</t>
  </si>
  <si>
    <t>App rate</t>
  </si>
  <si>
    <t>Lime req 
t/a CaCo3</t>
  </si>
  <si>
    <t>Lime applied 
t/ha</t>
  </si>
  <si>
    <t>Arable</t>
  </si>
  <si>
    <t>Soil Crop Type</t>
  </si>
  <si>
    <t>Sandy I Grass</t>
  </si>
  <si>
    <t>Sandy I Arable</t>
  </si>
  <si>
    <t>lime pH</t>
  </si>
  <si>
    <t>Sandy Loam I Grass</t>
  </si>
  <si>
    <t>Medium/Clay I Grass</t>
  </si>
  <si>
    <t>Organic I Grass</t>
  </si>
  <si>
    <t>Peat I Grass</t>
  </si>
  <si>
    <t>Sandy Loam I Arable</t>
  </si>
  <si>
    <t>Medium/Clay I Arable</t>
  </si>
  <si>
    <t>Organic I Arable</t>
  </si>
  <si>
    <t>Peat I Arable</t>
  </si>
  <si>
    <t>Over or Under Applying?</t>
  </si>
  <si>
    <t>Dry Matter (if SAR use 100%)</t>
  </si>
  <si>
    <t>TNV of Waste 
as CaO (%)</t>
  </si>
  <si>
    <t>TNV of Waste 
as CaCo3 (%)</t>
  </si>
  <si>
    <t>PAN-014068</t>
  </si>
  <si>
    <t>Mr Daniel James and Mrs Carys James</t>
  </si>
  <si>
    <t>Coedmor Home Farm,Llangoedmor, Cardigan, Ceredigion, SA43 2LQ</t>
  </si>
  <si>
    <t>Sion Sleep</t>
  </si>
  <si>
    <t>47.25 ha</t>
  </si>
  <si>
    <t>02 05 02</t>
  </si>
  <si>
    <t>Dairy partners</t>
  </si>
  <si>
    <t>Volac</t>
  </si>
  <si>
    <t>First Milk</t>
  </si>
  <si>
    <t>Moderate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</si>
</sst>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b/>
      <sz val="10"/>
      <name val="Arial"/>
      <family val="2"/>
    </font>
    <font>
      <sz val="10"/>
      <name val="Arial"/>
      <family val="2"/>
    </font>
    <font>
      <sz val="9"/>
      <color indexed="81"/>
      <name val="Tahoma"/>
      <family val="2"/>
    </font>
    <font>
      <b/>
      <sz val="9"/>
      <color indexed="81"/>
      <name val="Tahoma"/>
      <family val="2"/>
    </font>
    <font>
      <sz val="10"/>
      <color theme="1"/>
      <name val="Arial"/>
      <family val="2"/>
    </font>
    <font>
      <b/>
      <sz val="10"/>
      <color theme="1"/>
      <name val="Arial"/>
      <family val="2"/>
    </font>
    <font>
      <b/>
      <vertAlign val="subscript"/>
      <sz val="10"/>
      <name val="Arial"/>
      <family val="2"/>
    </font>
    <font>
      <sz val="9"/>
      <color theme="1"/>
      <name val="Arial"/>
      <family val="2"/>
    </font>
    <font>
      <sz val="11"/>
      <color theme="1"/>
      <name val="Calibri"/>
      <family val="2"/>
      <scheme val="minor"/>
    </font>
    <font>
      <sz val="12"/>
      <color theme="1"/>
      <name val="Arial"/>
      <family val="2"/>
    </font>
    <font>
      <b/>
      <sz val="16"/>
      <color theme="1"/>
      <name val="Arial"/>
      <family val="2"/>
    </font>
  </fonts>
  <fills count="10">
    <fill>
      <patternFill patternType="none"/>
    </fill>
    <fill>
      <patternFill patternType="gray125"/>
    </fill>
    <fill>
      <patternFill patternType="solid">
        <fgColor theme="1"/>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theme="4" tint="0.39997558519241921"/>
        <bgColor indexed="64"/>
      </patternFill>
    </fill>
    <fill>
      <patternFill patternType="solid">
        <fgColor theme="9" tint="0.39997558519241921"/>
        <bgColor indexed="64"/>
      </patternFill>
    </fill>
    <fill>
      <patternFill patternType="solid">
        <fgColor theme="7" tint="0.39997558519241921"/>
        <bgColor indexed="64"/>
      </patternFill>
    </fill>
    <fill>
      <patternFill patternType="solid">
        <fgColor rgb="FFFFFF00"/>
        <bgColor indexed="64"/>
      </patternFill>
    </fill>
  </fills>
  <borders count="19">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s>
  <cellStyleXfs count="3">
    <xf numFmtId="0" fontId="0" fillId="0" borderId="0"/>
    <xf numFmtId="0" fontId="2" fillId="0" borderId="0"/>
    <xf numFmtId="9" fontId="9" fillId="0" borderId="0" applyFont="0" applyFill="0" applyBorder="0" applyAlignment="0" applyProtection="0"/>
  </cellStyleXfs>
  <cellXfs count="131">
    <xf numFmtId="0" fontId="0" fillId="0" borderId="0" xfId="0"/>
    <xf numFmtId="0" fontId="6" fillId="2" borderId="3" xfId="0" applyFont="1" applyFill="1" applyBorder="1" applyAlignment="1" applyProtection="1">
      <alignment horizontal="left" vertical="top" wrapText="1"/>
      <protection hidden="1"/>
    </xf>
    <xf numFmtId="2" fontId="8" fillId="4" borderId="3" xfId="0" applyNumberFormat="1" applyFont="1" applyFill="1" applyBorder="1" applyAlignment="1" applyProtection="1">
      <alignment horizontal="center" vertical="top"/>
      <protection hidden="1"/>
    </xf>
    <xf numFmtId="2" fontId="8" fillId="4" borderId="1" xfId="0" applyNumberFormat="1" applyFont="1" applyFill="1" applyBorder="1" applyAlignment="1" applyProtection="1">
      <alignment horizontal="center" vertical="top"/>
      <protection hidden="1"/>
    </xf>
    <xf numFmtId="0" fontId="6" fillId="6" borderId="3" xfId="0" applyFont="1" applyFill="1" applyBorder="1" applyAlignment="1" applyProtection="1">
      <alignment horizontal="left" vertical="top" wrapText="1"/>
      <protection hidden="1"/>
    </xf>
    <xf numFmtId="0" fontId="1" fillId="6" borderId="3" xfId="0" applyFont="1" applyFill="1" applyBorder="1" applyAlignment="1" applyProtection="1">
      <alignment horizontal="left" vertical="top" wrapText="1"/>
      <protection hidden="1"/>
    </xf>
    <xf numFmtId="0" fontId="6" fillId="6" borderId="3" xfId="0" applyFont="1" applyFill="1" applyBorder="1" applyAlignment="1" applyProtection="1">
      <alignment horizontal="center" vertical="top" wrapText="1"/>
      <protection hidden="1"/>
    </xf>
    <xf numFmtId="0" fontId="1" fillId="6" borderId="3" xfId="0" applyFont="1" applyFill="1" applyBorder="1" applyAlignment="1" applyProtection="1">
      <alignment horizontal="center" vertical="top" wrapText="1"/>
      <protection hidden="1"/>
    </xf>
    <xf numFmtId="0" fontId="6" fillId="8" borderId="3" xfId="0" applyFont="1" applyFill="1" applyBorder="1" applyAlignment="1" applyProtection="1">
      <alignment horizontal="left" vertical="top" wrapText="1"/>
      <protection hidden="1"/>
    </xf>
    <xf numFmtId="0" fontId="6" fillId="8" borderId="3" xfId="0" applyFont="1" applyFill="1" applyBorder="1" applyAlignment="1" applyProtection="1">
      <alignment horizontal="center" vertical="top" wrapText="1"/>
      <protection hidden="1"/>
    </xf>
    <xf numFmtId="0" fontId="1" fillId="8" borderId="3" xfId="0" applyFont="1" applyFill="1" applyBorder="1" applyAlignment="1" applyProtection="1">
      <alignment horizontal="left" vertical="top" wrapText="1"/>
      <protection hidden="1"/>
    </xf>
    <xf numFmtId="0" fontId="6" fillId="0" borderId="4" xfId="0" applyFont="1" applyBorder="1" applyAlignment="1" applyProtection="1">
      <alignment horizontal="center" vertical="top"/>
      <protection hidden="1"/>
    </xf>
    <xf numFmtId="0" fontId="6" fillId="0" borderId="5" xfId="0" applyFont="1" applyBorder="1" applyAlignment="1" applyProtection="1">
      <alignment horizontal="center" vertical="top"/>
      <protection hidden="1"/>
    </xf>
    <xf numFmtId="0" fontId="6" fillId="0" borderId="0" xfId="0" applyFont="1" applyAlignment="1" applyProtection="1">
      <alignment horizontal="center" vertical="top"/>
      <protection hidden="1"/>
    </xf>
    <xf numFmtId="0" fontId="6" fillId="6" borderId="3" xfId="0" applyFont="1" applyFill="1" applyBorder="1" applyAlignment="1" applyProtection="1">
      <alignment horizontal="left" vertical="top"/>
      <protection hidden="1"/>
    </xf>
    <xf numFmtId="0" fontId="6" fillId="0" borderId="0" xfId="0" applyFont="1" applyFill="1" applyBorder="1" applyAlignment="1" applyProtection="1">
      <alignment horizontal="left" vertical="top"/>
      <protection hidden="1"/>
    </xf>
    <xf numFmtId="0" fontId="6" fillId="6" borderId="3" xfId="0" applyFont="1" applyFill="1" applyBorder="1" applyAlignment="1" applyProtection="1">
      <alignment horizontal="center" vertical="top"/>
      <protection hidden="1"/>
    </xf>
    <xf numFmtId="0" fontId="6" fillId="0" borderId="0" xfId="0" applyFont="1" applyFill="1" applyBorder="1" applyAlignment="1" applyProtection="1">
      <alignment horizontal="center" vertical="top"/>
      <protection hidden="1"/>
    </xf>
    <xf numFmtId="0" fontId="6" fillId="0" borderId="0" xfId="0" applyFont="1" applyFill="1" applyAlignment="1" applyProtection="1">
      <alignment horizontal="left" vertical="top"/>
      <protection hidden="1"/>
    </xf>
    <xf numFmtId="0" fontId="5" fillId="0" borderId="0" xfId="0" applyFont="1" applyAlignment="1" applyProtection="1">
      <alignment horizontal="left" vertical="top"/>
      <protection hidden="1"/>
    </xf>
    <xf numFmtId="0" fontId="6" fillId="0" borderId="0" xfId="0" applyFont="1" applyAlignment="1" applyProtection="1">
      <alignment horizontal="left" vertical="top"/>
      <protection hidden="1"/>
    </xf>
    <xf numFmtId="0" fontId="6" fillId="4" borderId="3" xfId="0" applyFont="1" applyFill="1" applyBorder="1" applyAlignment="1" applyProtection="1">
      <alignment horizontal="center" vertical="top"/>
      <protection hidden="1"/>
    </xf>
    <xf numFmtId="0" fontId="6" fillId="4" borderId="1"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locked="0"/>
    </xf>
    <xf numFmtId="2" fontId="2" fillId="4" borderId="3" xfId="0" applyNumberFormat="1" applyFont="1" applyFill="1" applyBorder="1" applyAlignment="1" applyProtection="1">
      <alignment horizontal="center" vertical="top"/>
      <protection hidden="1"/>
    </xf>
    <xf numFmtId="0" fontId="5" fillId="0" borderId="0" xfId="0" applyFont="1" applyFill="1" applyBorder="1" applyProtection="1">
      <protection hidden="1"/>
    </xf>
    <xf numFmtId="0" fontId="5" fillId="0" borderId="0" xfId="0" applyFont="1" applyFill="1" applyProtection="1">
      <protection hidden="1"/>
    </xf>
    <xf numFmtId="0" fontId="5" fillId="0" borderId="0" xfId="0" applyFont="1" applyFill="1" applyAlignment="1" applyProtection="1">
      <alignment horizontal="left" vertical="top"/>
      <protection hidden="1"/>
    </xf>
    <xf numFmtId="0" fontId="6" fillId="0" borderId="0" xfId="0" applyFont="1" applyFill="1" applyAlignment="1" applyProtection="1">
      <alignment horizontal="center" vertical="top"/>
      <protection hidden="1"/>
    </xf>
    <xf numFmtId="0" fontId="6" fillId="0" borderId="5" xfId="0" applyFont="1" applyFill="1" applyBorder="1" applyAlignment="1" applyProtection="1">
      <alignment horizontal="center" vertical="top"/>
      <protection hidden="1"/>
    </xf>
    <xf numFmtId="0" fontId="2" fillId="3" borderId="3" xfId="0" applyFont="1" applyFill="1" applyBorder="1" applyAlignment="1" applyProtection="1">
      <alignment horizontal="center" vertical="top"/>
      <protection locked="0"/>
    </xf>
    <xf numFmtId="0" fontId="5" fillId="3" borderId="3" xfId="0" quotePrefix="1" applyFont="1" applyFill="1" applyBorder="1" applyAlignment="1" applyProtection="1">
      <alignment horizontal="center" vertical="top"/>
      <protection locked="0"/>
    </xf>
    <xf numFmtId="2" fontId="2" fillId="4" borderId="11" xfId="0" applyNumberFormat="1" applyFont="1" applyFill="1" applyBorder="1" applyAlignment="1" applyProtection="1">
      <alignment horizontal="center" vertical="top"/>
      <protection hidden="1"/>
    </xf>
    <xf numFmtId="2" fontId="1" fillId="4" borderId="13" xfId="0" applyNumberFormat="1" applyFont="1" applyFill="1" applyBorder="1" applyAlignment="1" applyProtection="1">
      <alignment horizontal="center" vertical="top"/>
      <protection hidden="1"/>
    </xf>
    <xf numFmtId="2" fontId="1" fillId="4" borderId="14" xfId="0" applyNumberFormat="1" applyFont="1" applyFill="1" applyBorder="1" applyAlignment="1" applyProtection="1">
      <alignment horizontal="center" vertical="top"/>
      <protection hidden="1"/>
    </xf>
    <xf numFmtId="0" fontId="5" fillId="3" borderId="3" xfId="0" applyFont="1" applyFill="1" applyBorder="1" applyAlignment="1" applyProtection="1">
      <alignment horizontal="left" vertical="top"/>
      <protection locked="0"/>
    </xf>
    <xf numFmtId="0" fontId="5" fillId="5" borderId="3" xfId="0" applyFont="1" applyFill="1" applyBorder="1" applyAlignment="1" applyProtection="1">
      <alignment vertical="top"/>
      <protection locked="0"/>
    </xf>
    <xf numFmtId="0" fontId="6" fillId="8" borderId="3" xfId="0" applyFont="1" applyFill="1" applyBorder="1" applyAlignment="1" applyProtection="1">
      <alignment vertical="top"/>
      <protection hidden="1"/>
    </xf>
    <xf numFmtId="0" fontId="1" fillId="8" borderId="3" xfId="0" applyFont="1" applyFill="1" applyBorder="1" applyAlignment="1" applyProtection="1">
      <alignment vertical="top"/>
      <protection hidden="1"/>
    </xf>
    <xf numFmtId="2" fontId="2" fillId="4" borderId="9" xfId="0" applyNumberFormat="1" applyFont="1" applyFill="1" applyBorder="1" applyAlignment="1" applyProtection="1">
      <alignment horizontal="center" vertical="top"/>
      <protection hidden="1"/>
    </xf>
    <xf numFmtId="0" fontId="5" fillId="7" borderId="0" xfId="0" applyFont="1" applyFill="1" applyAlignment="1" applyProtection="1">
      <alignment horizontal="left" vertical="top"/>
      <protection hidden="1"/>
    </xf>
    <xf numFmtId="0" fontId="5" fillId="5" borderId="1" xfId="0" applyFont="1" applyFill="1" applyBorder="1" applyAlignment="1" applyProtection="1">
      <alignment horizontal="left" vertical="top"/>
      <protection locked="0"/>
    </xf>
    <xf numFmtId="0" fontId="6" fillId="6" borderId="3" xfId="0" applyFont="1" applyFill="1" applyBorder="1" applyAlignment="1" applyProtection="1">
      <alignment vertical="top"/>
      <protection hidden="1"/>
    </xf>
    <xf numFmtId="0" fontId="5" fillId="0" borderId="3" xfId="0" applyFont="1" applyFill="1" applyBorder="1" applyProtection="1">
      <protection hidden="1"/>
    </xf>
    <xf numFmtId="0" fontId="6" fillId="4" borderId="3" xfId="0" applyFont="1" applyFill="1" applyBorder="1" applyAlignment="1" applyProtection="1">
      <alignment horizontal="left" vertical="top"/>
      <protection hidden="1"/>
    </xf>
    <xf numFmtId="0" fontId="5" fillId="5" borderId="3"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hidden="1"/>
    </xf>
    <xf numFmtId="0" fontId="1" fillId="0" borderId="15" xfId="0" applyFont="1" applyFill="1" applyBorder="1" applyProtection="1">
      <protection hidden="1"/>
    </xf>
    <xf numFmtId="0" fontId="1" fillId="0" borderId="2" xfId="0" applyFont="1" applyFill="1" applyBorder="1" applyProtection="1">
      <protection hidden="1"/>
    </xf>
    <xf numFmtId="0" fontId="1" fillId="0" borderId="16" xfId="0" applyFont="1" applyFill="1" applyBorder="1" applyProtection="1">
      <protection hidden="1"/>
    </xf>
    <xf numFmtId="0" fontId="1" fillId="0" borderId="2" xfId="0" applyFont="1" applyFill="1" applyBorder="1" applyAlignment="1" applyProtection="1">
      <alignment horizontal="left" vertical="top"/>
      <protection hidden="1"/>
    </xf>
    <xf numFmtId="0" fontId="5" fillId="0" borderId="7" xfId="0" applyFont="1" applyFill="1" applyBorder="1" applyProtection="1">
      <protection hidden="1"/>
    </xf>
    <xf numFmtId="0" fontId="1" fillId="0" borderId="7" xfId="0" applyFont="1" applyFill="1" applyBorder="1" applyProtection="1">
      <protection hidden="1"/>
    </xf>
    <xf numFmtId="0" fontId="1" fillId="0" borderId="3" xfId="0" applyFont="1" applyFill="1" applyBorder="1" applyAlignment="1" applyProtection="1">
      <alignment horizontal="right"/>
      <protection hidden="1"/>
    </xf>
    <xf numFmtId="0" fontId="1" fillId="0" borderId="6" xfId="0" applyFont="1" applyFill="1" applyBorder="1" applyProtection="1">
      <protection hidden="1"/>
    </xf>
    <xf numFmtId="0" fontId="2" fillId="9" borderId="7" xfId="0" applyFont="1" applyFill="1" applyBorder="1" applyProtection="1">
      <protection hidden="1"/>
    </xf>
    <xf numFmtId="0" fontId="2" fillId="9" borderId="3" xfId="0" applyFont="1" applyFill="1" applyBorder="1" applyAlignment="1" applyProtection="1">
      <alignment horizontal="right"/>
      <protection hidden="1"/>
    </xf>
    <xf numFmtId="0" fontId="2" fillId="9" borderId="6" xfId="0" applyFont="1" applyFill="1" applyBorder="1" applyProtection="1">
      <protection hidden="1"/>
    </xf>
    <xf numFmtId="0" fontId="5" fillId="9" borderId="0" xfId="0" applyFont="1" applyFill="1" applyAlignment="1" applyProtection="1">
      <alignment horizontal="left" vertical="top"/>
      <protection hidden="1"/>
    </xf>
    <xf numFmtId="0" fontId="5" fillId="0" borderId="3" xfId="0" applyFont="1" applyFill="1" applyBorder="1" applyAlignment="1" applyProtection="1">
      <alignment horizontal="left" vertical="top"/>
      <protection hidden="1"/>
    </xf>
    <xf numFmtId="0" fontId="2" fillId="0" borderId="7" xfId="0" applyFont="1" applyFill="1" applyBorder="1" applyProtection="1">
      <protection hidden="1"/>
    </xf>
    <xf numFmtId="0" fontId="2" fillId="0" borderId="3" xfId="0" applyFont="1" applyFill="1" applyBorder="1" applyProtection="1">
      <protection hidden="1"/>
    </xf>
    <xf numFmtId="0" fontId="2" fillId="0" borderId="6" xfId="0" applyFont="1" applyFill="1" applyBorder="1" applyProtection="1">
      <protection hidden="1"/>
    </xf>
    <xf numFmtId="0" fontId="5"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left" vertical="top"/>
      <protection hidden="1"/>
    </xf>
    <xf numFmtId="0" fontId="2"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hidden="1"/>
    </xf>
    <xf numFmtId="0" fontId="2" fillId="0" borderId="0" xfId="0" applyFont="1" applyFill="1" applyBorder="1" applyAlignment="1" applyProtection="1">
      <alignment vertical="center"/>
      <protection hidden="1"/>
    </xf>
    <xf numFmtId="0" fontId="2" fillId="0" borderId="3" xfId="0" applyFont="1" applyFill="1" applyBorder="1" applyAlignment="1" applyProtection="1">
      <alignment horizontal="right"/>
      <protection hidden="1"/>
    </xf>
    <xf numFmtId="0" fontId="2" fillId="7" borderId="7" xfId="0" applyFont="1" applyFill="1" applyBorder="1" applyProtection="1">
      <protection hidden="1"/>
    </xf>
    <xf numFmtId="0" fontId="2" fillId="7" borderId="3" xfId="0" applyFont="1" applyFill="1" applyBorder="1" applyAlignment="1" applyProtection="1">
      <alignment horizontal="right"/>
      <protection hidden="1"/>
    </xf>
    <xf numFmtId="0" fontId="2" fillId="7" borderId="6" xfId="0" applyFont="1" applyFill="1" applyBorder="1" applyProtection="1">
      <protection hidden="1"/>
    </xf>
    <xf numFmtId="0" fontId="5" fillId="5" borderId="3" xfId="0" applyFont="1" applyFill="1" applyBorder="1" applyAlignment="1" applyProtection="1">
      <alignment vertical="top"/>
      <protection hidden="1"/>
    </xf>
    <xf numFmtId="0" fontId="5" fillId="5" borderId="1" xfId="0" applyFont="1" applyFill="1" applyBorder="1" applyAlignment="1" applyProtection="1">
      <alignment horizontal="left" vertical="top"/>
      <protection hidden="1"/>
    </xf>
    <xf numFmtId="0" fontId="2" fillId="7" borderId="3" xfId="0" applyFont="1" applyFill="1" applyBorder="1" applyProtection="1">
      <protection hidden="1"/>
    </xf>
    <xf numFmtId="0" fontId="2" fillId="0" borderId="0" xfId="0" applyFont="1" applyFill="1" applyBorder="1" applyAlignment="1" applyProtection="1">
      <alignment horizontal="left" vertical="top"/>
      <protection hidden="1"/>
    </xf>
    <xf numFmtId="0" fontId="2" fillId="7" borderId="17" xfId="0" applyFont="1" applyFill="1" applyBorder="1" applyProtection="1">
      <protection hidden="1"/>
    </xf>
    <xf numFmtId="0" fontId="2" fillId="7" borderId="1" xfId="0" applyFont="1" applyFill="1" applyBorder="1" applyAlignment="1" applyProtection="1">
      <alignment horizontal="right"/>
      <protection hidden="1"/>
    </xf>
    <xf numFmtId="0" fontId="2" fillId="7" borderId="18" xfId="0" applyFont="1" applyFill="1" applyBorder="1" applyProtection="1">
      <protection hidden="1"/>
    </xf>
    <xf numFmtId="0" fontId="5" fillId="2" borderId="3" xfId="0" applyFont="1" applyFill="1" applyBorder="1" applyAlignment="1" applyProtection="1">
      <alignment horizontal="left" vertical="top" wrapText="1"/>
      <protection hidden="1"/>
    </xf>
    <xf numFmtId="0" fontId="5" fillId="4" borderId="3" xfId="0" applyFont="1" applyFill="1" applyBorder="1" applyAlignment="1" applyProtection="1">
      <alignment horizontal="center" vertical="top" wrapText="1"/>
      <protection hidden="1"/>
    </xf>
    <xf numFmtId="0" fontId="5" fillId="2" borderId="3" xfId="0" applyFont="1" applyFill="1" applyBorder="1" applyAlignment="1" applyProtection="1">
      <alignment horizontal="left" vertical="top"/>
      <protection hidden="1"/>
    </xf>
    <xf numFmtId="0" fontId="5" fillId="0" borderId="0" xfId="0" applyFont="1" applyBorder="1" applyAlignment="1" applyProtection="1">
      <alignment horizontal="center" vertical="top"/>
      <protection hidden="1"/>
    </xf>
    <xf numFmtId="0" fontId="11" fillId="0" borderId="0" xfId="0" applyFont="1" applyAlignment="1" applyProtection="1">
      <alignment horizontal="left" vertical="top"/>
      <protection hidden="1"/>
    </xf>
    <xf numFmtId="0" fontId="5" fillId="2" borderId="3" xfId="0" applyFont="1" applyFill="1" applyBorder="1" applyAlignment="1" applyProtection="1">
      <alignment wrapText="1"/>
      <protection hidden="1"/>
    </xf>
    <xf numFmtId="0" fontId="6" fillId="6" borderId="3" xfId="0" applyFont="1" applyFill="1" applyBorder="1" applyAlignment="1" applyProtection="1">
      <alignment wrapText="1"/>
      <protection hidden="1"/>
    </xf>
    <xf numFmtId="0" fontId="5" fillId="2" borderId="3" xfId="0" applyFont="1" applyFill="1" applyBorder="1" applyProtection="1">
      <protection hidden="1"/>
    </xf>
    <xf numFmtId="2" fontId="5" fillId="4" borderId="1" xfId="0" applyNumberFormat="1" applyFont="1" applyFill="1" applyBorder="1" applyProtection="1">
      <protection hidden="1"/>
    </xf>
    <xf numFmtId="1" fontId="6" fillId="6" borderId="3" xfId="2"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vertical="top"/>
      <protection hidden="1"/>
    </xf>
    <xf numFmtId="0" fontId="6" fillId="6" borderId="3" xfId="0" applyFont="1" applyFill="1" applyBorder="1" applyProtection="1">
      <protection hidden="1"/>
    </xf>
    <xf numFmtId="2" fontId="5" fillId="4" borderId="3" xfId="2" applyNumberFormat="1" applyFont="1" applyFill="1" applyBorder="1" applyAlignment="1" applyProtection="1">
      <alignment horizontal="center"/>
      <protection hidden="1"/>
    </xf>
    <xf numFmtId="2" fontId="5" fillId="4" borderId="3" xfId="0" applyNumberFormat="1" applyFont="1" applyFill="1" applyBorder="1" applyAlignment="1" applyProtection="1">
      <alignment horizontal="center" vertical="top"/>
      <protection hidden="1"/>
    </xf>
    <xf numFmtId="0" fontId="5" fillId="4" borderId="3" xfId="0" applyFont="1" applyFill="1" applyBorder="1" applyAlignment="1" applyProtection="1">
      <alignment horizontal="center" vertical="top"/>
      <protection hidden="1"/>
    </xf>
    <xf numFmtId="2" fontId="2" fillId="3" borderId="1" xfId="2" applyNumberFormat="1" applyFont="1" applyFill="1" applyBorder="1" applyProtection="1">
      <protection locked="0"/>
    </xf>
    <xf numFmtId="2" fontId="5" fillId="3" borderId="1" xfId="2" applyNumberFormat="1" applyFont="1" applyFill="1" applyBorder="1" applyProtection="1">
      <protection locked="0"/>
    </xf>
    <xf numFmtId="0" fontId="10" fillId="0" borderId="3" xfId="0" applyFont="1" applyBorder="1" applyAlignment="1" applyProtection="1">
      <alignment wrapText="1"/>
      <protection hidden="1"/>
    </xf>
    <xf numFmtId="0" fontId="10" fillId="0" borderId="0" xfId="0" applyFont="1" applyProtection="1">
      <protection hidden="1"/>
    </xf>
    <xf numFmtId="0" fontId="5" fillId="3" borderId="6" xfId="0" applyFont="1" applyFill="1" applyBorder="1" applyAlignment="1" applyProtection="1">
      <alignment horizontal="left" vertical="top"/>
      <protection locked="0"/>
    </xf>
    <xf numFmtId="0" fontId="5" fillId="5" borderId="3" xfId="0" applyFont="1" applyFill="1" applyBorder="1" applyAlignment="1" applyProtection="1">
      <alignment horizontal="left" vertical="top" wrapText="1"/>
      <protection locked="0"/>
    </xf>
    <xf numFmtId="0" fontId="5" fillId="3" borderId="3" xfId="0" applyFont="1" applyFill="1" applyBorder="1" applyAlignment="1" applyProtection="1">
      <alignment horizontal="left" vertical="top"/>
      <protection locked="0"/>
    </xf>
    <xf numFmtId="0" fontId="6" fillId="6" borderId="8" xfId="0" applyFont="1" applyFill="1" applyBorder="1" applyAlignment="1" applyProtection="1">
      <alignment horizontal="right" vertical="top"/>
      <protection hidden="1"/>
    </xf>
    <xf numFmtId="0" fontId="6" fillId="6" borderId="9" xfId="0" applyFont="1" applyFill="1" applyBorder="1" applyAlignment="1" applyProtection="1">
      <alignment horizontal="right" vertical="top"/>
      <protection hidden="1"/>
    </xf>
    <xf numFmtId="0" fontId="6" fillId="6" borderId="10" xfId="0" applyFont="1" applyFill="1" applyBorder="1" applyAlignment="1" applyProtection="1">
      <alignment horizontal="right" vertical="top"/>
      <protection hidden="1"/>
    </xf>
    <xf numFmtId="0" fontId="6" fillId="6" borderId="3" xfId="0" applyFont="1" applyFill="1" applyBorder="1" applyAlignment="1" applyProtection="1">
      <alignment horizontal="right" vertical="top"/>
      <protection hidden="1"/>
    </xf>
    <xf numFmtId="0" fontId="6" fillId="6" borderId="12" xfId="0" applyFont="1" applyFill="1" applyBorder="1" applyAlignment="1" applyProtection="1">
      <alignment horizontal="right" vertical="top"/>
      <protection hidden="1"/>
    </xf>
    <xf numFmtId="0" fontId="6" fillId="6" borderId="13" xfId="0" applyFont="1" applyFill="1" applyBorder="1" applyAlignment="1" applyProtection="1">
      <alignment horizontal="right" vertical="top"/>
      <protection hidden="1"/>
    </xf>
    <xf numFmtId="0" fontId="6" fillId="6" borderId="1" xfId="0" applyFont="1" applyFill="1" applyBorder="1" applyAlignment="1" applyProtection="1">
      <alignment horizontal="center" vertical="top" wrapText="1"/>
      <protection hidden="1"/>
    </xf>
    <xf numFmtId="0" fontId="6" fillId="6" borderId="2" xfId="0" applyFont="1" applyFill="1" applyBorder="1" applyAlignment="1" applyProtection="1">
      <alignment horizontal="center" vertical="top" wrapText="1"/>
      <protection hidden="1"/>
    </xf>
    <xf numFmtId="0" fontId="6" fillId="8" borderId="3" xfId="0" applyFont="1" applyFill="1" applyBorder="1" applyAlignment="1" applyProtection="1">
      <alignment horizontal="right" vertical="top"/>
      <protection hidden="1"/>
    </xf>
    <xf numFmtId="0" fontId="6" fillId="8" borderId="6" xfId="0" applyFont="1" applyFill="1" applyBorder="1" applyAlignment="1" applyProtection="1">
      <alignment horizontal="right" vertical="top"/>
      <protection hidden="1"/>
    </xf>
    <xf numFmtId="0" fontId="6" fillId="8" borderId="7"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1" fillId="7" borderId="3" xfId="0" applyFont="1" applyFill="1" applyBorder="1" applyAlignment="1" applyProtection="1">
      <alignment horizontal="right" vertical="top"/>
      <protection hidden="1"/>
    </xf>
    <xf numFmtId="0" fontId="1" fillId="7" borderId="1" xfId="0" applyFont="1" applyFill="1" applyBorder="1" applyAlignment="1" applyProtection="1">
      <alignment horizontal="right" vertical="top"/>
      <protection hidden="1"/>
    </xf>
    <xf numFmtId="0" fontId="6" fillId="8" borderId="3" xfId="0" applyFont="1" applyFill="1" applyBorder="1" applyAlignment="1" applyProtection="1">
      <alignment horizontal="left" vertical="top"/>
      <protection hidden="1"/>
    </xf>
    <xf numFmtId="0" fontId="5" fillId="3" borderId="6" xfId="0" quotePrefix="1" applyFont="1" applyFill="1" applyBorder="1" applyAlignment="1" applyProtection="1">
      <alignment horizontal="left" vertical="top"/>
      <protection locked="0"/>
    </xf>
    <xf numFmtId="0" fontId="5" fillId="3" borderId="7" xfId="0" quotePrefix="1" applyFont="1" applyFill="1" applyBorder="1" applyAlignment="1" applyProtection="1">
      <alignment horizontal="left" vertical="top"/>
      <protection locked="0"/>
    </xf>
    <xf numFmtId="0" fontId="5" fillId="3" borderId="6" xfId="0" applyFont="1" applyFill="1" applyBorder="1" applyAlignment="1" applyProtection="1">
      <alignment horizontal="left" vertical="top"/>
      <protection locked="0"/>
    </xf>
    <xf numFmtId="0" fontId="5" fillId="3" borderId="7"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0" fontId="6" fillId="8" borderId="6" xfId="0" applyFont="1" applyFill="1" applyBorder="1" applyAlignment="1" applyProtection="1">
      <alignment horizontal="left" vertical="top"/>
      <protection hidden="1"/>
    </xf>
    <xf numFmtId="0" fontId="6" fillId="8" borderId="7" xfId="0" applyFont="1" applyFill="1" applyBorder="1" applyAlignment="1" applyProtection="1">
      <alignment horizontal="left" vertical="top"/>
      <protection hidden="1"/>
    </xf>
    <xf numFmtId="0" fontId="1" fillId="8" borderId="6" xfId="0" applyFont="1" applyFill="1" applyBorder="1" applyAlignment="1" applyProtection="1">
      <alignment horizontal="left" vertical="top" wrapText="1"/>
      <protection hidden="1"/>
    </xf>
    <xf numFmtId="0" fontId="1" fillId="8" borderId="7" xfId="0" applyFont="1" applyFill="1" applyBorder="1" applyAlignment="1" applyProtection="1">
      <alignment horizontal="left" vertical="top" wrapText="1"/>
      <protection hidden="1"/>
    </xf>
    <xf numFmtId="0" fontId="5" fillId="3" borderId="6" xfId="0" applyFont="1" applyFill="1" applyBorder="1" applyAlignment="1" applyProtection="1">
      <alignment horizontal="left" vertical="top"/>
      <protection hidden="1"/>
    </xf>
    <xf numFmtId="0" fontId="5" fillId="3" borderId="7" xfId="0" applyFont="1" applyFill="1" applyBorder="1" applyAlignment="1" applyProtection="1">
      <alignment horizontal="left" vertical="top"/>
      <protection hidden="1"/>
    </xf>
    <xf numFmtId="0" fontId="5" fillId="3" borderId="6" xfId="0" quotePrefix="1" applyFont="1" applyFill="1" applyBorder="1" applyAlignment="1" applyProtection="1">
      <alignment horizontal="left" vertical="top"/>
      <protection hidden="1"/>
    </xf>
    <xf numFmtId="0" fontId="5" fillId="3" borderId="7" xfId="0" quotePrefix="1" applyFont="1" applyFill="1" applyBorder="1" applyAlignment="1" applyProtection="1">
      <alignment horizontal="left" vertical="top"/>
      <protection hidden="1"/>
    </xf>
  </cellXfs>
  <cellStyles count="3">
    <cellStyle name="Normal" xfId="0" builtinId="0"/>
    <cellStyle name="Normal 2" xfId="1" xr:uid="{00000000-0005-0000-0000-000001000000}"/>
    <cellStyle name="Percent" xfId="2" builtinId="5"/>
  </cellStyles>
  <dxfs count="120">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right style="thin">
          <color indexed="64"/>
        </right>
        <top style="thin">
          <color indexed="64"/>
        </top>
        <bottom style="thin">
          <color indexed="64"/>
        </bottom>
        <vertical/>
        <horizontal/>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right style="thin">
          <color indexed="64"/>
        </right>
        <top style="thin">
          <color indexed="64"/>
        </top>
        <bottom style="thin">
          <color indexed="64"/>
        </bottom>
        <vertical/>
        <horizontal/>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right style="thin">
          <color indexed="64"/>
        </right>
        <top style="thin">
          <color indexed="64"/>
        </top>
        <bottom style="thin">
          <color indexed="64"/>
        </bottom>
        <vertical/>
        <horizontal/>
      </border>
      <protection locked="1" hidden="1"/>
    </dxf>
    <dxf>
      <border outline="0">
        <top style="thin">
          <color indexed="64"/>
        </top>
      </border>
    </dxf>
    <dxf>
      <border outline="0">
        <left style="thin">
          <color indexed="64"/>
        </left>
        <right style="thin">
          <color indexed="64"/>
        </right>
        <top style="thin">
          <color indexed="64"/>
        </top>
        <bottom style="thin">
          <color indexed="64"/>
        </bottom>
      </border>
    </dxf>
    <dxf>
      <protection locked="1" hidden="1"/>
    </dxf>
    <dxf>
      <border outline="0">
        <bottom style="thin">
          <color indexed="64"/>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12" Type="http://schemas.openxmlformats.org/officeDocument/2006/relationships/customXml" Target="../customXml/item5.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openxmlformats.org/officeDocument/2006/relationships/customXml" Target="../customXml/item4.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C897C46-3C56-4347-A15D-296528E98242}" name="Table24" displayName="Table24" ref="AI1:AN26" totalsRowShown="0" headerRowDxfId="90" dataDxfId="88" headerRowBorderDxfId="89" tableBorderDxfId="87" totalsRowBorderDxfId="86">
  <autoFilter ref="AI1:AN26" xr:uid="{F8B5EC87-3095-445A-A980-2CFAA0A7B9A2}"/>
  <sortState xmlns:xlrd2="http://schemas.microsoft.com/office/spreadsheetml/2017/richdata2" ref="AI2:AL25">
    <sortCondition ref="AL1:AL25"/>
  </sortState>
  <tableColumns count="6">
    <tableColumn id="1" xr3:uid="{360F44E4-7249-415F-8D5E-41D249F9A162}" name="Crop" dataDxfId="85"/>
    <tableColumn id="2" xr3:uid="{55E07717-B4EC-4E8A-B9A9-34F3CF85E32D}" name="P Offtake" dataDxfId="84"/>
    <tableColumn id="3" xr3:uid="{7B25FA52-8104-4FE3-AED4-B53CBFDF89B2}" name="K Offtake" dataDxfId="83"/>
    <tableColumn id="4" xr3:uid="{0DBAE461-2D09-43C8-9342-3980D552AE4D}" name="Order" dataDxfId="82"/>
    <tableColumn id="5" xr3:uid="{52CACE7B-0CBA-46FC-9F24-02CBD6100239}" name="Lime pH requirement" dataDxfId="81"/>
    <tableColumn id="6" xr3:uid="{F1432630-9B16-4266-8147-CE754A715307}" name="Column1" dataDxfId="80"/>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1110528C-B503-40AA-9981-EA403510105B}" name="Table245" displayName="Table245" ref="AI1:AN26" totalsRowShown="0" headerRowDxfId="50" dataDxfId="48" headerRowBorderDxfId="49" tableBorderDxfId="47" totalsRowBorderDxfId="46">
  <autoFilter ref="AI1:AN26" xr:uid="{F8B5EC87-3095-445A-A980-2CFAA0A7B9A2}"/>
  <sortState xmlns:xlrd2="http://schemas.microsoft.com/office/spreadsheetml/2017/richdata2" ref="AI2:AL25">
    <sortCondition ref="AL1:AL25"/>
  </sortState>
  <tableColumns count="6">
    <tableColumn id="1" xr3:uid="{7E96A84B-948F-445F-BD6E-30CC8E6E6DD1}" name="Crop" dataDxfId="45"/>
    <tableColumn id="2" xr3:uid="{12657DDB-F680-47DE-ABB1-8675D5F91E41}" name="P Offtake" dataDxfId="44"/>
    <tableColumn id="3" xr3:uid="{DEB99109-D325-4F98-8A71-E70C03433437}" name="K Offtake" dataDxfId="43"/>
    <tableColumn id="4" xr3:uid="{E96A561F-7E7F-4FB3-97AA-0B35D8C8E93A}" name="Order" dataDxfId="42"/>
    <tableColumn id="5" xr3:uid="{181DD475-0A71-4C52-AF1A-8BFF46F5A827}" name="Lime pH requirement" dataDxfId="41"/>
    <tableColumn id="6" xr3:uid="{AC3FA7E8-D76B-43A3-B715-04446DFF63C6}" name="Column1" dataDxfId="40"/>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EE664F45-008C-4A70-818E-CBA9D672F96C}" name="Table245811" displayName="Table245811" ref="AI1:AN26" totalsRowShown="0" headerRowDxfId="10" dataDxfId="8" headerRowBorderDxfId="9" tableBorderDxfId="7" totalsRowBorderDxfId="6">
  <autoFilter ref="AI1:AN26" xr:uid="{F8B5EC87-3095-445A-A980-2CFAA0A7B9A2}"/>
  <sortState xmlns:xlrd2="http://schemas.microsoft.com/office/spreadsheetml/2017/richdata2" ref="AI2:AL25">
    <sortCondition ref="AL1:AL25"/>
  </sortState>
  <tableColumns count="6">
    <tableColumn id="1" xr3:uid="{06008BA1-A1E9-4286-B67A-352533C06A26}" name="Crop" dataDxfId="5"/>
    <tableColumn id="2" xr3:uid="{2AEB5EEB-C9D1-41DC-913E-953A33D1A4AF}" name="P Offtake" dataDxfId="4"/>
    <tableColumn id="3" xr3:uid="{8FA16A0B-1017-4CEE-862E-0A8CBD8EB3D3}" name="K Offtake" dataDxfId="3"/>
    <tableColumn id="4" xr3:uid="{E7A3B8CD-4036-47F4-B818-C3F22E80C749}" name="Order" dataDxfId="2"/>
    <tableColumn id="5" xr3:uid="{8F3EBD84-7904-4559-9B5C-63088B792C98}" name="Lime pH requirement" dataDxfId="1"/>
    <tableColumn id="6" xr3:uid="{A21DD95A-C955-4510-9114-E3F1CB645370}" name="Column1" dataDxfId="0"/>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vmlDrawing" Target="../drawings/vmlDrawing2.v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vmlDrawing" Target="../drawings/vmlDrawing3.v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O65"/>
  <sheetViews>
    <sheetView zoomScale="90" zoomScaleNormal="90" workbookViewId="0">
      <selection sqref="A1:B1"/>
    </sheetView>
  </sheetViews>
  <sheetFormatPr defaultColWidth="13.140625" defaultRowHeight="12.75" x14ac:dyDescent="0.25"/>
  <cols>
    <col min="1" max="1" width="13.140625" style="19"/>
    <col min="2" max="2" width="15.85546875" style="19" customWidth="1"/>
    <col min="3" max="3" width="20.5703125" style="19" customWidth="1"/>
    <col min="4" max="4" width="20.28515625" style="19" bestFit="1" customWidth="1"/>
    <col min="5" max="22" width="21.28515625" style="19" customWidth="1"/>
    <col min="23" max="26" width="13.140625" style="19"/>
    <col min="27" max="27" width="13.140625" style="19" hidden="1" customWidth="1"/>
    <col min="28" max="29" width="10.7109375" style="27" hidden="1" customWidth="1"/>
    <col min="30" max="30" width="19.7109375" style="27" hidden="1" customWidth="1"/>
    <col min="31" max="34" width="12.42578125" style="27" hidden="1" customWidth="1"/>
    <col min="35" max="35" width="27.7109375" style="27" hidden="1" customWidth="1"/>
    <col min="36" max="41" width="13.140625" style="19" hidden="1" customWidth="1"/>
    <col min="42" max="42" width="0" style="19" hidden="1" customWidth="1"/>
    <col min="43" max="16384" width="13.140625" style="19"/>
  </cols>
  <sheetData>
    <row r="1" spans="1:40" x14ac:dyDescent="0.2">
      <c r="A1" s="111" t="s">
        <v>41</v>
      </c>
      <c r="B1" s="111"/>
      <c r="C1" s="120" t="s">
        <v>152</v>
      </c>
      <c r="D1" s="121"/>
      <c r="E1" s="37" t="s">
        <v>45</v>
      </c>
      <c r="F1" s="35" t="s">
        <v>156</v>
      </c>
      <c r="G1" s="123" t="s">
        <v>43</v>
      </c>
      <c r="H1" s="124"/>
      <c r="I1" s="102">
        <v>5.21</v>
      </c>
      <c r="AB1" s="26"/>
      <c r="AC1" s="26"/>
      <c r="AD1" s="43" t="s">
        <v>124</v>
      </c>
      <c r="AE1" s="25"/>
      <c r="AF1" s="25"/>
      <c r="AG1" s="26"/>
      <c r="AH1" s="26"/>
      <c r="AI1" s="47" t="s">
        <v>79</v>
      </c>
      <c r="AJ1" s="48" t="s">
        <v>91</v>
      </c>
      <c r="AK1" s="49" t="s">
        <v>92</v>
      </c>
      <c r="AL1" s="50" t="s">
        <v>123</v>
      </c>
      <c r="AM1" s="50" t="s">
        <v>129</v>
      </c>
      <c r="AN1" s="50" t="s">
        <v>109</v>
      </c>
    </row>
    <row r="2" spans="1:40" x14ac:dyDescent="0.2">
      <c r="A2" s="111" t="s">
        <v>84</v>
      </c>
      <c r="B2" s="111"/>
      <c r="C2" s="118" t="s">
        <v>152</v>
      </c>
      <c r="D2" s="119"/>
      <c r="E2" s="37" t="s">
        <v>106</v>
      </c>
      <c r="F2" s="35" t="s">
        <v>157</v>
      </c>
      <c r="G2" s="125" t="s">
        <v>107</v>
      </c>
      <c r="H2" s="126"/>
      <c r="I2" s="102">
        <v>820</v>
      </c>
      <c r="AB2" s="43" t="s">
        <v>56</v>
      </c>
      <c r="AC2" s="25"/>
      <c r="AD2" s="43" t="s">
        <v>70</v>
      </c>
      <c r="AE2" s="25"/>
      <c r="AF2" s="25"/>
      <c r="AG2" s="51" t="s">
        <v>76</v>
      </c>
      <c r="AH2" s="26"/>
      <c r="AI2" s="52" t="s">
        <v>124</v>
      </c>
      <c r="AJ2" s="53">
        <v>0</v>
      </c>
      <c r="AK2" s="54">
        <v>0</v>
      </c>
      <c r="AL2" s="18">
        <v>0</v>
      </c>
      <c r="AM2" s="19">
        <v>0</v>
      </c>
      <c r="AN2" s="19">
        <v>0</v>
      </c>
    </row>
    <row r="3" spans="1:40" x14ac:dyDescent="0.2">
      <c r="A3" s="112" t="s">
        <v>42</v>
      </c>
      <c r="B3" s="113"/>
      <c r="C3" s="118" t="s">
        <v>153</v>
      </c>
      <c r="D3" s="119"/>
      <c r="E3" s="37" t="s">
        <v>105</v>
      </c>
      <c r="F3" s="45" t="s">
        <v>78</v>
      </c>
      <c r="G3" s="117" t="s">
        <v>108</v>
      </c>
      <c r="H3" s="117"/>
      <c r="I3" s="102">
        <v>0.19600000000000001</v>
      </c>
      <c r="AB3" s="43" t="s">
        <v>57</v>
      </c>
      <c r="AC3" s="25"/>
      <c r="AD3" s="43" t="s">
        <v>71</v>
      </c>
      <c r="AE3" s="25"/>
      <c r="AF3" s="25"/>
      <c r="AG3" s="51" t="s">
        <v>77</v>
      </c>
      <c r="AH3" s="26"/>
      <c r="AI3" s="55" t="s">
        <v>111</v>
      </c>
      <c r="AJ3" s="56">
        <v>1.7</v>
      </c>
      <c r="AK3" s="57">
        <v>6</v>
      </c>
      <c r="AL3" s="58">
        <v>1</v>
      </c>
      <c r="AM3" s="19">
        <v>6.2</v>
      </c>
      <c r="AN3" s="19" t="s">
        <v>110</v>
      </c>
    </row>
    <row r="4" spans="1:40" x14ac:dyDescent="0.2">
      <c r="A4" s="111" t="s">
        <v>0</v>
      </c>
      <c r="B4" s="111"/>
      <c r="C4" s="120" t="s">
        <v>154</v>
      </c>
      <c r="D4" s="121"/>
      <c r="E4" s="38" t="s">
        <v>1</v>
      </c>
      <c r="F4" s="100" t="s">
        <v>158</v>
      </c>
      <c r="G4" s="117"/>
      <c r="H4" s="117"/>
      <c r="I4" s="35"/>
      <c r="AB4" s="43" t="s">
        <v>52</v>
      </c>
      <c r="AC4" s="25"/>
      <c r="AD4" s="59" t="s">
        <v>72</v>
      </c>
      <c r="AE4" s="25"/>
      <c r="AF4" s="25"/>
      <c r="AG4" s="51" t="s">
        <v>78</v>
      </c>
      <c r="AH4" s="26"/>
      <c r="AI4" s="60" t="s">
        <v>122</v>
      </c>
      <c r="AJ4" s="61">
        <v>7</v>
      </c>
      <c r="AK4" s="62">
        <v>10.5</v>
      </c>
      <c r="AL4" s="19">
        <v>2</v>
      </c>
      <c r="AM4" s="19">
        <v>6.7</v>
      </c>
      <c r="AN4" s="19" t="s">
        <v>135</v>
      </c>
    </row>
    <row r="5" spans="1:40" x14ac:dyDescent="0.2">
      <c r="A5" s="111" t="s">
        <v>47</v>
      </c>
      <c r="B5" s="111"/>
      <c r="C5" s="122" t="s">
        <v>155</v>
      </c>
      <c r="D5" s="122"/>
      <c r="E5" s="38"/>
      <c r="F5" s="100"/>
      <c r="G5" s="117"/>
      <c r="H5" s="117"/>
      <c r="I5" s="35"/>
      <c r="AB5" s="43" t="s">
        <v>53</v>
      </c>
      <c r="AC5" s="25"/>
      <c r="AD5" s="59" t="s">
        <v>73</v>
      </c>
      <c r="AE5" s="25"/>
      <c r="AF5" s="25"/>
      <c r="AG5" s="51" t="s">
        <v>101</v>
      </c>
      <c r="AH5" s="26"/>
      <c r="AI5" s="60" t="s">
        <v>121</v>
      </c>
      <c r="AJ5" s="61">
        <v>6.5</v>
      </c>
      <c r="AK5" s="62">
        <v>5.5</v>
      </c>
      <c r="AL5" s="19">
        <v>3</v>
      </c>
      <c r="AM5" s="19">
        <v>6.7</v>
      </c>
      <c r="AN5" s="19" t="s">
        <v>135</v>
      </c>
    </row>
    <row r="6" spans="1:40" s="27" customFormat="1" x14ac:dyDescent="0.2">
      <c r="A6" s="63"/>
      <c r="B6" s="63"/>
      <c r="C6" s="64"/>
      <c r="D6" s="64"/>
      <c r="E6" s="64"/>
      <c r="F6" s="65"/>
      <c r="G6" s="65"/>
      <c r="H6" s="66"/>
      <c r="I6" s="66"/>
      <c r="J6" s="66"/>
      <c r="AB6" s="43" t="s">
        <v>54</v>
      </c>
      <c r="AC6" s="25"/>
      <c r="AD6" s="59" t="s">
        <v>74</v>
      </c>
      <c r="AE6" s="25"/>
      <c r="AF6" s="25"/>
      <c r="AG6" s="26"/>
      <c r="AH6" s="26"/>
      <c r="AI6" s="60" t="s">
        <v>68</v>
      </c>
      <c r="AJ6" s="61">
        <v>8.5</v>
      </c>
      <c r="AK6" s="62">
        <v>12</v>
      </c>
      <c r="AL6" s="19">
        <v>4</v>
      </c>
      <c r="AM6" s="27">
        <v>6.7</v>
      </c>
      <c r="AN6" s="19" t="s">
        <v>135</v>
      </c>
    </row>
    <row r="7" spans="1:40" s="20" customFormat="1" x14ac:dyDescent="0.2">
      <c r="A7" s="106" t="s">
        <v>63</v>
      </c>
      <c r="B7" s="106"/>
      <c r="C7" s="21">
        <v>1</v>
      </c>
      <c r="D7" s="21">
        <v>2</v>
      </c>
      <c r="E7" s="21">
        <v>3</v>
      </c>
      <c r="F7" s="21">
        <v>4</v>
      </c>
      <c r="G7" s="21">
        <v>5</v>
      </c>
      <c r="H7" s="21">
        <v>6</v>
      </c>
      <c r="I7" s="21">
        <v>7</v>
      </c>
      <c r="J7" s="21">
        <v>8</v>
      </c>
      <c r="K7" s="21">
        <v>9</v>
      </c>
      <c r="L7" s="21">
        <v>10</v>
      </c>
      <c r="M7" s="21">
        <v>11</v>
      </c>
      <c r="N7" s="21">
        <v>12</v>
      </c>
      <c r="O7" s="21">
        <v>13</v>
      </c>
      <c r="P7" s="21">
        <v>14</v>
      </c>
      <c r="Q7" s="21">
        <v>15</v>
      </c>
      <c r="R7" s="21">
        <v>16</v>
      </c>
      <c r="S7" s="21">
        <v>17</v>
      </c>
      <c r="T7" s="21">
        <v>18</v>
      </c>
      <c r="U7" s="21">
        <v>19</v>
      </c>
      <c r="V7" s="21">
        <v>20</v>
      </c>
      <c r="AB7" s="43" t="s">
        <v>55</v>
      </c>
      <c r="AC7" s="25"/>
      <c r="AD7" s="26"/>
      <c r="AE7" s="25"/>
      <c r="AF7" s="25"/>
      <c r="AG7" s="26"/>
      <c r="AH7" s="26"/>
      <c r="AI7" s="60" t="s">
        <v>93</v>
      </c>
      <c r="AJ7" s="61">
        <v>8.5</v>
      </c>
      <c r="AK7" s="62">
        <v>10.5</v>
      </c>
      <c r="AL7" s="19">
        <v>5</v>
      </c>
      <c r="AM7" s="20">
        <v>6.7</v>
      </c>
      <c r="AN7" s="19" t="s">
        <v>135</v>
      </c>
    </row>
    <row r="8" spans="1:40" x14ac:dyDescent="0.2">
      <c r="A8" s="111" t="s">
        <v>2</v>
      </c>
      <c r="B8" s="111"/>
      <c r="C8" s="23">
        <v>2705</v>
      </c>
      <c r="D8" s="23">
        <v>4811</v>
      </c>
      <c r="E8" s="23">
        <v>6235</v>
      </c>
      <c r="F8" s="23">
        <v>7626</v>
      </c>
      <c r="G8" s="23">
        <v>8920</v>
      </c>
      <c r="H8" s="23">
        <v>9808</v>
      </c>
      <c r="I8" s="23">
        <v>1799</v>
      </c>
      <c r="J8" s="23">
        <v>1607</v>
      </c>
      <c r="K8" s="23">
        <v>2502</v>
      </c>
      <c r="L8" s="23">
        <v>3618</v>
      </c>
      <c r="M8" s="23">
        <v>2429</v>
      </c>
      <c r="N8" s="23">
        <v>9478</v>
      </c>
      <c r="O8" s="23">
        <v>1487</v>
      </c>
      <c r="P8" s="23">
        <v>2786</v>
      </c>
      <c r="Q8" s="23">
        <v>3769</v>
      </c>
      <c r="R8" s="23"/>
      <c r="S8" s="23"/>
      <c r="T8" s="23"/>
      <c r="U8" s="23"/>
      <c r="V8" s="23"/>
      <c r="AB8" s="68"/>
      <c r="AC8" s="68"/>
      <c r="AD8" s="26"/>
      <c r="AE8" s="25" t="s">
        <v>139</v>
      </c>
      <c r="AF8" s="25"/>
      <c r="AG8" s="26"/>
      <c r="AH8" s="26"/>
      <c r="AI8" s="60" t="s">
        <v>102</v>
      </c>
      <c r="AJ8" s="69">
        <v>1.4</v>
      </c>
      <c r="AK8" s="62">
        <v>4.4000000000000004</v>
      </c>
      <c r="AL8" s="19">
        <v>6</v>
      </c>
      <c r="AM8" s="19">
        <v>6.7</v>
      </c>
      <c r="AN8" s="19" t="s">
        <v>135</v>
      </c>
    </row>
    <row r="9" spans="1:40" x14ac:dyDescent="0.2">
      <c r="A9" s="111" t="s">
        <v>3</v>
      </c>
      <c r="B9" s="111"/>
      <c r="C9" s="23" t="s">
        <v>161</v>
      </c>
      <c r="D9" s="23" t="s">
        <v>161</v>
      </c>
      <c r="E9" s="23" t="s">
        <v>161</v>
      </c>
      <c r="F9" s="23" t="s">
        <v>161</v>
      </c>
      <c r="G9" s="23" t="s">
        <v>161</v>
      </c>
      <c r="H9" s="23" t="s">
        <v>161</v>
      </c>
      <c r="I9" s="23" t="s">
        <v>161</v>
      </c>
      <c r="J9" s="23" t="s">
        <v>161</v>
      </c>
      <c r="K9" s="23" t="s">
        <v>161</v>
      </c>
      <c r="L9" s="23" t="s">
        <v>161</v>
      </c>
      <c r="M9" s="23" t="s">
        <v>161</v>
      </c>
      <c r="N9" s="23" t="s">
        <v>161</v>
      </c>
      <c r="O9" s="23" t="s">
        <v>161</v>
      </c>
      <c r="P9" s="23" t="s">
        <v>161</v>
      </c>
      <c r="Q9" s="23" t="s">
        <v>161</v>
      </c>
      <c r="R9" s="23"/>
      <c r="S9" s="23"/>
      <c r="T9" s="23"/>
      <c r="U9" s="23"/>
      <c r="V9" s="23"/>
      <c r="AB9" s="25"/>
      <c r="AC9" s="25"/>
      <c r="AD9" s="43" t="s">
        <v>137</v>
      </c>
      <c r="AE9" s="43">
        <v>4.5</v>
      </c>
      <c r="AF9" s="25"/>
      <c r="AG9" s="26"/>
      <c r="AH9" s="26"/>
      <c r="AI9" s="70" t="s">
        <v>100</v>
      </c>
      <c r="AJ9" s="71">
        <v>0.7</v>
      </c>
      <c r="AK9" s="72">
        <v>4</v>
      </c>
      <c r="AL9" s="40">
        <v>7</v>
      </c>
      <c r="AM9" s="19">
        <v>6.7</v>
      </c>
      <c r="AN9" s="19" t="s">
        <v>135</v>
      </c>
    </row>
    <row r="10" spans="1:40" x14ac:dyDescent="0.2">
      <c r="A10" s="111" t="s">
        <v>4</v>
      </c>
      <c r="B10" s="111"/>
      <c r="C10" s="23">
        <v>6.1</v>
      </c>
      <c r="D10" s="23">
        <v>5.8</v>
      </c>
      <c r="E10" s="23">
        <v>5.6</v>
      </c>
      <c r="F10" s="23">
        <v>5.9</v>
      </c>
      <c r="G10" s="23">
        <v>6</v>
      </c>
      <c r="H10" s="23">
        <v>5.4</v>
      </c>
      <c r="I10" s="23">
        <v>5.4</v>
      </c>
      <c r="J10" s="23">
        <v>5.8</v>
      </c>
      <c r="K10" s="23">
        <v>5.8</v>
      </c>
      <c r="L10" s="23">
        <v>5.6</v>
      </c>
      <c r="M10" s="23">
        <v>5.6</v>
      </c>
      <c r="N10" s="23">
        <v>5.6</v>
      </c>
      <c r="O10" s="23">
        <v>5.6</v>
      </c>
      <c r="P10" s="23">
        <v>5.8</v>
      </c>
      <c r="Q10" s="23">
        <v>5.7</v>
      </c>
      <c r="R10" s="23"/>
      <c r="S10" s="23"/>
      <c r="T10" s="23"/>
      <c r="U10" s="23"/>
      <c r="V10" s="23"/>
      <c r="AB10" s="25"/>
      <c r="AC10" s="25"/>
      <c r="AD10" s="43" t="s">
        <v>140</v>
      </c>
      <c r="AE10" s="43">
        <v>5</v>
      </c>
      <c r="AF10" s="25"/>
      <c r="AG10" s="26"/>
      <c r="AH10" s="26"/>
      <c r="AI10" s="60" t="s">
        <v>94</v>
      </c>
      <c r="AJ10" s="61">
        <v>9</v>
      </c>
      <c r="AK10" s="62">
        <v>16.5</v>
      </c>
      <c r="AL10" s="19">
        <v>8</v>
      </c>
      <c r="AM10" s="19">
        <v>6.7</v>
      </c>
      <c r="AN10" s="19" t="s">
        <v>135</v>
      </c>
    </row>
    <row r="11" spans="1:40" x14ac:dyDescent="0.2">
      <c r="A11" s="111" t="s">
        <v>5</v>
      </c>
      <c r="B11" s="111"/>
      <c r="C11" s="23">
        <v>1</v>
      </c>
      <c r="D11" s="23">
        <v>1</v>
      </c>
      <c r="E11" s="23">
        <v>0</v>
      </c>
      <c r="F11" s="23">
        <v>0</v>
      </c>
      <c r="G11" s="23">
        <v>0</v>
      </c>
      <c r="H11" s="23">
        <v>0</v>
      </c>
      <c r="I11" s="23">
        <v>0</v>
      </c>
      <c r="J11" s="23">
        <v>0</v>
      </c>
      <c r="K11" s="23">
        <v>0</v>
      </c>
      <c r="L11" s="23">
        <v>0</v>
      </c>
      <c r="M11" s="23">
        <v>0</v>
      </c>
      <c r="N11" s="23">
        <v>0</v>
      </c>
      <c r="O11" s="23">
        <v>0</v>
      </c>
      <c r="P11" s="23">
        <v>0</v>
      </c>
      <c r="Q11" s="23">
        <v>0</v>
      </c>
      <c r="R11" s="23"/>
      <c r="S11" s="23"/>
      <c r="T11" s="23"/>
      <c r="U11" s="23"/>
      <c r="V11" s="23"/>
      <c r="AB11" s="25"/>
      <c r="AC11" s="25"/>
      <c r="AD11" s="59" t="s">
        <v>141</v>
      </c>
      <c r="AE11" s="43">
        <v>6</v>
      </c>
      <c r="AF11" s="25"/>
      <c r="AG11" s="26"/>
      <c r="AH11" s="26"/>
      <c r="AI11" s="60" t="s">
        <v>120</v>
      </c>
      <c r="AJ11" s="61">
        <v>15</v>
      </c>
      <c r="AK11" s="62">
        <v>17.5</v>
      </c>
      <c r="AL11" s="19">
        <v>9</v>
      </c>
      <c r="AM11" s="19">
        <v>7</v>
      </c>
      <c r="AN11" s="19" t="s">
        <v>135</v>
      </c>
    </row>
    <row r="12" spans="1:40" x14ac:dyDescent="0.2">
      <c r="A12" s="111" t="s">
        <v>6</v>
      </c>
      <c r="B12" s="111"/>
      <c r="C12" s="23">
        <v>1</v>
      </c>
      <c r="D12" s="23">
        <v>1</v>
      </c>
      <c r="E12" s="23">
        <v>1</v>
      </c>
      <c r="F12" s="23">
        <v>1</v>
      </c>
      <c r="G12" s="23">
        <v>1</v>
      </c>
      <c r="H12" s="23">
        <v>0</v>
      </c>
      <c r="I12" s="23">
        <v>0</v>
      </c>
      <c r="J12" s="23">
        <v>1</v>
      </c>
      <c r="K12" s="23">
        <v>1</v>
      </c>
      <c r="L12" s="23">
        <v>1</v>
      </c>
      <c r="M12" s="23">
        <v>1</v>
      </c>
      <c r="N12" s="23">
        <v>1</v>
      </c>
      <c r="O12" s="23">
        <v>1</v>
      </c>
      <c r="P12" s="23">
        <v>1</v>
      </c>
      <c r="Q12" s="23">
        <v>1</v>
      </c>
      <c r="R12" s="23"/>
      <c r="S12" s="23"/>
      <c r="T12" s="23"/>
      <c r="U12" s="23"/>
      <c r="V12" s="23"/>
      <c r="AB12" s="25"/>
      <c r="AC12" s="25"/>
      <c r="AD12" s="59" t="s">
        <v>142</v>
      </c>
      <c r="AE12" s="43">
        <v>7.5</v>
      </c>
      <c r="AF12" s="25"/>
      <c r="AG12" s="26"/>
      <c r="AH12" s="26"/>
      <c r="AI12" s="60" t="s">
        <v>119</v>
      </c>
      <c r="AJ12" s="61">
        <v>14</v>
      </c>
      <c r="AK12" s="62">
        <v>11</v>
      </c>
      <c r="AL12" s="19">
        <v>10</v>
      </c>
      <c r="AM12" s="19">
        <v>7</v>
      </c>
      <c r="AN12" s="19" t="s">
        <v>135</v>
      </c>
    </row>
    <row r="13" spans="1:40" x14ac:dyDescent="0.2">
      <c r="A13" s="111" t="s">
        <v>7</v>
      </c>
      <c r="B13" s="111"/>
      <c r="C13" s="23">
        <v>2</v>
      </c>
      <c r="D13" s="23">
        <v>3</v>
      </c>
      <c r="E13" s="23">
        <v>3</v>
      </c>
      <c r="F13" s="23">
        <v>3</v>
      </c>
      <c r="G13" s="23">
        <v>2</v>
      </c>
      <c r="H13" s="23">
        <v>2</v>
      </c>
      <c r="I13" s="23">
        <v>2</v>
      </c>
      <c r="J13" s="23">
        <v>2</v>
      </c>
      <c r="K13" s="23">
        <v>2</v>
      </c>
      <c r="L13" s="23">
        <v>3</v>
      </c>
      <c r="M13" s="23">
        <v>3</v>
      </c>
      <c r="N13" s="23">
        <v>3</v>
      </c>
      <c r="O13" s="23">
        <v>2</v>
      </c>
      <c r="P13" s="23">
        <v>3</v>
      </c>
      <c r="Q13" s="23">
        <v>3</v>
      </c>
      <c r="R13" s="23"/>
      <c r="S13" s="23"/>
      <c r="T13" s="23"/>
      <c r="U13" s="23"/>
      <c r="V13" s="23"/>
      <c r="AB13" s="25"/>
      <c r="AC13" s="25"/>
      <c r="AD13" s="59" t="s">
        <v>143</v>
      </c>
      <c r="AE13" s="43">
        <v>12</v>
      </c>
      <c r="AF13" s="25"/>
      <c r="AG13" s="26"/>
      <c r="AH13" s="26"/>
      <c r="AI13" s="60" t="s">
        <v>118</v>
      </c>
      <c r="AJ13" s="61">
        <v>1.9</v>
      </c>
      <c r="AK13" s="62">
        <v>7.5</v>
      </c>
      <c r="AL13" s="19">
        <v>11</v>
      </c>
      <c r="AM13" s="19">
        <v>6.7</v>
      </c>
      <c r="AN13" s="19" t="s">
        <v>135</v>
      </c>
    </row>
    <row r="14" spans="1:40" x14ac:dyDescent="0.2">
      <c r="A14" s="115" t="s">
        <v>8</v>
      </c>
      <c r="B14" s="115"/>
      <c r="C14" s="36" t="s">
        <v>104</v>
      </c>
      <c r="D14" s="36" t="s">
        <v>104</v>
      </c>
      <c r="E14" s="36" t="s">
        <v>104</v>
      </c>
      <c r="F14" s="36" t="s">
        <v>104</v>
      </c>
      <c r="G14" s="36" t="s">
        <v>104</v>
      </c>
      <c r="H14" s="36" t="s">
        <v>104</v>
      </c>
      <c r="I14" s="36" t="s">
        <v>104</v>
      </c>
      <c r="J14" s="36" t="s">
        <v>104</v>
      </c>
      <c r="K14" s="36" t="s">
        <v>104</v>
      </c>
      <c r="L14" s="36" t="s">
        <v>104</v>
      </c>
      <c r="M14" s="36" t="s">
        <v>104</v>
      </c>
      <c r="N14" s="36" t="s">
        <v>104</v>
      </c>
      <c r="O14" s="36" t="s">
        <v>104</v>
      </c>
      <c r="P14" s="36" t="s">
        <v>104</v>
      </c>
      <c r="Q14" s="36" t="s">
        <v>104</v>
      </c>
      <c r="R14" s="36"/>
      <c r="S14" s="36"/>
      <c r="T14" s="36"/>
      <c r="U14" s="36"/>
      <c r="V14" s="36"/>
      <c r="AD14" s="43" t="s">
        <v>138</v>
      </c>
      <c r="AE14" s="43">
        <v>6</v>
      </c>
      <c r="AI14" s="60" t="s">
        <v>117</v>
      </c>
      <c r="AJ14" s="61">
        <v>0.8</v>
      </c>
      <c r="AK14" s="62">
        <v>1.7</v>
      </c>
      <c r="AL14" s="19">
        <v>12</v>
      </c>
      <c r="AM14" s="19">
        <v>6.7</v>
      </c>
      <c r="AN14" s="19" t="s">
        <v>135</v>
      </c>
    </row>
    <row r="15" spans="1:40" x14ac:dyDescent="0.2">
      <c r="A15" s="114" t="s">
        <v>9</v>
      </c>
      <c r="B15" s="114"/>
      <c r="C15" s="23">
        <v>20</v>
      </c>
      <c r="D15" s="23">
        <v>20</v>
      </c>
      <c r="E15" s="23">
        <v>20</v>
      </c>
      <c r="F15" s="23">
        <v>20</v>
      </c>
      <c r="G15" s="23">
        <v>20</v>
      </c>
      <c r="H15" s="23">
        <v>20</v>
      </c>
      <c r="I15" s="23">
        <v>20</v>
      </c>
      <c r="J15" s="23">
        <v>29</v>
      </c>
      <c r="K15" s="23">
        <v>29</v>
      </c>
      <c r="L15" s="23">
        <v>29</v>
      </c>
      <c r="M15" s="23">
        <v>29</v>
      </c>
      <c r="N15" s="23">
        <v>29</v>
      </c>
      <c r="O15" s="23">
        <v>29</v>
      </c>
      <c r="P15" s="23">
        <v>29</v>
      </c>
      <c r="Q15" s="23">
        <v>29</v>
      </c>
      <c r="R15" s="23"/>
      <c r="S15" s="23"/>
      <c r="T15" s="23"/>
      <c r="U15" s="23"/>
      <c r="V15" s="23"/>
      <c r="AD15" s="43" t="s">
        <v>144</v>
      </c>
      <c r="AE15" s="43">
        <v>7</v>
      </c>
      <c r="AI15" s="60" t="s">
        <v>98</v>
      </c>
      <c r="AJ15" s="69">
        <v>1.8</v>
      </c>
      <c r="AK15" s="62">
        <v>5.4</v>
      </c>
      <c r="AL15" s="19">
        <v>13</v>
      </c>
      <c r="AM15" s="19">
        <v>6.7</v>
      </c>
      <c r="AN15" s="19" t="s">
        <v>135</v>
      </c>
    </row>
    <row r="16" spans="1:40" ht="13.5" thickBot="1" x14ac:dyDescent="0.25">
      <c r="A16" s="116" t="s">
        <v>44</v>
      </c>
      <c r="B16" s="116"/>
      <c r="C16" s="41" t="s">
        <v>72</v>
      </c>
      <c r="D16" s="41" t="s">
        <v>72</v>
      </c>
      <c r="E16" s="41" t="s">
        <v>72</v>
      </c>
      <c r="F16" s="41" t="s">
        <v>72</v>
      </c>
      <c r="G16" s="41" t="s">
        <v>72</v>
      </c>
      <c r="H16" s="41" t="s">
        <v>72</v>
      </c>
      <c r="I16" s="41" t="s">
        <v>72</v>
      </c>
      <c r="J16" s="41" t="s">
        <v>72</v>
      </c>
      <c r="K16" s="41" t="s">
        <v>72</v>
      </c>
      <c r="L16" s="41" t="s">
        <v>72</v>
      </c>
      <c r="M16" s="41" t="s">
        <v>72</v>
      </c>
      <c r="N16" s="41" t="s">
        <v>72</v>
      </c>
      <c r="O16" s="41" t="s">
        <v>72</v>
      </c>
      <c r="P16" s="41" t="s">
        <v>72</v>
      </c>
      <c r="Q16" s="41" t="s">
        <v>72</v>
      </c>
      <c r="R16" s="41"/>
      <c r="S16" s="41"/>
      <c r="T16" s="41"/>
      <c r="U16" s="41"/>
      <c r="V16" s="41"/>
      <c r="AD16" s="59" t="s">
        <v>145</v>
      </c>
      <c r="AE16" s="43">
        <v>8</v>
      </c>
      <c r="AI16" s="60" t="s">
        <v>116</v>
      </c>
      <c r="AJ16" s="61">
        <v>8</v>
      </c>
      <c r="AK16" s="62">
        <v>5.5</v>
      </c>
      <c r="AL16" s="20">
        <v>14</v>
      </c>
      <c r="AM16" s="19">
        <v>6.7</v>
      </c>
      <c r="AN16" s="19" t="s">
        <v>135</v>
      </c>
    </row>
    <row r="17" spans="1:40" x14ac:dyDescent="0.2">
      <c r="A17" s="103" t="s">
        <v>69</v>
      </c>
      <c r="B17" s="104"/>
      <c r="C17" s="39">
        <f>(VLOOKUP(C$14,$AI2:$AK26,2,FALSE))*C$15</f>
        <v>64</v>
      </c>
      <c r="D17" s="39">
        <f t="shared" ref="D17:V17" si="0">(VLOOKUP(D$14,$AI2:$AK26,2,FALSE))*D$15</f>
        <v>64</v>
      </c>
      <c r="E17" s="39">
        <f t="shared" si="0"/>
        <v>64</v>
      </c>
      <c r="F17" s="39">
        <f t="shared" si="0"/>
        <v>64</v>
      </c>
      <c r="G17" s="39">
        <f t="shared" si="0"/>
        <v>64</v>
      </c>
      <c r="H17" s="39">
        <f t="shared" si="0"/>
        <v>64</v>
      </c>
      <c r="I17" s="39">
        <f t="shared" si="0"/>
        <v>64</v>
      </c>
      <c r="J17" s="39">
        <f t="shared" si="0"/>
        <v>92.800000000000011</v>
      </c>
      <c r="K17" s="39">
        <f t="shared" si="0"/>
        <v>92.800000000000011</v>
      </c>
      <c r="L17" s="39">
        <f t="shared" si="0"/>
        <v>92.800000000000011</v>
      </c>
      <c r="M17" s="39">
        <f t="shared" si="0"/>
        <v>92.800000000000011</v>
      </c>
      <c r="N17" s="39">
        <f t="shared" si="0"/>
        <v>92.800000000000011</v>
      </c>
      <c r="O17" s="39">
        <f t="shared" si="0"/>
        <v>92.800000000000011</v>
      </c>
      <c r="P17" s="39">
        <f t="shared" si="0"/>
        <v>92.800000000000011</v>
      </c>
      <c r="Q17" s="39">
        <f t="shared" si="0"/>
        <v>92.800000000000011</v>
      </c>
      <c r="R17" s="39" t="e">
        <f t="shared" si="0"/>
        <v>#N/A</v>
      </c>
      <c r="S17" s="39" t="e">
        <f t="shared" si="0"/>
        <v>#N/A</v>
      </c>
      <c r="T17" s="39" t="e">
        <f t="shared" si="0"/>
        <v>#N/A</v>
      </c>
      <c r="U17" s="39" t="e">
        <f t="shared" si="0"/>
        <v>#N/A</v>
      </c>
      <c r="V17" s="39" t="e">
        <f t="shared" si="0"/>
        <v>#N/A</v>
      </c>
      <c r="AD17" s="59" t="s">
        <v>146</v>
      </c>
      <c r="AE17" s="43">
        <v>10</v>
      </c>
      <c r="AI17" s="55" t="s">
        <v>113</v>
      </c>
      <c r="AJ17" s="56">
        <v>1.4</v>
      </c>
      <c r="AK17" s="57">
        <v>4.8</v>
      </c>
      <c r="AL17" s="58">
        <v>15</v>
      </c>
      <c r="AM17" s="19">
        <v>6.2</v>
      </c>
      <c r="AN17" s="19" t="s">
        <v>110</v>
      </c>
    </row>
    <row r="18" spans="1:40" ht="15" customHeight="1" x14ac:dyDescent="0.2">
      <c r="A18" s="105" t="s">
        <v>23</v>
      </c>
      <c r="B18" s="106"/>
      <c r="C18" s="24">
        <f>$D31</f>
        <v>22.7668125</v>
      </c>
      <c r="D18" s="24">
        <f>$D32</f>
        <v>22.7668125</v>
      </c>
      <c r="E18" s="24">
        <f>$D33</f>
        <v>22.7668125</v>
      </c>
      <c r="F18" s="24">
        <f>$D34</f>
        <v>22.7668125</v>
      </c>
      <c r="G18" s="24">
        <f>$D35</f>
        <v>22.7668125</v>
      </c>
      <c r="H18" s="24">
        <f>$D36</f>
        <v>22.7668125</v>
      </c>
      <c r="I18" s="24">
        <f>$D37</f>
        <v>22.7668125</v>
      </c>
      <c r="J18" s="24">
        <f>$D38</f>
        <v>22.7668125</v>
      </c>
      <c r="K18" s="24">
        <f>$D39</f>
        <v>22.7668125</v>
      </c>
      <c r="L18" s="24">
        <f>$D40</f>
        <v>22.7668125</v>
      </c>
      <c r="M18" s="24">
        <f>$D41</f>
        <v>22.7668125</v>
      </c>
      <c r="N18" s="24">
        <f>$D42</f>
        <v>22.7668125</v>
      </c>
      <c r="O18" s="24">
        <f>$D43</f>
        <v>22.7668125</v>
      </c>
      <c r="P18" s="24">
        <f>$D44</f>
        <v>22.7668125</v>
      </c>
      <c r="Q18" s="24">
        <f>$D45</f>
        <v>22.7668125</v>
      </c>
      <c r="R18" s="24">
        <f>$D46</f>
        <v>0</v>
      </c>
      <c r="S18" s="24">
        <f>$D47</f>
        <v>0</v>
      </c>
      <c r="T18" s="24">
        <f>$D48</f>
        <v>0</v>
      </c>
      <c r="U18" s="24">
        <f>$D49</f>
        <v>0</v>
      </c>
      <c r="V18" s="32">
        <f>$D50</f>
        <v>0</v>
      </c>
      <c r="AD18" s="59" t="s">
        <v>147</v>
      </c>
      <c r="AE18" s="43">
        <v>16</v>
      </c>
      <c r="AI18" s="55" t="s">
        <v>103</v>
      </c>
      <c r="AJ18" s="56">
        <v>5.9</v>
      </c>
      <c r="AK18" s="57">
        <v>18</v>
      </c>
      <c r="AL18" s="58">
        <v>16</v>
      </c>
      <c r="AM18" s="19">
        <v>6.2</v>
      </c>
      <c r="AN18" s="19" t="s">
        <v>110</v>
      </c>
    </row>
    <row r="19" spans="1:40" ht="15" customHeight="1" x14ac:dyDescent="0.2">
      <c r="A19" s="105" t="s">
        <v>87</v>
      </c>
      <c r="B19" s="106"/>
      <c r="C19" s="24">
        <f>C18-C17</f>
        <v>-41.2331875</v>
      </c>
      <c r="D19" s="24">
        <f t="shared" ref="D19:V19" si="1">D18-D17</f>
        <v>-41.2331875</v>
      </c>
      <c r="E19" s="24">
        <f t="shared" si="1"/>
        <v>-41.2331875</v>
      </c>
      <c r="F19" s="24">
        <f t="shared" si="1"/>
        <v>-41.2331875</v>
      </c>
      <c r="G19" s="24">
        <f t="shared" si="1"/>
        <v>-41.2331875</v>
      </c>
      <c r="H19" s="24">
        <f t="shared" si="1"/>
        <v>-41.2331875</v>
      </c>
      <c r="I19" s="24">
        <f t="shared" si="1"/>
        <v>-41.2331875</v>
      </c>
      <c r="J19" s="24">
        <f t="shared" si="1"/>
        <v>-70.033187500000011</v>
      </c>
      <c r="K19" s="24">
        <f t="shared" si="1"/>
        <v>-70.033187500000011</v>
      </c>
      <c r="L19" s="24">
        <f t="shared" si="1"/>
        <v>-70.033187500000011</v>
      </c>
      <c r="M19" s="24">
        <f t="shared" si="1"/>
        <v>-70.033187500000011</v>
      </c>
      <c r="N19" s="24">
        <f t="shared" si="1"/>
        <v>-70.033187500000011</v>
      </c>
      <c r="O19" s="24">
        <f t="shared" si="1"/>
        <v>-70.033187500000011</v>
      </c>
      <c r="P19" s="24">
        <f t="shared" si="1"/>
        <v>-70.033187500000011</v>
      </c>
      <c r="Q19" s="24">
        <f t="shared" si="1"/>
        <v>-70.033187500000011</v>
      </c>
      <c r="R19" s="24" t="e">
        <f t="shared" si="1"/>
        <v>#N/A</v>
      </c>
      <c r="S19" s="24" t="e">
        <f t="shared" si="1"/>
        <v>#N/A</v>
      </c>
      <c r="T19" s="24" t="e">
        <f t="shared" si="1"/>
        <v>#N/A</v>
      </c>
      <c r="U19" s="24" t="e">
        <f t="shared" si="1"/>
        <v>#N/A</v>
      </c>
      <c r="V19" s="32" t="e">
        <f t="shared" si="1"/>
        <v>#N/A</v>
      </c>
      <c r="AI19" s="55" t="s">
        <v>104</v>
      </c>
      <c r="AJ19" s="56">
        <v>3.2</v>
      </c>
      <c r="AK19" s="57">
        <v>10.5</v>
      </c>
      <c r="AL19" s="58">
        <v>17</v>
      </c>
      <c r="AM19" s="19">
        <v>6.2</v>
      </c>
      <c r="AN19" s="19" t="s">
        <v>110</v>
      </c>
    </row>
    <row r="20" spans="1:40" ht="15" customHeight="1" thickBot="1" x14ac:dyDescent="0.25">
      <c r="A20" s="107" t="s">
        <v>88</v>
      </c>
      <c r="B20" s="108"/>
      <c r="C20" s="33" t="str">
        <f>IF($B31="","",IF(C$19&gt;=0,"INCREASE","DECREASE"))</f>
        <v>DECREASE</v>
      </c>
      <c r="D20" s="33" t="str">
        <f>IF($B32="","",IF(D$19&gt;=0,"INCREASE","DECREASE"))</f>
        <v>DECREASE</v>
      </c>
      <c r="E20" s="33" t="str">
        <f>IF($B33="","",IF(E$19&gt;=0,"INCREASE","DECREASE"))</f>
        <v>DECREASE</v>
      </c>
      <c r="F20" s="33" t="str">
        <f>IF($B34="","",IF(F$19&gt;=0,"INCREASE","DECREASE"))</f>
        <v>DECREASE</v>
      </c>
      <c r="G20" s="33" t="str">
        <f>IF($B35="","",IF(G$19&gt;=0,"INCREASE","DECREASE"))</f>
        <v>DECREASE</v>
      </c>
      <c r="H20" s="33" t="str">
        <f>IF($B36="","",IF(H$19&gt;=0,"INCREASE","DECREASE"))</f>
        <v>DECREASE</v>
      </c>
      <c r="I20" s="33" t="str">
        <f>IF($B37="","",IF(I$19&gt;=0,"INCREASE","DECREASE"))</f>
        <v>DECREASE</v>
      </c>
      <c r="J20" s="33" t="str">
        <f>IF($B38="","",IF(J$19&gt;=0,"INCREASE","DECREASE"))</f>
        <v>DECREASE</v>
      </c>
      <c r="K20" s="33" t="str">
        <f>IF($B39="","",IF(K$19&gt;=0,"INCREASE","DECREASE"))</f>
        <v>DECREASE</v>
      </c>
      <c r="L20" s="33" t="str">
        <f>IF($B40="","",IF(L$19&gt;=0,"INCREASE","DECREASE"))</f>
        <v>DECREASE</v>
      </c>
      <c r="M20" s="33" t="str">
        <f>IF($B41="","",IF(M$19&gt;=0,"INCREASE","DECREASE"))</f>
        <v>DECREASE</v>
      </c>
      <c r="N20" s="33" t="str">
        <f>IF($B42="","",IF(N$19&gt;=0,"INCREASE","DECREASE"))</f>
        <v>DECREASE</v>
      </c>
      <c r="O20" s="33" t="str">
        <f>IF($B43="","",IF(O$19&gt;=0,"INCREASE","DECREASE"))</f>
        <v>DECREASE</v>
      </c>
      <c r="P20" s="33" t="str">
        <f>IF($B44="","",IF(P$19&gt;=0,"INCREASE","DECREASE"))</f>
        <v>DECREASE</v>
      </c>
      <c r="Q20" s="33" t="str">
        <f>IF($B45="","",IF(Q$19&gt;=0,"INCREASE","DECREASE"))</f>
        <v>DECREASE</v>
      </c>
      <c r="R20" s="33" t="str">
        <f>IF($B46="","",IF(R$19&gt;=0,"INCREASE","DECREASE"))</f>
        <v/>
      </c>
      <c r="S20" s="33" t="str">
        <f>IF($B47="","",IF(S$19&gt;=0,"INCREASE","DECREASE"))</f>
        <v/>
      </c>
      <c r="T20" s="33" t="str">
        <f>IF($B48="","",IF(T$19&gt;=0,"INCREASE","DECREASE"))</f>
        <v/>
      </c>
      <c r="U20" s="33" t="str">
        <f>IF($B49="","",IF(U$19&gt;=0,"INCREASE","DECREASE"))</f>
        <v/>
      </c>
      <c r="V20" s="34" t="str">
        <f>IF($B50="","",IF(V$19&gt;=0,"INCREASE","DECREASE"))</f>
        <v/>
      </c>
      <c r="AI20" s="55" t="s">
        <v>112</v>
      </c>
      <c r="AJ20" s="56">
        <v>2.1</v>
      </c>
      <c r="AK20" s="57">
        <v>7.2</v>
      </c>
      <c r="AL20" s="58">
        <v>18</v>
      </c>
      <c r="AM20" s="19">
        <v>6.2</v>
      </c>
      <c r="AN20" s="19" t="s">
        <v>110</v>
      </c>
    </row>
    <row r="21" spans="1:40" ht="15" customHeight="1" x14ac:dyDescent="0.2">
      <c r="A21" s="103" t="s">
        <v>85</v>
      </c>
      <c r="B21" s="104"/>
      <c r="C21" s="39">
        <f>(VLOOKUP(C$14,$AI2:$AK26,3,FALSE))*C$15</f>
        <v>210</v>
      </c>
      <c r="D21" s="39">
        <f t="shared" ref="D21:V21" si="2">(VLOOKUP(D$14,$AI2:$AK26,3,FALSE))*D$15</f>
        <v>210</v>
      </c>
      <c r="E21" s="39">
        <f t="shared" si="2"/>
        <v>210</v>
      </c>
      <c r="F21" s="39">
        <f t="shared" si="2"/>
        <v>210</v>
      </c>
      <c r="G21" s="39">
        <f t="shared" si="2"/>
        <v>210</v>
      </c>
      <c r="H21" s="39">
        <f t="shared" si="2"/>
        <v>210</v>
      </c>
      <c r="I21" s="39">
        <f t="shared" si="2"/>
        <v>210</v>
      </c>
      <c r="J21" s="39">
        <f t="shared" si="2"/>
        <v>304.5</v>
      </c>
      <c r="K21" s="39">
        <f t="shared" si="2"/>
        <v>304.5</v>
      </c>
      <c r="L21" s="39">
        <f t="shared" si="2"/>
        <v>304.5</v>
      </c>
      <c r="M21" s="39">
        <f t="shared" si="2"/>
        <v>304.5</v>
      </c>
      <c r="N21" s="39">
        <f t="shared" si="2"/>
        <v>304.5</v>
      </c>
      <c r="O21" s="39">
        <f t="shared" si="2"/>
        <v>304.5</v>
      </c>
      <c r="P21" s="39">
        <f t="shared" si="2"/>
        <v>304.5</v>
      </c>
      <c r="Q21" s="39">
        <f t="shared" si="2"/>
        <v>304.5</v>
      </c>
      <c r="R21" s="39" t="e">
        <f t="shared" si="2"/>
        <v>#N/A</v>
      </c>
      <c r="S21" s="39" t="e">
        <f t="shared" si="2"/>
        <v>#N/A</v>
      </c>
      <c r="T21" s="39" t="e">
        <f t="shared" si="2"/>
        <v>#N/A</v>
      </c>
      <c r="U21" s="39" t="e">
        <f t="shared" si="2"/>
        <v>#N/A</v>
      </c>
      <c r="V21" s="39" t="e">
        <f t="shared" si="2"/>
        <v>#N/A</v>
      </c>
      <c r="AI21" s="70" t="s">
        <v>97</v>
      </c>
      <c r="AJ21" s="75">
        <v>11</v>
      </c>
      <c r="AK21" s="72">
        <v>12</v>
      </c>
      <c r="AL21" s="40">
        <v>19</v>
      </c>
      <c r="AM21" s="19">
        <v>6.7</v>
      </c>
      <c r="AN21" s="19" t="s">
        <v>135</v>
      </c>
    </row>
    <row r="22" spans="1:40" ht="15" customHeight="1" x14ac:dyDescent="0.2">
      <c r="A22" s="105" t="s">
        <v>86</v>
      </c>
      <c r="B22" s="106"/>
      <c r="C22" s="24">
        <f>$E31</f>
        <v>33.288125000000001</v>
      </c>
      <c r="D22" s="24">
        <f>$E32</f>
        <v>33.288125000000001</v>
      </c>
      <c r="E22" s="24">
        <f>$E33</f>
        <v>33.288125000000001</v>
      </c>
      <c r="F22" s="24">
        <f>$E34</f>
        <v>33.288125000000001</v>
      </c>
      <c r="G22" s="24">
        <f>$E35</f>
        <v>33.288125000000001</v>
      </c>
      <c r="H22" s="24">
        <f>$E36</f>
        <v>33.288125000000001</v>
      </c>
      <c r="I22" s="24">
        <f>$E37</f>
        <v>33.288125000000001</v>
      </c>
      <c r="J22" s="24">
        <f>$E38</f>
        <v>33.288125000000001</v>
      </c>
      <c r="K22" s="24">
        <f>$E39</f>
        <v>33.288125000000001</v>
      </c>
      <c r="L22" s="24">
        <f>$E40</f>
        <v>33.288125000000001</v>
      </c>
      <c r="M22" s="24">
        <f>$E41</f>
        <v>33.288125000000001</v>
      </c>
      <c r="N22" s="24">
        <f>$E42</f>
        <v>33.288125000000001</v>
      </c>
      <c r="O22" s="24">
        <f>$E43</f>
        <v>33.288125000000001</v>
      </c>
      <c r="P22" s="24">
        <f>$E44</f>
        <v>33.288125000000001</v>
      </c>
      <c r="Q22" s="24">
        <f>$E45</f>
        <v>33.288125000000001</v>
      </c>
      <c r="R22" s="24">
        <f>$E46</f>
        <v>0</v>
      </c>
      <c r="S22" s="24">
        <f>$E47</f>
        <v>0</v>
      </c>
      <c r="T22" s="24">
        <f>$E48</f>
        <v>0</v>
      </c>
      <c r="U22" s="24">
        <f>$E49</f>
        <v>0</v>
      </c>
      <c r="V22" s="24">
        <f>$E50</f>
        <v>0</v>
      </c>
      <c r="AI22" s="70" t="s">
        <v>99</v>
      </c>
      <c r="AJ22" s="71">
        <v>1.2</v>
      </c>
      <c r="AK22" s="72">
        <v>5</v>
      </c>
      <c r="AL22" s="40">
        <v>20</v>
      </c>
      <c r="AM22" s="19">
        <v>6.7</v>
      </c>
      <c r="AN22" s="19" t="s">
        <v>135</v>
      </c>
    </row>
    <row r="23" spans="1:40" ht="15" customHeight="1" x14ac:dyDescent="0.2">
      <c r="A23" s="105" t="s">
        <v>89</v>
      </c>
      <c r="B23" s="106"/>
      <c r="C23" s="24">
        <f>C22-C21</f>
        <v>-176.71187499999999</v>
      </c>
      <c r="D23" s="24">
        <f t="shared" ref="D23:V23" si="3">D22-D21</f>
        <v>-176.71187499999999</v>
      </c>
      <c r="E23" s="24">
        <f t="shared" si="3"/>
        <v>-176.71187499999999</v>
      </c>
      <c r="F23" s="24">
        <f t="shared" si="3"/>
        <v>-176.71187499999999</v>
      </c>
      <c r="G23" s="24">
        <f t="shared" si="3"/>
        <v>-176.71187499999999</v>
      </c>
      <c r="H23" s="24">
        <f t="shared" si="3"/>
        <v>-176.71187499999999</v>
      </c>
      <c r="I23" s="24">
        <f t="shared" si="3"/>
        <v>-176.71187499999999</v>
      </c>
      <c r="J23" s="24">
        <f t="shared" si="3"/>
        <v>-271.21187500000002</v>
      </c>
      <c r="K23" s="24">
        <f t="shared" si="3"/>
        <v>-271.21187500000002</v>
      </c>
      <c r="L23" s="24">
        <f t="shared" si="3"/>
        <v>-271.21187500000002</v>
      </c>
      <c r="M23" s="24">
        <f t="shared" si="3"/>
        <v>-271.21187500000002</v>
      </c>
      <c r="N23" s="24">
        <f t="shared" si="3"/>
        <v>-271.21187500000002</v>
      </c>
      <c r="O23" s="24">
        <f t="shared" si="3"/>
        <v>-271.21187500000002</v>
      </c>
      <c r="P23" s="24">
        <f t="shared" si="3"/>
        <v>-271.21187500000002</v>
      </c>
      <c r="Q23" s="24">
        <f t="shared" si="3"/>
        <v>-271.21187500000002</v>
      </c>
      <c r="R23" s="24" t="e">
        <f t="shared" si="3"/>
        <v>#N/A</v>
      </c>
      <c r="S23" s="24" t="e">
        <f t="shared" si="3"/>
        <v>#N/A</v>
      </c>
      <c r="T23" s="24" t="e">
        <f t="shared" si="3"/>
        <v>#N/A</v>
      </c>
      <c r="U23" s="24" t="e">
        <f t="shared" si="3"/>
        <v>#N/A</v>
      </c>
      <c r="V23" s="24" t="e">
        <f t="shared" si="3"/>
        <v>#N/A</v>
      </c>
      <c r="AI23" s="70" t="s">
        <v>95</v>
      </c>
      <c r="AJ23" s="75">
        <v>9</v>
      </c>
      <c r="AK23" s="72">
        <v>10</v>
      </c>
      <c r="AL23" s="40">
        <v>21</v>
      </c>
      <c r="AM23" s="19">
        <v>6.7</v>
      </c>
      <c r="AN23" s="19" t="s">
        <v>135</v>
      </c>
    </row>
    <row r="24" spans="1:40" ht="15" customHeight="1" thickBot="1" x14ac:dyDescent="0.25">
      <c r="A24" s="107" t="s">
        <v>90</v>
      </c>
      <c r="B24" s="108"/>
      <c r="C24" s="33" t="str">
        <f>IF($B31="","",IF(C$23&gt;=0,"INCREASE","DECREASE"))</f>
        <v>DECREASE</v>
      </c>
      <c r="D24" s="33" t="str">
        <f t="shared" ref="D24:V24" si="4">IF($B31="","",IF(D$23&gt;=0,"INCREASE","DECREASE"))</f>
        <v>DECREASE</v>
      </c>
      <c r="E24" s="33" t="str">
        <f t="shared" si="4"/>
        <v>DECREASE</v>
      </c>
      <c r="F24" s="33" t="str">
        <f t="shared" si="4"/>
        <v>DECREASE</v>
      </c>
      <c r="G24" s="33" t="str">
        <f t="shared" si="4"/>
        <v>DECREASE</v>
      </c>
      <c r="H24" s="33" t="str">
        <f t="shared" si="4"/>
        <v>DECREASE</v>
      </c>
      <c r="I24" s="33" t="str">
        <f t="shared" si="4"/>
        <v>DECREASE</v>
      </c>
      <c r="J24" s="33" t="str">
        <f t="shared" si="4"/>
        <v>DECREASE</v>
      </c>
      <c r="K24" s="33" t="str">
        <f t="shared" si="4"/>
        <v>DECREASE</v>
      </c>
      <c r="L24" s="33" t="str">
        <f t="shared" si="4"/>
        <v>DECREASE</v>
      </c>
      <c r="M24" s="33" t="str">
        <f t="shared" si="4"/>
        <v>DECREASE</v>
      </c>
      <c r="N24" s="33" t="str">
        <f t="shared" si="4"/>
        <v>DECREASE</v>
      </c>
      <c r="O24" s="33" t="str">
        <f t="shared" si="4"/>
        <v>DECREASE</v>
      </c>
      <c r="P24" s="33" t="str">
        <f t="shared" si="4"/>
        <v>DECREASE</v>
      </c>
      <c r="Q24" s="33" t="str">
        <f t="shared" si="4"/>
        <v>DECREASE</v>
      </c>
      <c r="R24" s="33" t="e">
        <f t="shared" si="4"/>
        <v>#N/A</v>
      </c>
      <c r="S24" s="33" t="e">
        <f t="shared" si="4"/>
        <v>#N/A</v>
      </c>
      <c r="T24" s="33" t="e">
        <f t="shared" si="4"/>
        <v>#N/A</v>
      </c>
      <c r="U24" s="33" t="e">
        <f t="shared" si="4"/>
        <v>#N/A</v>
      </c>
      <c r="V24" s="33" t="e">
        <f t="shared" si="4"/>
        <v>#N/A</v>
      </c>
      <c r="AI24" s="70" t="s">
        <v>96</v>
      </c>
      <c r="AJ24" s="75">
        <v>1.5</v>
      </c>
      <c r="AK24" s="72">
        <v>3</v>
      </c>
      <c r="AL24" s="40">
        <v>22</v>
      </c>
      <c r="AM24" s="19">
        <v>6.7</v>
      </c>
      <c r="AN24" s="19" t="s">
        <v>135</v>
      </c>
    </row>
    <row r="25" spans="1:40" x14ac:dyDescent="0.2">
      <c r="C25" s="64"/>
      <c r="D25" s="76"/>
      <c r="E25" s="76"/>
      <c r="F25" s="76"/>
      <c r="AI25" s="70" t="s">
        <v>115</v>
      </c>
      <c r="AJ25" s="75">
        <v>1</v>
      </c>
      <c r="AK25" s="72">
        <v>5.8</v>
      </c>
      <c r="AL25" s="40">
        <v>23</v>
      </c>
      <c r="AM25" s="19">
        <v>6.7</v>
      </c>
      <c r="AN25" s="19" t="s">
        <v>135</v>
      </c>
    </row>
    <row r="26" spans="1:40" s="18" customFormat="1" x14ac:dyDescent="0.2">
      <c r="A26" s="1"/>
      <c r="B26" s="8" t="s">
        <v>10</v>
      </c>
      <c r="C26" s="8" t="s">
        <v>75</v>
      </c>
      <c r="D26" s="10" t="s">
        <v>11</v>
      </c>
      <c r="E26" s="10" t="s">
        <v>12</v>
      </c>
      <c r="F26" s="10" t="s">
        <v>13</v>
      </c>
      <c r="G26" s="8" t="s">
        <v>14</v>
      </c>
      <c r="H26" s="10" t="s">
        <v>15</v>
      </c>
      <c r="I26" s="10" t="s">
        <v>16</v>
      </c>
      <c r="J26" s="8" t="s">
        <v>17</v>
      </c>
      <c r="K26" s="8" t="s">
        <v>18</v>
      </c>
      <c r="L26" s="8" t="s">
        <v>19</v>
      </c>
      <c r="M26" s="8" t="s">
        <v>20</v>
      </c>
      <c r="N26" s="8" t="s">
        <v>61</v>
      </c>
      <c r="O26" s="8" t="s">
        <v>62</v>
      </c>
      <c r="P26" s="10" t="s">
        <v>39</v>
      </c>
      <c r="Q26" s="10" t="s">
        <v>40</v>
      </c>
      <c r="R26" s="10" t="s">
        <v>35</v>
      </c>
      <c r="S26" s="10" t="s">
        <v>36</v>
      </c>
      <c r="T26" s="10" t="s">
        <v>37</v>
      </c>
      <c r="U26" s="10" t="s">
        <v>38</v>
      </c>
      <c r="AI26" s="77" t="s">
        <v>114</v>
      </c>
      <c r="AJ26" s="78">
        <v>0.7</v>
      </c>
      <c r="AK26" s="79">
        <v>2.4</v>
      </c>
      <c r="AL26" s="40">
        <v>24</v>
      </c>
      <c r="AM26" s="18">
        <v>6.7</v>
      </c>
      <c r="AN26" s="19" t="s">
        <v>135</v>
      </c>
    </row>
    <row r="27" spans="1:40" s="64" customFormat="1" x14ac:dyDescent="0.25">
      <c r="A27" s="80"/>
      <c r="B27" s="81" t="s">
        <v>46</v>
      </c>
      <c r="C27" s="101" t="s">
        <v>56</v>
      </c>
      <c r="D27" s="101" t="s">
        <v>54</v>
      </c>
      <c r="E27" s="101" t="s">
        <v>54</v>
      </c>
      <c r="F27" s="101" t="s">
        <v>54</v>
      </c>
      <c r="G27" s="101" t="s">
        <v>54</v>
      </c>
      <c r="H27" s="101" t="s">
        <v>54</v>
      </c>
      <c r="I27" s="101" t="s">
        <v>54</v>
      </c>
      <c r="J27" s="101" t="s">
        <v>54</v>
      </c>
      <c r="K27" s="101" t="s">
        <v>54</v>
      </c>
      <c r="L27" s="101" t="s">
        <v>54</v>
      </c>
      <c r="M27" s="101" t="s">
        <v>54</v>
      </c>
      <c r="N27" s="101"/>
      <c r="O27" s="101"/>
      <c r="P27" s="101" t="s">
        <v>54</v>
      </c>
      <c r="Q27" s="101" t="s">
        <v>54</v>
      </c>
      <c r="R27" s="101"/>
      <c r="S27" s="101"/>
      <c r="T27" s="101"/>
      <c r="U27" s="101"/>
    </row>
    <row r="28" spans="1:40" s="64" customFormat="1" x14ac:dyDescent="0.25">
      <c r="A28" s="82"/>
      <c r="B28" s="31">
        <v>0.78</v>
      </c>
      <c r="C28" s="23">
        <v>0.03</v>
      </c>
      <c r="D28" s="23">
        <v>79.5</v>
      </c>
      <c r="E28" s="23">
        <v>221</v>
      </c>
      <c r="F28" s="23">
        <v>20.5</v>
      </c>
      <c r="G28" s="23">
        <v>0.2</v>
      </c>
      <c r="H28" s="23">
        <v>2.0099999999999998</v>
      </c>
      <c r="I28" s="23">
        <v>0.5</v>
      </c>
      <c r="J28" s="23">
        <v>0.01</v>
      </c>
      <c r="K28" s="30">
        <v>0.05</v>
      </c>
      <c r="L28" s="23">
        <v>0.2</v>
      </c>
      <c r="M28" s="23">
        <v>0.2</v>
      </c>
      <c r="N28" s="23"/>
      <c r="O28" s="23"/>
      <c r="P28" s="23">
        <v>834</v>
      </c>
      <c r="Q28" s="23">
        <v>32.200000000000003</v>
      </c>
      <c r="R28" s="23"/>
      <c r="S28" s="23"/>
      <c r="T28" s="23"/>
      <c r="U28" s="23"/>
    </row>
    <row r="29" spans="1:40" s="15" customFormat="1" ht="27" x14ac:dyDescent="0.25">
      <c r="A29" s="109" t="s">
        <v>2</v>
      </c>
      <c r="B29" s="8" t="s">
        <v>21</v>
      </c>
      <c r="C29" s="4" t="s">
        <v>22</v>
      </c>
      <c r="D29" s="4" t="s">
        <v>23</v>
      </c>
      <c r="E29" s="5" t="s">
        <v>24</v>
      </c>
      <c r="F29" s="4" t="s">
        <v>25</v>
      </c>
      <c r="G29" s="4" t="s">
        <v>26</v>
      </c>
      <c r="H29" s="4" t="s">
        <v>27</v>
      </c>
      <c r="I29" s="4" t="s">
        <v>28</v>
      </c>
      <c r="J29" s="4" t="s">
        <v>29</v>
      </c>
      <c r="K29" s="4" t="s">
        <v>30</v>
      </c>
      <c r="L29" s="4" t="s">
        <v>31</v>
      </c>
      <c r="M29" s="4" t="s">
        <v>32</v>
      </c>
      <c r="N29" s="4" t="s">
        <v>59</v>
      </c>
      <c r="O29" s="14" t="s">
        <v>60</v>
      </c>
      <c r="P29" s="5" t="s">
        <v>58</v>
      </c>
      <c r="Q29" s="5" t="s">
        <v>64</v>
      </c>
      <c r="R29" s="5" t="s">
        <v>48</v>
      </c>
      <c r="S29" s="5" t="s">
        <v>49</v>
      </c>
      <c r="T29" s="5" t="s">
        <v>50</v>
      </c>
      <c r="U29" s="5" t="s">
        <v>51</v>
      </c>
    </row>
    <row r="30" spans="1:40" s="17" customFormat="1" ht="27" x14ac:dyDescent="0.25">
      <c r="A30" s="110"/>
      <c r="B30" s="9" t="s">
        <v>33</v>
      </c>
      <c r="C30" s="6" t="s">
        <v>34</v>
      </c>
      <c r="D30" s="7" t="s">
        <v>65</v>
      </c>
      <c r="E30" s="7" t="s">
        <v>66</v>
      </c>
      <c r="F30" s="7" t="s">
        <v>67</v>
      </c>
      <c r="G30" s="6" t="s">
        <v>34</v>
      </c>
      <c r="H30" s="6" t="s">
        <v>34</v>
      </c>
      <c r="I30" s="6" t="s">
        <v>34</v>
      </c>
      <c r="J30" s="6" t="s">
        <v>34</v>
      </c>
      <c r="K30" s="6" t="s">
        <v>34</v>
      </c>
      <c r="L30" s="6" t="s">
        <v>34</v>
      </c>
      <c r="M30" s="6" t="s">
        <v>34</v>
      </c>
      <c r="N30" s="16" t="s">
        <v>34</v>
      </c>
      <c r="O30" s="16" t="s">
        <v>34</v>
      </c>
      <c r="P30" s="7" t="s">
        <v>34</v>
      </c>
      <c r="Q30" s="7" t="s">
        <v>34</v>
      </c>
      <c r="R30" s="6" t="s">
        <v>34</v>
      </c>
      <c r="S30" s="6" t="s">
        <v>34</v>
      </c>
      <c r="T30" s="6" t="s">
        <v>34</v>
      </c>
      <c r="U30" s="6" t="s">
        <v>34</v>
      </c>
    </row>
    <row r="31" spans="1:40" s="83" customFormat="1" x14ac:dyDescent="0.25">
      <c r="A31" s="21">
        <f>C8</f>
        <v>2705</v>
      </c>
      <c r="B31" s="23">
        <v>125</v>
      </c>
      <c r="C31" s="2">
        <f>IF(C$27="%w/w SAR",((C$28*10)*$B31),IF(C$27="%w/w DM",(((C$28*10)*($B$28/100))*$B31),IF(C$27="kg/t SAR",(C$28*$B31),IF(C$27="kg/t DM",((C$28*($B$28/100))*$B31),IF(C$27="mg/kg SAR",((C$28*0.001)*$B31),IF(C$27="mg/kg DM",(((C$28*0.001)*($B$28/100))*$B31),0))))))</f>
        <v>37.5</v>
      </c>
      <c r="D31" s="2">
        <f>(IF(D$27="%w/w SAR",((D$28*10)*$B31),IF(D$27="%w/w DM",(((D$28*10)*($B$28/100))*$B31),IF(D$27="kg/t SAR",(D$28*$B31),IF(D$27="kg/t DM",((D$28*($B$28/100))*$B31),IF(D$27="mg/kg SAR",((D$28*0.001)*$B31),IF(D$27="mg/kg DM",(((D$28*0.001)*($B$28/100))*$B31),"0")))))))*2.291</f>
        <v>22.7668125</v>
      </c>
      <c r="E31" s="2">
        <f>(IF(E$27="%w/w SAR",((E$28*10)*$B31),IF(E$27="%w/w DM",(((E$28*10)*($B$28/100))*$B31),IF(E$27="kg/t SAR",(E$28*$B31),IF(E$27="kg/t DM",((E$28*($B$28/100))*$B31),IF(E$27="mg/kg SAR",((E$28*0.001)*$B31),IF(E$27="mg/kg DM",(((E$28*0.001)*($B$28/100))*$B31),"0")))))))*1.205</f>
        <v>33.288125000000001</v>
      </c>
      <c r="F31" s="2">
        <f>(IF(F$27="%w/w SAR",((F$28*10)*$B31),IF(F$27="%w/w DM",(((F$28*10)*($B$28/100))*$B31),IF(F$27="kg/t SAR",(F$28*$B31),IF(F$27="kg/t DM",((F$28*($B$28/100))*$B31),IF(F$27="mg/kg SAR",((F$28*0.001)*$B31),IF(F$27="mg/kg DM",(((F$28*0.001)*($B$28/100))*$B31),"0")))))))*1.658</f>
        <v>4.2486249999999997</v>
      </c>
      <c r="G31" s="2">
        <f t="shared" ref="G31:P31" si="5">IF(G$27="%w/w SAR",((G$28*10)*$B31),IF(G$27="%w/w DM",(((G$28*10)*($B$28/100))*$B31),IF(G$27="kg/t SAR",(G$28*$B31),IF(G$27="kg/t DM",((G$28*($B$28/100))*$B31),IF(G$27="mg/kg SAR",((G$28*0.001)*$B31),IF(G$27="mg/kg DM",(((G$28*0.001)*($B$28/100))*$B31),0))))))</f>
        <v>2.5000000000000001E-2</v>
      </c>
      <c r="H31" s="2">
        <f t="shared" si="5"/>
        <v>0.25124999999999997</v>
      </c>
      <c r="I31" s="2">
        <f t="shared" si="5"/>
        <v>6.25E-2</v>
      </c>
      <c r="J31" s="2">
        <f t="shared" si="5"/>
        <v>1.25E-3</v>
      </c>
      <c r="K31" s="2">
        <f t="shared" si="5"/>
        <v>6.2500000000000003E-3</v>
      </c>
      <c r="L31" s="2">
        <f t="shared" si="5"/>
        <v>2.5000000000000001E-2</v>
      </c>
      <c r="M31" s="2">
        <f t="shared" si="5"/>
        <v>2.5000000000000001E-2</v>
      </c>
      <c r="N31" s="2">
        <f t="shared" si="5"/>
        <v>0</v>
      </c>
      <c r="O31" s="2">
        <f t="shared" si="5"/>
        <v>0</v>
      </c>
      <c r="P31" s="2">
        <f t="shared" si="5"/>
        <v>104.25</v>
      </c>
      <c r="Q31" s="2">
        <f>(IF(Q$27="%w/w SAR",((Q$28*10)*$B31),IF(Q$27="%w/w DM",(((Q$28*10)*($B$28/100))*$B31),IF(Q$27="kg/t SAR",(Q$28*$B31),IF(Q$27="kg/t DM",((Q$28*($B$28/100))*$B31),IF(Q$27="mg/kg SAR",((Q$28*0.001)*$B31),IF(Q$27="mg/kg DM",(((Q$28*0.001)*($B$28/100))*$B31),0)))))))*2.5</f>
        <v>10.0625</v>
      </c>
      <c r="R31" s="2">
        <f>IF(R$27="%w/w SAR",((R$28*10)*$B31),IF(R$27="%w/w DM",(((R$28*10)*($B$28/100))*$B31),IF(R$27="kg/t SAR",(R$28*$B31),IF(R$27="kg/t DM",((R$28*($B$28/100))*$B31),IF(R$27="mg/kg SAR",((R$28*0.001)*$B31),IF(R$27="mg/kg DM",(((R$28*0.001)*($B$28/100))*$B31),0))))))</f>
        <v>0</v>
      </c>
      <c r="S31" s="2">
        <f>IF(S$27="%w/w SAR",((S$28*10)*$B31),IF(S$27="%w/w DM",(((S$28*10)*($B$28/100))*$B31),IF(S$27="kg/t SAR",(S$28*$B31),IF(S$27="kg/t DM",((S$28*($B$28/100))*$B31),IF(S$27="mg/kg SAR",((S$28*0.001)*$B31),IF(S$27="mg/kg DM",(((S$28*0.001)*($B$28/100))*$B31),0))))))</f>
        <v>0</v>
      </c>
      <c r="T31" s="2">
        <f>IF(T$27="%w/w SAR",((T$28*10)*$B31),IF(T$27="%w/w DM",(((T$28*10)*($B$28/100))*$B31),IF(T$27="kg/t SAR",(T$28*$B31),IF(T$27="kg/t DM",((T$28*($B$28/100))*$B31),IF(T$27="mg/kg SAR",((T$28*0.001)*$B31),IF(T$27="mg/kg DM",(((T$28*0.001)*($B$28/100))*$B31),0))))))</f>
        <v>0</v>
      </c>
      <c r="U31" s="2">
        <f>IF(U$27="%w/w SAR",((U$28*10)*$B31),IF(U$27="%w/w DM",(((U$28*10)*($B$28/100))*$B31),IF(U$27="kg/t SAR",(U$28*$B31),IF(U$27="kg/t DM",((U$28*($B$28/100))*$B31),IF(U$27="mg/kg SAR",((U$28*0.001)*$B31),IF(U$27="mg/kg DM",(((U$28*0.001)*($B$28/100))*$B31),0))))))</f>
        <v>0</v>
      </c>
      <c r="AB31" s="66"/>
      <c r="AC31" s="66"/>
      <c r="AD31" s="66"/>
      <c r="AE31" s="66"/>
      <c r="AF31" s="66"/>
      <c r="AG31" s="66"/>
      <c r="AH31" s="66"/>
      <c r="AI31" s="66"/>
    </row>
    <row r="32" spans="1:40" s="83" customFormat="1" x14ac:dyDescent="0.25">
      <c r="A32" s="21">
        <f>D8</f>
        <v>4811</v>
      </c>
      <c r="B32" s="23">
        <v>125</v>
      </c>
      <c r="C32" s="2">
        <f t="shared" ref="C32:C50" si="6">IF(C$27="%w/w SAR",((C$28*10)*$B32),IF(C$27="%w/w DM",(((C$28*10)*($B$28/100))*$B32),IF(C$27="kg/t SAR",(C$28*$B32),IF(C$27="kg/t DM",((C$28*($B$28/100))*$B32),IF(C$27="mg/kg SAR",((C$28*0.001)*$B32),IF(C$27="mg/kg DM",(((C$28*0.001)*($B$28/100))*$B32),0))))))</f>
        <v>37.5</v>
      </c>
      <c r="D32" s="2">
        <f t="shared" ref="D32:D50" si="7">(IF(D$27="%w/w SAR",((D$28*10)*$B32),IF(D$27="%w/w DM",(((D$28*10)*($B$28/100))*$B32),IF(D$27="kg/t SAR",(D$28*$B32),IF(D$27="kg/t DM",((D$28*($B$28/100))*$B32),IF(D$27="mg/kg SAR",((D$28*0.001)*$B32),IF(D$27="mg/kg DM",(((D$28*0.001)*($B$28/100))*$B32),"0")))))))*2.291</f>
        <v>22.7668125</v>
      </c>
      <c r="E32" s="2">
        <f t="shared" ref="E32:E50" si="8">(IF(E$27="%w/w SAR",((E$28*10)*$B32),IF(E$27="%w/w DM",(((E$28*10)*($B$28/100))*$B32),IF(E$27="kg/t SAR",(E$28*$B32),IF(E$27="kg/t DM",((E$28*($B$28/100))*$B32),IF(E$27="mg/kg SAR",((E$28*0.001)*$B32),IF(E$27="mg/kg DM",(((E$28*0.001)*($B$28/100))*$B32),"0")))))))*1.205</f>
        <v>33.288125000000001</v>
      </c>
      <c r="F32" s="2">
        <f t="shared" ref="F32:F50" si="9">(IF(F$27="%w/w SAR",((F$28*10)*$B32),IF(F$27="%w/w DM",(((F$28*10)*($B$28/100))*$B32),IF(F$27="kg/t SAR",(F$28*$B32),IF(F$27="kg/t DM",((F$28*($B$28/100))*$B32),IF(F$27="mg/kg SAR",((F$28*0.001)*$B32),IF(F$27="mg/kg DM",(((F$28*0.001)*($B$28/100))*$B32),"0")))))))*1.658</f>
        <v>4.2486249999999997</v>
      </c>
      <c r="G32" s="2">
        <f t="shared" ref="G32:P50" si="10">IF(G$27="%w/w SAR",((G$28*10)*$B32),IF(G$27="%w/w DM",(((G$28*10)*($B$28/100))*$B32),IF(G$27="kg/t SAR",(G$28*$B32),IF(G$27="kg/t DM",((G$28*($B$28/100))*$B32),IF(G$27="mg/kg SAR",((G$28*0.001)*$B32),IF(G$27="mg/kg DM",(((G$28*0.001)*($B$28/100))*$B32),0))))))</f>
        <v>2.5000000000000001E-2</v>
      </c>
      <c r="H32" s="2">
        <f t="shared" si="10"/>
        <v>0.25124999999999997</v>
      </c>
      <c r="I32" s="2">
        <f t="shared" si="10"/>
        <v>6.25E-2</v>
      </c>
      <c r="J32" s="2">
        <f t="shared" si="10"/>
        <v>1.25E-3</v>
      </c>
      <c r="K32" s="2">
        <f t="shared" si="10"/>
        <v>6.2500000000000003E-3</v>
      </c>
      <c r="L32" s="2">
        <f t="shared" si="10"/>
        <v>2.5000000000000001E-2</v>
      </c>
      <c r="M32" s="2">
        <f t="shared" si="10"/>
        <v>2.5000000000000001E-2</v>
      </c>
      <c r="N32" s="2">
        <f t="shared" si="10"/>
        <v>0</v>
      </c>
      <c r="O32" s="2">
        <f t="shared" si="10"/>
        <v>0</v>
      </c>
      <c r="P32" s="2">
        <f t="shared" si="10"/>
        <v>104.25</v>
      </c>
      <c r="Q32" s="2">
        <f t="shared" ref="Q32:Q50" si="11">(IF(Q$27="%w/w SAR",((Q$28*10)*$B32),IF(Q$27="%w/w DM",(((Q$28*10)*($B$28/100))*$B32),IF(Q$27="kg/t SAR",(Q$28*$B32),IF(Q$27="kg/t DM",((Q$28*($B$28/100))*$B32),IF(Q$27="mg/kg SAR",((Q$28*0.001)*$B32),IF(Q$27="mg/kg DM",(((Q$28*0.001)*($B$28/100))*$B32),0)))))))*2.5</f>
        <v>10.0625</v>
      </c>
      <c r="R32" s="2">
        <f t="shared" ref="R32:U50" si="12">IF(R$27="%w/w SAR",((R$28*10)*$B32),IF(R$27="%w/w DM",(((R$28*10)*($B$28/100))*$B32),IF(R$27="kg/t SAR",(R$28*$B32),IF(R$27="kg/t DM",((R$28*($B$28/100))*$B32),IF(R$27="mg/kg SAR",((R$28*0.001)*$B32),IF(R$27="mg/kg DM",(((R$28*0.001)*($B$28/100))*$B32),0))))))</f>
        <v>0</v>
      </c>
      <c r="S32" s="2">
        <f t="shared" si="12"/>
        <v>0</v>
      </c>
      <c r="T32" s="2">
        <f t="shared" si="12"/>
        <v>0</v>
      </c>
      <c r="U32" s="2">
        <f t="shared" si="12"/>
        <v>0</v>
      </c>
      <c r="AB32" s="66"/>
      <c r="AC32" s="66"/>
      <c r="AD32" s="66"/>
      <c r="AE32" s="66"/>
      <c r="AF32" s="66"/>
      <c r="AG32" s="66"/>
      <c r="AH32" s="66"/>
      <c r="AI32" s="66"/>
    </row>
    <row r="33" spans="1:35" s="83" customFormat="1" x14ac:dyDescent="0.25">
      <c r="A33" s="21">
        <f>E8</f>
        <v>6235</v>
      </c>
      <c r="B33" s="23">
        <v>125</v>
      </c>
      <c r="C33" s="2">
        <f t="shared" si="6"/>
        <v>37.5</v>
      </c>
      <c r="D33" s="2">
        <f t="shared" si="7"/>
        <v>22.7668125</v>
      </c>
      <c r="E33" s="2">
        <f t="shared" si="8"/>
        <v>33.288125000000001</v>
      </c>
      <c r="F33" s="2">
        <f t="shared" si="9"/>
        <v>4.2486249999999997</v>
      </c>
      <c r="G33" s="2">
        <f t="shared" si="10"/>
        <v>2.5000000000000001E-2</v>
      </c>
      <c r="H33" s="2">
        <f t="shared" si="10"/>
        <v>0.25124999999999997</v>
      </c>
      <c r="I33" s="2">
        <f t="shared" si="10"/>
        <v>6.25E-2</v>
      </c>
      <c r="J33" s="2">
        <f t="shared" si="10"/>
        <v>1.25E-3</v>
      </c>
      <c r="K33" s="2">
        <f t="shared" si="10"/>
        <v>6.2500000000000003E-3</v>
      </c>
      <c r="L33" s="2">
        <f t="shared" si="10"/>
        <v>2.5000000000000001E-2</v>
      </c>
      <c r="M33" s="2">
        <f t="shared" si="10"/>
        <v>2.5000000000000001E-2</v>
      </c>
      <c r="N33" s="2">
        <f t="shared" si="10"/>
        <v>0</v>
      </c>
      <c r="O33" s="2">
        <f t="shared" si="10"/>
        <v>0</v>
      </c>
      <c r="P33" s="2">
        <f t="shared" si="10"/>
        <v>104.25</v>
      </c>
      <c r="Q33" s="2">
        <f t="shared" si="11"/>
        <v>10.0625</v>
      </c>
      <c r="R33" s="2">
        <f t="shared" si="12"/>
        <v>0</v>
      </c>
      <c r="S33" s="2">
        <f t="shared" si="12"/>
        <v>0</v>
      </c>
      <c r="T33" s="2">
        <f t="shared" si="12"/>
        <v>0</v>
      </c>
      <c r="U33" s="2">
        <f t="shared" si="12"/>
        <v>0</v>
      </c>
      <c r="AB33" s="66"/>
      <c r="AC33" s="66"/>
      <c r="AD33" s="66"/>
      <c r="AE33" s="66"/>
      <c r="AF33" s="66"/>
      <c r="AG33" s="66"/>
      <c r="AH33" s="66"/>
      <c r="AI33" s="66"/>
    </row>
    <row r="34" spans="1:35" s="83" customFormat="1" x14ac:dyDescent="0.25">
      <c r="A34" s="21">
        <f>F8</f>
        <v>7626</v>
      </c>
      <c r="B34" s="23">
        <v>125</v>
      </c>
      <c r="C34" s="2">
        <f t="shared" si="6"/>
        <v>37.5</v>
      </c>
      <c r="D34" s="2">
        <f t="shared" si="7"/>
        <v>22.7668125</v>
      </c>
      <c r="E34" s="2">
        <f t="shared" si="8"/>
        <v>33.288125000000001</v>
      </c>
      <c r="F34" s="2">
        <f t="shared" si="9"/>
        <v>4.2486249999999997</v>
      </c>
      <c r="G34" s="2">
        <f t="shared" si="10"/>
        <v>2.5000000000000001E-2</v>
      </c>
      <c r="H34" s="2">
        <f t="shared" si="10"/>
        <v>0.25124999999999997</v>
      </c>
      <c r="I34" s="2">
        <f t="shared" si="10"/>
        <v>6.25E-2</v>
      </c>
      <c r="J34" s="2">
        <f t="shared" si="10"/>
        <v>1.25E-3</v>
      </c>
      <c r="K34" s="2">
        <f t="shared" si="10"/>
        <v>6.2500000000000003E-3</v>
      </c>
      <c r="L34" s="2">
        <f t="shared" si="10"/>
        <v>2.5000000000000001E-2</v>
      </c>
      <c r="M34" s="2">
        <f t="shared" si="10"/>
        <v>2.5000000000000001E-2</v>
      </c>
      <c r="N34" s="2">
        <f t="shared" si="10"/>
        <v>0</v>
      </c>
      <c r="O34" s="2">
        <f t="shared" si="10"/>
        <v>0</v>
      </c>
      <c r="P34" s="2">
        <f t="shared" si="10"/>
        <v>104.25</v>
      </c>
      <c r="Q34" s="2">
        <f t="shared" si="11"/>
        <v>10.0625</v>
      </c>
      <c r="R34" s="2">
        <f t="shared" si="12"/>
        <v>0</v>
      </c>
      <c r="S34" s="2">
        <f t="shared" si="12"/>
        <v>0</v>
      </c>
      <c r="T34" s="2">
        <f t="shared" si="12"/>
        <v>0</v>
      </c>
      <c r="U34" s="2">
        <f t="shared" si="12"/>
        <v>0</v>
      </c>
      <c r="AB34" s="66"/>
      <c r="AC34" s="66"/>
      <c r="AD34" s="66"/>
      <c r="AE34" s="66"/>
      <c r="AF34" s="66"/>
      <c r="AG34" s="66"/>
      <c r="AH34" s="66"/>
      <c r="AI34" s="66"/>
    </row>
    <row r="35" spans="1:35" s="83" customFormat="1" x14ac:dyDescent="0.25">
      <c r="A35" s="21">
        <f>G8</f>
        <v>8920</v>
      </c>
      <c r="B35" s="23">
        <v>125</v>
      </c>
      <c r="C35" s="2">
        <f t="shared" si="6"/>
        <v>37.5</v>
      </c>
      <c r="D35" s="2">
        <f t="shared" si="7"/>
        <v>22.7668125</v>
      </c>
      <c r="E35" s="2">
        <f t="shared" si="8"/>
        <v>33.288125000000001</v>
      </c>
      <c r="F35" s="2">
        <f t="shared" si="9"/>
        <v>4.2486249999999997</v>
      </c>
      <c r="G35" s="2">
        <f t="shared" si="10"/>
        <v>2.5000000000000001E-2</v>
      </c>
      <c r="H35" s="2">
        <f t="shared" si="10"/>
        <v>0.25124999999999997</v>
      </c>
      <c r="I35" s="2">
        <f t="shared" si="10"/>
        <v>6.25E-2</v>
      </c>
      <c r="J35" s="2">
        <f t="shared" si="10"/>
        <v>1.25E-3</v>
      </c>
      <c r="K35" s="2">
        <f t="shared" si="10"/>
        <v>6.2500000000000003E-3</v>
      </c>
      <c r="L35" s="2">
        <f t="shared" si="10"/>
        <v>2.5000000000000001E-2</v>
      </c>
      <c r="M35" s="2">
        <f t="shared" si="10"/>
        <v>2.5000000000000001E-2</v>
      </c>
      <c r="N35" s="2">
        <f t="shared" si="10"/>
        <v>0</v>
      </c>
      <c r="O35" s="2">
        <f t="shared" si="10"/>
        <v>0</v>
      </c>
      <c r="P35" s="2">
        <f t="shared" si="10"/>
        <v>104.25</v>
      </c>
      <c r="Q35" s="2">
        <f t="shared" si="11"/>
        <v>10.0625</v>
      </c>
      <c r="R35" s="2">
        <f t="shared" si="12"/>
        <v>0</v>
      </c>
      <c r="S35" s="2">
        <f t="shared" si="12"/>
        <v>0</v>
      </c>
      <c r="T35" s="2">
        <f t="shared" si="12"/>
        <v>0</v>
      </c>
      <c r="U35" s="2">
        <f t="shared" si="12"/>
        <v>0</v>
      </c>
      <c r="AB35" s="66"/>
      <c r="AC35" s="66"/>
      <c r="AD35" s="66"/>
      <c r="AE35" s="66"/>
      <c r="AF35" s="66"/>
      <c r="AG35" s="66"/>
      <c r="AH35" s="66"/>
      <c r="AI35" s="66"/>
    </row>
    <row r="36" spans="1:35" s="83" customFormat="1" x14ac:dyDescent="0.25">
      <c r="A36" s="21">
        <f>H8</f>
        <v>9808</v>
      </c>
      <c r="B36" s="23">
        <v>125</v>
      </c>
      <c r="C36" s="2">
        <f t="shared" si="6"/>
        <v>37.5</v>
      </c>
      <c r="D36" s="2">
        <f t="shared" si="7"/>
        <v>22.7668125</v>
      </c>
      <c r="E36" s="2">
        <f t="shared" si="8"/>
        <v>33.288125000000001</v>
      </c>
      <c r="F36" s="2">
        <f t="shared" si="9"/>
        <v>4.2486249999999997</v>
      </c>
      <c r="G36" s="2">
        <f t="shared" si="10"/>
        <v>2.5000000000000001E-2</v>
      </c>
      <c r="H36" s="2">
        <f t="shared" si="10"/>
        <v>0.25124999999999997</v>
      </c>
      <c r="I36" s="2">
        <f t="shared" si="10"/>
        <v>6.25E-2</v>
      </c>
      <c r="J36" s="2">
        <f t="shared" si="10"/>
        <v>1.25E-3</v>
      </c>
      <c r="K36" s="2">
        <f t="shared" si="10"/>
        <v>6.2500000000000003E-3</v>
      </c>
      <c r="L36" s="2">
        <f t="shared" si="10"/>
        <v>2.5000000000000001E-2</v>
      </c>
      <c r="M36" s="2">
        <f t="shared" si="10"/>
        <v>2.5000000000000001E-2</v>
      </c>
      <c r="N36" s="2">
        <f t="shared" si="10"/>
        <v>0</v>
      </c>
      <c r="O36" s="2">
        <f t="shared" si="10"/>
        <v>0</v>
      </c>
      <c r="P36" s="2">
        <f t="shared" si="10"/>
        <v>104.25</v>
      </c>
      <c r="Q36" s="2">
        <f t="shared" si="11"/>
        <v>10.0625</v>
      </c>
      <c r="R36" s="2">
        <f t="shared" si="12"/>
        <v>0</v>
      </c>
      <c r="S36" s="2">
        <f t="shared" si="12"/>
        <v>0</v>
      </c>
      <c r="T36" s="2">
        <f t="shared" si="12"/>
        <v>0</v>
      </c>
      <c r="U36" s="2">
        <f t="shared" si="12"/>
        <v>0</v>
      </c>
      <c r="AB36" s="66"/>
      <c r="AC36" s="66"/>
      <c r="AD36" s="66"/>
      <c r="AE36" s="66"/>
      <c r="AF36" s="66"/>
      <c r="AG36" s="66"/>
      <c r="AH36" s="66"/>
      <c r="AI36" s="66"/>
    </row>
    <row r="37" spans="1:35" s="83" customFormat="1" x14ac:dyDescent="0.25">
      <c r="A37" s="21">
        <f>I8</f>
        <v>1799</v>
      </c>
      <c r="B37" s="23">
        <v>125</v>
      </c>
      <c r="C37" s="2">
        <f t="shared" si="6"/>
        <v>37.5</v>
      </c>
      <c r="D37" s="2">
        <f t="shared" si="7"/>
        <v>22.7668125</v>
      </c>
      <c r="E37" s="2">
        <f t="shared" si="8"/>
        <v>33.288125000000001</v>
      </c>
      <c r="F37" s="2">
        <f t="shared" si="9"/>
        <v>4.2486249999999997</v>
      </c>
      <c r="G37" s="2">
        <f t="shared" si="10"/>
        <v>2.5000000000000001E-2</v>
      </c>
      <c r="H37" s="2">
        <f t="shared" si="10"/>
        <v>0.25124999999999997</v>
      </c>
      <c r="I37" s="2">
        <f t="shared" si="10"/>
        <v>6.25E-2</v>
      </c>
      <c r="J37" s="2">
        <f t="shared" si="10"/>
        <v>1.25E-3</v>
      </c>
      <c r="K37" s="2">
        <f t="shared" si="10"/>
        <v>6.2500000000000003E-3</v>
      </c>
      <c r="L37" s="2">
        <f t="shared" si="10"/>
        <v>2.5000000000000001E-2</v>
      </c>
      <c r="M37" s="2">
        <f t="shared" si="10"/>
        <v>2.5000000000000001E-2</v>
      </c>
      <c r="N37" s="2">
        <f t="shared" si="10"/>
        <v>0</v>
      </c>
      <c r="O37" s="2">
        <f t="shared" si="10"/>
        <v>0</v>
      </c>
      <c r="P37" s="2">
        <f t="shared" si="10"/>
        <v>104.25</v>
      </c>
      <c r="Q37" s="2">
        <f t="shared" si="11"/>
        <v>10.0625</v>
      </c>
      <c r="R37" s="2">
        <f t="shared" si="12"/>
        <v>0</v>
      </c>
      <c r="S37" s="2">
        <f t="shared" si="12"/>
        <v>0</v>
      </c>
      <c r="T37" s="2">
        <f t="shared" si="12"/>
        <v>0</v>
      </c>
      <c r="U37" s="2">
        <f t="shared" si="12"/>
        <v>0</v>
      </c>
      <c r="AB37" s="66"/>
      <c r="AC37" s="66"/>
      <c r="AD37" s="66"/>
      <c r="AE37" s="66"/>
      <c r="AF37" s="66"/>
      <c r="AG37" s="66"/>
      <c r="AH37" s="66"/>
      <c r="AI37" s="66"/>
    </row>
    <row r="38" spans="1:35" s="83" customFormat="1" x14ac:dyDescent="0.25">
      <c r="A38" s="21">
        <f>J8</f>
        <v>1607</v>
      </c>
      <c r="B38" s="23">
        <v>125</v>
      </c>
      <c r="C38" s="2">
        <f t="shared" si="6"/>
        <v>37.5</v>
      </c>
      <c r="D38" s="2">
        <f t="shared" si="7"/>
        <v>22.7668125</v>
      </c>
      <c r="E38" s="2">
        <f t="shared" si="8"/>
        <v>33.288125000000001</v>
      </c>
      <c r="F38" s="2">
        <f t="shared" si="9"/>
        <v>4.2486249999999997</v>
      </c>
      <c r="G38" s="2">
        <f t="shared" si="10"/>
        <v>2.5000000000000001E-2</v>
      </c>
      <c r="H38" s="2">
        <f t="shared" si="10"/>
        <v>0.25124999999999997</v>
      </c>
      <c r="I38" s="2">
        <f t="shared" si="10"/>
        <v>6.25E-2</v>
      </c>
      <c r="J38" s="2">
        <f t="shared" si="10"/>
        <v>1.25E-3</v>
      </c>
      <c r="K38" s="2">
        <f t="shared" si="10"/>
        <v>6.2500000000000003E-3</v>
      </c>
      <c r="L38" s="2">
        <f t="shared" si="10"/>
        <v>2.5000000000000001E-2</v>
      </c>
      <c r="M38" s="2">
        <f t="shared" si="10"/>
        <v>2.5000000000000001E-2</v>
      </c>
      <c r="N38" s="2">
        <f t="shared" si="10"/>
        <v>0</v>
      </c>
      <c r="O38" s="2">
        <f t="shared" si="10"/>
        <v>0</v>
      </c>
      <c r="P38" s="2">
        <f t="shared" si="10"/>
        <v>104.25</v>
      </c>
      <c r="Q38" s="2">
        <f t="shared" si="11"/>
        <v>10.0625</v>
      </c>
      <c r="R38" s="2">
        <f t="shared" si="12"/>
        <v>0</v>
      </c>
      <c r="S38" s="2">
        <f t="shared" si="12"/>
        <v>0</v>
      </c>
      <c r="T38" s="2">
        <f t="shared" si="12"/>
        <v>0</v>
      </c>
      <c r="U38" s="2">
        <f t="shared" si="12"/>
        <v>0</v>
      </c>
      <c r="AB38" s="66"/>
      <c r="AC38" s="66"/>
      <c r="AD38" s="66"/>
      <c r="AE38" s="66"/>
      <c r="AF38" s="66"/>
      <c r="AG38" s="66"/>
      <c r="AH38" s="66"/>
      <c r="AI38" s="66"/>
    </row>
    <row r="39" spans="1:35" s="83" customFormat="1" x14ac:dyDescent="0.25">
      <c r="A39" s="21">
        <f>K8</f>
        <v>2502</v>
      </c>
      <c r="B39" s="23">
        <v>125</v>
      </c>
      <c r="C39" s="2">
        <f t="shared" si="6"/>
        <v>37.5</v>
      </c>
      <c r="D39" s="2">
        <f t="shared" si="7"/>
        <v>22.7668125</v>
      </c>
      <c r="E39" s="2">
        <f t="shared" si="8"/>
        <v>33.288125000000001</v>
      </c>
      <c r="F39" s="2">
        <f t="shared" si="9"/>
        <v>4.2486249999999997</v>
      </c>
      <c r="G39" s="2">
        <f t="shared" si="10"/>
        <v>2.5000000000000001E-2</v>
      </c>
      <c r="H39" s="2">
        <f t="shared" si="10"/>
        <v>0.25124999999999997</v>
      </c>
      <c r="I39" s="2">
        <f t="shared" si="10"/>
        <v>6.25E-2</v>
      </c>
      <c r="J39" s="2">
        <f t="shared" si="10"/>
        <v>1.25E-3</v>
      </c>
      <c r="K39" s="2">
        <f t="shared" si="10"/>
        <v>6.2500000000000003E-3</v>
      </c>
      <c r="L39" s="2">
        <f t="shared" si="10"/>
        <v>2.5000000000000001E-2</v>
      </c>
      <c r="M39" s="2">
        <f t="shared" si="10"/>
        <v>2.5000000000000001E-2</v>
      </c>
      <c r="N39" s="2">
        <f t="shared" si="10"/>
        <v>0</v>
      </c>
      <c r="O39" s="2">
        <f t="shared" si="10"/>
        <v>0</v>
      </c>
      <c r="P39" s="2">
        <f t="shared" si="10"/>
        <v>104.25</v>
      </c>
      <c r="Q39" s="2">
        <f t="shared" si="11"/>
        <v>10.0625</v>
      </c>
      <c r="R39" s="2">
        <f t="shared" si="12"/>
        <v>0</v>
      </c>
      <c r="S39" s="2">
        <f t="shared" si="12"/>
        <v>0</v>
      </c>
      <c r="T39" s="2">
        <f t="shared" si="12"/>
        <v>0</v>
      </c>
      <c r="U39" s="2">
        <f t="shared" si="12"/>
        <v>0</v>
      </c>
      <c r="AB39" s="66"/>
      <c r="AC39" s="66"/>
      <c r="AD39" s="66"/>
      <c r="AE39" s="66"/>
      <c r="AF39" s="66"/>
      <c r="AG39" s="66"/>
      <c r="AH39" s="66"/>
      <c r="AI39" s="66"/>
    </row>
    <row r="40" spans="1:35" s="83" customFormat="1" x14ac:dyDescent="0.25">
      <c r="A40" s="21">
        <f>L8</f>
        <v>3618</v>
      </c>
      <c r="B40" s="23">
        <v>125</v>
      </c>
      <c r="C40" s="2">
        <f t="shared" si="6"/>
        <v>37.5</v>
      </c>
      <c r="D40" s="2">
        <f t="shared" si="7"/>
        <v>22.7668125</v>
      </c>
      <c r="E40" s="2">
        <f t="shared" si="8"/>
        <v>33.288125000000001</v>
      </c>
      <c r="F40" s="2">
        <f t="shared" si="9"/>
        <v>4.2486249999999997</v>
      </c>
      <c r="G40" s="2">
        <f t="shared" si="10"/>
        <v>2.5000000000000001E-2</v>
      </c>
      <c r="H40" s="2">
        <f t="shared" si="10"/>
        <v>0.25124999999999997</v>
      </c>
      <c r="I40" s="2">
        <f t="shared" si="10"/>
        <v>6.25E-2</v>
      </c>
      <c r="J40" s="2">
        <f t="shared" si="10"/>
        <v>1.25E-3</v>
      </c>
      <c r="K40" s="2">
        <f t="shared" si="10"/>
        <v>6.2500000000000003E-3</v>
      </c>
      <c r="L40" s="2">
        <f t="shared" si="10"/>
        <v>2.5000000000000001E-2</v>
      </c>
      <c r="M40" s="2">
        <f t="shared" si="10"/>
        <v>2.5000000000000001E-2</v>
      </c>
      <c r="N40" s="2">
        <f t="shared" si="10"/>
        <v>0</v>
      </c>
      <c r="O40" s="2">
        <f t="shared" si="10"/>
        <v>0</v>
      </c>
      <c r="P40" s="2">
        <f t="shared" si="10"/>
        <v>104.25</v>
      </c>
      <c r="Q40" s="2">
        <f t="shared" si="11"/>
        <v>10.0625</v>
      </c>
      <c r="R40" s="2">
        <f t="shared" si="12"/>
        <v>0</v>
      </c>
      <c r="S40" s="2">
        <f t="shared" si="12"/>
        <v>0</v>
      </c>
      <c r="T40" s="2">
        <f t="shared" si="12"/>
        <v>0</v>
      </c>
      <c r="U40" s="2">
        <f t="shared" si="12"/>
        <v>0</v>
      </c>
      <c r="AB40" s="66"/>
      <c r="AC40" s="66"/>
      <c r="AD40" s="66"/>
      <c r="AE40" s="66"/>
      <c r="AF40" s="66"/>
      <c r="AG40" s="66"/>
      <c r="AH40" s="66"/>
      <c r="AI40" s="66"/>
    </row>
    <row r="41" spans="1:35" s="83" customFormat="1" x14ac:dyDescent="0.25">
      <c r="A41" s="21">
        <f>M8</f>
        <v>2429</v>
      </c>
      <c r="B41" s="23">
        <v>125</v>
      </c>
      <c r="C41" s="2">
        <f t="shared" si="6"/>
        <v>37.5</v>
      </c>
      <c r="D41" s="2">
        <f t="shared" si="7"/>
        <v>22.7668125</v>
      </c>
      <c r="E41" s="2">
        <f t="shared" si="8"/>
        <v>33.288125000000001</v>
      </c>
      <c r="F41" s="2">
        <f t="shared" si="9"/>
        <v>4.2486249999999997</v>
      </c>
      <c r="G41" s="2">
        <f t="shared" si="10"/>
        <v>2.5000000000000001E-2</v>
      </c>
      <c r="H41" s="2">
        <f t="shared" si="10"/>
        <v>0.25124999999999997</v>
      </c>
      <c r="I41" s="2">
        <f t="shared" si="10"/>
        <v>6.25E-2</v>
      </c>
      <c r="J41" s="2">
        <f t="shared" si="10"/>
        <v>1.25E-3</v>
      </c>
      <c r="K41" s="2">
        <f t="shared" si="10"/>
        <v>6.2500000000000003E-3</v>
      </c>
      <c r="L41" s="2">
        <f t="shared" si="10"/>
        <v>2.5000000000000001E-2</v>
      </c>
      <c r="M41" s="2">
        <f t="shared" si="10"/>
        <v>2.5000000000000001E-2</v>
      </c>
      <c r="N41" s="2">
        <f t="shared" si="10"/>
        <v>0</v>
      </c>
      <c r="O41" s="2">
        <f t="shared" si="10"/>
        <v>0</v>
      </c>
      <c r="P41" s="2">
        <f t="shared" si="10"/>
        <v>104.25</v>
      </c>
      <c r="Q41" s="2">
        <f t="shared" si="11"/>
        <v>10.0625</v>
      </c>
      <c r="R41" s="2">
        <f t="shared" si="12"/>
        <v>0</v>
      </c>
      <c r="S41" s="2">
        <f t="shared" si="12"/>
        <v>0</v>
      </c>
      <c r="T41" s="2">
        <f t="shared" si="12"/>
        <v>0</v>
      </c>
      <c r="U41" s="2">
        <f t="shared" si="12"/>
        <v>0</v>
      </c>
      <c r="AB41" s="66"/>
      <c r="AC41" s="66"/>
      <c r="AD41" s="66"/>
      <c r="AE41" s="66"/>
      <c r="AF41" s="66"/>
      <c r="AG41" s="66"/>
      <c r="AH41" s="66"/>
      <c r="AI41" s="66"/>
    </row>
    <row r="42" spans="1:35" s="83" customFormat="1" x14ac:dyDescent="0.25">
      <c r="A42" s="21">
        <f>N8</f>
        <v>9478</v>
      </c>
      <c r="B42" s="23">
        <v>125</v>
      </c>
      <c r="C42" s="2">
        <f t="shared" si="6"/>
        <v>37.5</v>
      </c>
      <c r="D42" s="2">
        <f t="shared" si="7"/>
        <v>22.7668125</v>
      </c>
      <c r="E42" s="2">
        <f t="shared" si="8"/>
        <v>33.288125000000001</v>
      </c>
      <c r="F42" s="2">
        <f t="shared" si="9"/>
        <v>4.2486249999999997</v>
      </c>
      <c r="G42" s="2">
        <f t="shared" si="10"/>
        <v>2.5000000000000001E-2</v>
      </c>
      <c r="H42" s="2">
        <f t="shared" si="10"/>
        <v>0.25124999999999997</v>
      </c>
      <c r="I42" s="2">
        <f t="shared" si="10"/>
        <v>6.25E-2</v>
      </c>
      <c r="J42" s="2">
        <f t="shared" si="10"/>
        <v>1.25E-3</v>
      </c>
      <c r="K42" s="2">
        <f t="shared" si="10"/>
        <v>6.2500000000000003E-3</v>
      </c>
      <c r="L42" s="2">
        <f t="shared" si="10"/>
        <v>2.5000000000000001E-2</v>
      </c>
      <c r="M42" s="2">
        <f t="shared" si="10"/>
        <v>2.5000000000000001E-2</v>
      </c>
      <c r="N42" s="2">
        <f t="shared" si="10"/>
        <v>0</v>
      </c>
      <c r="O42" s="2">
        <f t="shared" si="10"/>
        <v>0</v>
      </c>
      <c r="P42" s="2">
        <f t="shared" si="10"/>
        <v>104.25</v>
      </c>
      <c r="Q42" s="2">
        <f t="shared" si="11"/>
        <v>10.0625</v>
      </c>
      <c r="R42" s="2">
        <f t="shared" si="12"/>
        <v>0</v>
      </c>
      <c r="S42" s="2">
        <f t="shared" si="12"/>
        <v>0</v>
      </c>
      <c r="T42" s="2">
        <f t="shared" si="12"/>
        <v>0</v>
      </c>
      <c r="U42" s="2">
        <f t="shared" si="12"/>
        <v>0</v>
      </c>
      <c r="AB42" s="66"/>
      <c r="AC42" s="66"/>
      <c r="AD42" s="66"/>
      <c r="AE42" s="66"/>
      <c r="AF42" s="66"/>
      <c r="AG42" s="66"/>
      <c r="AH42" s="66"/>
      <c r="AI42" s="66"/>
    </row>
    <row r="43" spans="1:35" s="83" customFormat="1" x14ac:dyDescent="0.25">
      <c r="A43" s="21">
        <f>O8</f>
        <v>1487</v>
      </c>
      <c r="B43" s="23">
        <v>125</v>
      </c>
      <c r="C43" s="2">
        <f t="shared" si="6"/>
        <v>37.5</v>
      </c>
      <c r="D43" s="2">
        <f t="shared" si="7"/>
        <v>22.7668125</v>
      </c>
      <c r="E43" s="2">
        <f t="shared" si="8"/>
        <v>33.288125000000001</v>
      </c>
      <c r="F43" s="2">
        <f t="shared" si="9"/>
        <v>4.2486249999999997</v>
      </c>
      <c r="G43" s="2">
        <f t="shared" si="10"/>
        <v>2.5000000000000001E-2</v>
      </c>
      <c r="H43" s="2">
        <f t="shared" si="10"/>
        <v>0.25124999999999997</v>
      </c>
      <c r="I43" s="2">
        <f t="shared" si="10"/>
        <v>6.25E-2</v>
      </c>
      <c r="J43" s="2">
        <f t="shared" si="10"/>
        <v>1.25E-3</v>
      </c>
      <c r="K43" s="2">
        <f t="shared" si="10"/>
        <v>6.2500000000000003E-3</v>
      </c>
      <c r="L43" s="2">
        <f t="shared" si="10"/>
        <v>2.5000000000000001E-2</v>
      </c>
      <c r="M43" s="2">
        <f t="shared" si="10"/>
        <v>2.5000000000000001E-2</v>
      </c>
      <c r="N43" s="2">
        <f t="shared" si="10"/>
        <v>0</v>
      </c>
      <c r="O43" s="2">
        <f t="shared" si="10"/>
        <v>0</v>
      </c>
      <c r="P43" s="2">
        <f t="shared" si="10"/>
        <v>104.25</v>
      </c>
      <c r="Q43" s="2">
        <f t="shared" si="11"/>
        <v>10.0625</v>
      </c>
      <c r="R43" s="2">
        <f t="shared" si="12"/>
        <v>0</v>
      </c>
      <c r="S43" s="2">
        <f t="shared" si="12"/>
        <v>0</v>
      </c>
      <c r="T43" s="2">
        <f t="shared" si="12"/>
        <v>0</v>
      </c>
      <c r="U43" s="2">
        <f t="shared" si="12"/>
        <v>0</v>
      </c>
      <c r="AB43" s="66"/>
      <c r="AC43" s="66"/>
      <c r="AD43" s="66"/>
      <c r="AE43" s="66"/>
      <c r="AF43" s="66"/>
      <c r="AG43" s="66"/>
      <c r="AH43" s="66"/>
      <c r="AI43" s="66"/>
    </row>
    <row r="44" spans="1:35" s="83" customFormat="1" x14ac:dyDescent="0.25">
      <c r="A44" s="21">
        <f>P8</f>
        <v>2786</v>
      </c>
      <c r="B44" s="23">
        <v>125</v>
      </c>
      <c r="C44" s="2">
        <f t="shared" si="6"/>
        <v>37.5</v>
      </c>
      <c r="D44" s="2">
        <f t="shared" si="7"/>
        <v>22.7668125</v>
      </c>
      <c r="E44" s="2">
        <f t="shared" si="8"/>
        <v>33.288125000000001</v>
      </c>
      <c r="F44" s="2">
        <f t="shared" si="9"/>
        <v>4.2486249999999997</v>
      </c>
      <c r="G44" s="2">
        <f t="shared" si="10"/>
        <v>2.5000000000000001E-2</v>
      </c>
      <c r="H44" s="2">
        <f t="shared" si="10"/>
        <v>0.25124999999999997</v>
      </c>
      <c r="I44" s="2">
        <f t="shared" si="10"/>
        <v>6.25E-2</v>
      </c>
      <c r="J44" s="2">
        <f t="shared" si="10"/>
        <v>1.25E-3</v>
      </c>
      <c r="K44" s="2">
        <f t="shared" si="10"/>
        <v>6.2500000000000003E-3</v>
      </c>
      <c r="L44" s="2">
        <f t="shared" si="10"/>
        <v>2.5000000000000001E-2</v>
      </c>
      <c r="M44" s="2">
        <f t="shared" si="10"/>
        <v>2.5000000000000001E-2</v>
      </c>
      <c r="N44" s="2">
        <f t="shared" si="10"/>
        <v>0</v>
      </c>
      <c r="O44" s="2">
        <f t="shared" si="10"/>
        <v>0</v>
      </c>
      <c r="P44" s="2">
        <f t="shared" si="10"/>
        <v>104.25</v>
      </c>
      <c r="Q44" s="2">
        <f t="shared" si="11"/>
        <v>10.0625</v>
      </c>
      <c r="R44" s="2">
        <f t="shared" si="12"/>
        <v>0</v>
      </c>
      <c r="S44" s="2">
        <f t="shared" si="12"/>
        <v>0</v>
      </c>
      <c r="T44" s="2">
        <f t="shared" si="12"/>
        <v>0</v>
      </c>
      <c r="U44" s="2">
        <f t="shared" si="12"/>
        <v>0</v>
      </c>
      <c r="AB44" s="66"/>
      <c r="AC44" s="66"/>
      <c r="AD44" s="66"/>
      <c r="AE44" s="66"/>
      <c r="AF44" s="66"/>
      <c r="AG44" s="66"/>
      <c r="AH44" s="66"/>
      <c r="AI44" s="66"/>
    </row>
    <row r="45" spans="1:35" s="83" customFormat="1" x14ac:dyDescent="0.25">
      <c r="A45" s="21">
        <f>Q8</f>
        <v>3769</v>
      </c>
      <c r="B45" s="23">
        <v>125</v>
      </c>
      <c r="C45" s="2">
        <f t="shared" si="6"/>
        <v>37.5</v>
      </c>
      <c r="D45" s="2">
        <f t="shared" si="7"/>
        <v>22.7668125</v>
      </c>
      <c r="E45" s="2">
        <f t="shared" si="8"/>
        <v>33.288125000000001</v>
      </c>
      <c r="F45" s="2">
        <f t="shared" si="9"/>
        <v>4.2486249999999997</v>
      </c>
      <c r="G45" s="2">
        <f t="shared" si="10"/>
        <v>2.5000000000000001E-2</v>
      </c>
      <c r="H45" s="2">
        <f t="shared" si="10"/>
        <v>0.25124999999999997</v>
      </c>
      <c r="I45" s="2">
        <f t="shared" si="10"/>
        <v>6.25E-2</v>
      </c>
      <c r="J45" s="2">
        <f t="shared" si="10"/>
        <v>1.25E-3</v>
      </c>
      <c r="K45" s="2">
        <f t="shared" si="10"/>
        <v>6.2500000000000003E-3</v>
      </c>
      <c r="L45" s="2">
        <f t="shared" si="10"/>
        <v>2.5000000000000001E-2</v>
      </c>
      <c r="M45" s="2">
        <f t="shared" si="10"/>
        <v>2.5000000000000001E-2</v>
      </c>
      <c r="N45" s="2">
        <f t="shared" si="10"/>
        <v>0</v>
      </c>
      <c r="O45" s="2">
        <f t="shared" si="10"/>
        <v>0</v>
      </c>
      <c r="P45" s="2">
        <f t="shared" si="10"/>
        <v>104.25</v>
      </c>
      <c r="Q45" s="2">
        <f t="shared" si="11"/>
        <v>10.0625</v>
      </c>
      <c r="R45" s="2">
        <f t="shared" si="12"/>
        <v>0</v>
      </c>
      <c r="S45" s="2">
        <f t="shared" si="12"/>
        <v>0</v>
      </c>
      <c r="T45" s="2">
        <f t="shared" si="12"/>
        <v>0</v>
      </c>
      <c r="U45" s="2">
        <f t="shared" si="12"/>
        <v>0</v>
      </c>
      <c r="AB45" s="66"/>
      <c r="AC45" s="66"/>
      <c r="AD45" s="66"/>
      <c r="AE45" s="66"/>
      <c r="AF45" s="66"/>
      <c r="AG45" s="66"/>
      <c r="AH45" s="66"/>
      <c r="AI45" s="66"/>
    </row>
    <row r="46" spans="1:35" s="83" customFormat="1" x14ac:dyDescent="0.25">
      <c r="A46" s="21">
        <f>R8</f>
        <v>0</v>
      </c>
      <c r="B46" s="23"/>
      <c r="C46" s="2">
        <f t="shared" si="6"/>
        <v>0</v>
      </c>
      <c r="D46" s="2">
        <f t="shared" si="7"/>
        <v>0</v>
      </c>
      <c r="E46" s="2">
        <f t="shared" si="8"/>
        <v>0</v>
      </c>
      <c r="F46" s="2">
        <f t="shared" si="9"/>
        <v>0</v>
      </c>
      <c r="G46" s="2">
        <f t="shared" si="10"/>
        <v>0</v>
      </c>
      <c r="H46" s="2">
        <f t="shared" si="10"/>
        <v>0</v>
      </c>
      <c r="I46" s="2">
        <f t="shared" si="10"/>
        <v>0</v>
      </c>
      <c r="J46" s="2">
        <f t="shared" si="10"/>
        <v>0</v>
      </c>
      <c r="K46" s="2">
        <f t="shared" si="10"/>
        <v>0</v>
      </c>
      <c r="L46" s="2">
        <f t="shared" si="10"/>
        <v>0</v>
      </c>
      <c r="M46" s="2">
        <f t="shared" si="10"/>
        <v>0</v>
      </c>
      <c r="N46" s="2">
        <f t="shared" si="10"/>
        <v>0</v>
      </c>
      <c r="O46" s="2">
        <f t="shared" si="10"/>
        <v>0</v>
      </c>
      <c r="P46" s="2">
        <f t="shared" si="10"/>
        <v>0</v>
      </c>
      <c r="Q46" s="2">
        <f t="shared" si="11"/>
        <v>0</v>
      </c>
      <c r="R46" s="2">
        <f t="shared" si="12"/>
        <v>0</v>
      </c>
      <c r="S46" s="2">
        <f t="shared" si="12"/>
        <v>0</v>
      </c>
      <c r="T46" s="2">
        <f t="shared" si="12"/>
        <v>0</v>
      </c>
      <c r="U46" s="2">
        <f t="shared" si="12"/>
        <v>0</v>
      </c>
      <c r="AB46" s="66"/>
      <c r="AC46" s="66"/>
      <c r="AD46" s="66"/>
      <c r="AE46" s="66"/>
      <c r="AF46" s="66"/>
      <c r="AG46" s="66"/>
      <c r="AH46" s="66"/>
      <c r="AI46" s="66"/>
    </row>
    <row r="47" spans="1:35" s="83" customFormat="1" x14ac:dyDescent="0.25">
      <c r="A47" s="21">
        <f>S8</f>
        <v>0</v>
      </c>
      <c r="B47" s="23"/>
      <c r="C47" s="2">
        <f t="shared" si="6"/>
        <v>0</v>
      </c>
      <c r="D47" s="2">
        <f t="shared" si="7"/>
        <v>0</v>
      </c>
      <c r="E47" s="2">
        <f t="shared" si="8"/>
        <v>0</v>
      </c>
      <c r="F47" s="2">
        <f t="shared" si="9"/>
        <v>0</v>
      </c>
      <c r="G47" s="2">
        <f t="shared" si="10"/>
        <v>0</v>
      </c>
      <c r="H47" s="2">
        <f t="shared" si="10"/>
        <v>0</v>
      </c>
      <c r="I47" s="2">
        <f t="shared" si="10"/>
        <v>0</v>
      </c>
      <c r="J47" s="2">
        <f t="shared" si="10"/>
        <v>0</v>
      </c>
      <c r="K47" s="2">
        <f t="shared" si="10"/>
        <v>0</v>
      </c>
      <c r="L47" s="2">
        <f t="shared" si="10"/>
        <v>0</v>
      </c>
      <c r="M47" s="2">
        <f t="shared" si="10"/>
        <v>0</v>
      </c>
      <c r="N47" s="2">
        <f t="shared" si="10"/>
        <v>0</v>
      </c>
      <c r="O47" s="2">
        <f t="shared" si="10"/>
        <v>0</v>
      </c>
      <c r="P47" s="2">
        <f t="shared" si="10"/>
        <v>0</v>
      </c>
      <c r="Q47" s="2">
        <f t="shared" si="11"/>
        <v>0</v>
      </c>
      <c r="R47" s="2">
        <f t="shared" si="12"/>
        <v>0</v>
      </c>
      <c r="S47" s="2">
        <f t="shared" si="12"/>
        <v>0</v>
      </c>
      <c r="T47" s="2">
        <f t="shared" si="12"/>
        <v>0</v>
      </c>
      <c r="U47" s="2">
        <f t="shared" si="12"/>
        <v>0</v>
      </c>
      <c r="AB47" s="66"/>
      <c r="AC47" s="66"/>
      <c r="AD47" s="66"/>
      <c r="AE47" s="66"/>
      <c r="AF47" s="66"/>
      <c r="AG47" s="66"/>
      <c r="AH47" s="66"/>
      <c r="AI47" s="66"/>
    </row>
    <row r="48" spans="1:35" s="83" customFormat="1" x14ac:dyDescent="0.25">
      <c r="A48" s="21">
        <f>T8</f>
        <v>0</v>
      </c>
      <c r="B48" s="23"/>
      <c r="C48" s="2">
        <f t="shared" si="6"/>
        <v>0</v>
      </c>
      <c r="D48" s="2">
        <f t="shared" si="7"/>
        <v>0</v>
      </c>
      <c r="E48" s="2">
        <f t="shared" si="8"/>
        <v>0</v>
      </c>
      <c r="F48" s="2">
        <f t="shared" si="9"/>
        <v>0</v>
      </c>
      <c r="G48" s="2">
        <f t="shared" si="10"/>
        <v>0</v>
      </c>
      <c r="H48" s="2">
        <f t="shared" si="10"/>
        <v>0</v>
      </c>
      <c r="I48" s="2">
        <f t="shared" si="10"/>
        <v>0</v>
      </c>
      <c r="J48" s="2">
        <f t="shared" si="10"/>
        <v>0</v>
      </c>
      <c r="K48" s="2">
        <f t="shared" si="10"/>
        <v>0</v>
      </c>
      <c r="L48" s="2">
        <f t="shared" si="10"/>
        <v>0</v>
      </c>
      <c r="M48" s="2">
        <f t="shared" si="10"/>
        <v>0</v>
      </c>
      <c r="N48" s="2">
        <f t="shared" si="10"/>
        <v>0</v>
      </c>
      <c r="O48" s="2">
        <f t="shared" si="10"/>
        <v>0</v>
      </c>
      <c r="P48" s="2">
        <f t="shared" si="10"/>
        <v>0</v>
      </c>
      <c r="Q48" s="2">
        <f t="shared" si="11"/>
        <v>0</v>
      </c>
      <c r="R48" s="2">
        <f t="shared" si="12"/>
        <v>0</v>
      </c>
      <c r="S48" s="2">
        <f t="shared" si="12"/>
        <v>0</v>
      </c>
      <c r="T48" s="2">
        <f t="shared" si="12"/>
        <v>0</v>
      </c>
      <c r="U48" s="2">
        <f t="shared" si="12"/>
        <v>0</v>
      </c>
      <c r="AB48" s="66"/>
      <c r="AC48" s="66"/>
      <c r="AD48" s="66"/>
      <c r="AE48" s="66"/>
      <c r="AF48" s="66"/>
      <c r="AG48" s="66"/>
      <c r="AH48" s="66"/>
      <c r="AI48" s="66"/>
    </row>
    <row r="49" spans="1:35" s="83" customFormat="1" x14ac:dyDescent="0.25">
      <c r="A49" s="21">
        <f>U8</f>
        <v>0</v>
      </c>
      <c r="B49" s="23"/>
      <c r="C49" s="2">
        <f t="shared" si="6"/>
        <v>0</v>
      </c>
      <c r="D49" s="2">
        <f t="shared" si="7"/>
        <v>0</v>
      </c>
      <c r="E49" s="2">
        <f t="shared" si="8"/>
        <v>0</v>
      </c>
      <c r="F49" s="2">
        <f t="shared" si="9"/>
        <v>0</v>
      </c>
      <c r="G49" s="2">
        <f t="shared" si="10"/>
        <v>0</v>
      </c>
      <c r="H49" s="2">
        <f t="shared" si="10"/>
        <v>0</v>
      </c>
      <c r="I49" s="2">
        <f t="shared" si="10"/>
        <v>0</v>
      </c>
      <c r="J49" s="2">
        <f t="shared" si="10"/>
        <v>0</v>
      </c>
      <c r="K49" s="2">
        <f t="shared" si="10"/>
        <v>0</v>
      </c>
      <c r="L49" s="2">
        <f t="shared" si="10"/>
        <v>0</v>
      </c>
      <c r="M49" s="2">
        <f t="shared" si="10"/>
        <v>0</v>
      </c>
      <c r="N49" s="2">
        <f t="shared" si="10"/>
        <v>0</v>
      </c>
      <c r="O49" s="2">
        <f t="shared" si="10"/>
        <v>0</v>
      </c>
      <c r="P49" s="2">
        <f t="shared" si="10"/>
        <v>0</v>
      </c>
      <c r="Q49" s="2">
        <f t="shared" si="11"/>
        <v>0</v>
      </c>
      <c r="R49" s="2">
        <f t="shared" si="12"/>
        <v>0</v>
      </c>
      <c r="S49" s="2">
        <f t="shared" si="12"/>
        <v>0</v>
      </c>
      <c r="T49" s="2">
        <f t="shared" si="12"/>
        <v>0</v>
      </c>
      <c r="U49" s="2">
        <f t="shared" si="12"/>
        <v>0</v>
      </c>
      <c r="AB49" s="66"/>
      <c r="AC49" s="66"/>
      <c r="AD49" s="66"/>
      <c r="AE49" s="66"/>
      <c r="AF49" s="66"/>
      <c r="AG49" s="66"/>
      <c r="AH49" s="66"/>
      <c r="AI49" s="66"/>
    </row>
    <row r="50" spans="1:35" s="83" customFormat="1" ht="13.5" thickBot="1" x14ac:dyDescent="0.3">
      <c r="A50" s="22">
        <f>V8</f>
        <v>0</v>
      </c>
      <c r="B50" s="23"/>
      <c r="C50" s="3">
        <f t="shared" si="6"/>
        <v>0</v>
      </c>
      <c r="D50" s="3">
        <f t="shared" si="7"/>
        <v>0</v>
      </c>
      <c r="E50" s="3">
        <f t="shared" si="8"/>
        <v>0</v>
      </c>
      <c r="F50" s="3">
        <f t="shared" si="9"/>
        <v>0</v>
      </c>
      <c r="G50" s="3">
        <f t="shared" si="10"/>
        <v>0</v>
      </c>
      <c r="H50" s="3">
        <f t="shared" si="10"/>
        <v>0</v>
      </c>
      <c r="I50" s="3">
        <f t="shared" si="10"/>
        <v>0</v>
      </c>
      <c r="J50" s="3">
        <f t="shared" si="10"/>
        <v>0</v>
      </c>
      <c r="K50" s="3">
        <f t="shared" si="10"/>
        <v>0</v>
      </c>
      <c r="L50" s="3">
        <f t="shared" si="10"/>
        <v>0</v>
      </c>
      <c r="M50" s="3">
        <f t="shared" si="10"/>
        <v>0</v>
      </c>
      <c r="N50" s="3">
        <f t="shared" si="10"/>
        <v>0</v>
      </c>
      <c r="O50" s="3">
        <f t="shared" si="10"/>
        <v>0</v>
      </c>
      <c r="P50" s="3">
        <f t="shared" si="10"/>
        <v>0</v>
      </c>
      <c r="Q50" s="3">
        <f t="shared" si="11"/>
        <v>0</v>
      </c>
      <c r="R50" s="3">
        <f t="shared" si="12"/>
        <v>0</v>
      </c>
      <c r="S50" s="3">
        <f t="shared" si="12"/>
        <v>0</v>
      </c>
      <c r="T50" s="3">
        <f t="shared" si="12"/>
        <v>0</v>
      </c>
      <c r="U50" s="3">
        <f t="shared" si="12"/>
        <v>0</v>
      </c>
      <c r="AB50" s="66"/>
      <c r="AC50" s="66"/>
      <c r="AD50" s="66"/>
      <c r="AE50" s="66"/>
      <c r="AF50" s="66"/>
      <c r="AG50" s="66"/>
      <c r="AH50" s="66"/>
      <c r="AI50" s="66"/>
    </row>
    <row r="51" spans="1:35" s="13" customFormat="1" ht="13.5" thickBot="1" x14ac:dyDescent="0.3">
      <c r="A51" s="11" t="s">
        <v>80</v>
      </c>
      <c r="B51" s="12">
        <v>250</v>
      </c>
      <c r="C51" s="12">
        <v>250</v>
      </c>
      <c r="D51" s="12" t="s">
        <v>82</v>
      </c>
      <c r="E51" s="12" t="s">
        <v>82</v>
      </c>
      <c r="F51" s="12" t="s">
        <v>82</v>
      </c>
      <c r="G51" s="12">
        <v>7.5</v>
      </c>
      <c r="H51" s="12">
        <v>15</v>
      </c>
      <c r="I51" s="12">
        <v>15</v>
      </c>
      <c r="J51" s="12">
        <v>0.15</v>
      </c>
      <c r="K51" s="12">
        <v>0.1</v>
      </c>
      <c r="L51" s="12">
        <v>3</v>
      </c>
      <c r="M51" s="12">
        <v>15</v>
      </c>
      <c r="N51" s="29" t="s">
        <v>83</v>
      </c>
      <c r="O51" s="29" t="s">
        <v>83</v>
      </c>
      <c r="P51" s="12">
        <v>360</v>
      </c>
      <c r="Q51" s="12" t="s">
        <v>81</v>
      </c>
      <c r="R51" s="12">
        <v>0.15</v>
      </c>
      <c r="S51" s="12">
        <v>0.7</v>
      </c>
      <c r="T51" s="12">
        <v>0.2</v>
      </c>
      <c r="U51" s="12">
        <v>20</v>
      </c>
      <c r="AB51" s="28"/>
      <c r="AC51" s="28"/>
      <c r="AD51" s="28"/>
      <c r="AE51" s="28"/>
      <c r="AF51" s="28"/>
      <c r="AG51" s="28"/>
      <c r="AH51" s="28"/>
      <c r="AI51" s="28"/>
    </row>
    <row r="53" spans="1:35" ht="20.25" x14ac:dyDescent="0.25">
      <c r="A53" s="84" t="s">
        <v>128</v>
      </c>
    </row>
    <row r="54" spans="1:35" ht="25.5" x14ac:dyDescent="0.2">
      <c r="A54" s="85"/>
      <c r="B54" s="86" t="s">
        <v>149</v>
      </c>
      <c r="C54" s="86" t="s">
        <v>150</v>
      </c>
      <c r="D54" s="86" t="s">
        <v>125</v>
      </c>
      <c r="E54" s="86" t="s">
        <v>126</v>
      </c>
      <c r="F54" s="86" t="s">
        <v>151</v>
      </c>
      <c r="G54" s="86" t="s">
        <v>127</v>
      </c>
    </row>
    <row r="55" spans="1:35" x14ac:dyDescent="0.2">
      <c r="A55" s="87"/>
      <c r="B55" s="96"/>
      <c r="C55" s="97"/>
      <c r="D55" s="88">
        <f>(B55/100)*C55</f>
        <v>0</v>
      </c>
      <c r="E55" s="88">
        <f>G55</f>
        <v>0</v>
      </c>
      <c r="F55" s="97"/>
      <c r="G55" s="88">
        <f>(B55/100)*F55</f>
        <v>0</v>
      </c>
    </row>
    <row r="56" spans="1:35" s="27" customFormat="1" x14ac:dyDescent="0.2">
      <c r="A56" s="42" t="s">
        <v>63</v>
      </c>
      <c r="B56" s="16">
        <v>1</v>
      </c>
      <c r="C56" s="89">
        <v>2</v>
      </c>
      <c r="D56" s="90">
        <v>3</v>
      </c>
      <c r="E56" s="90">
        <v>4</v>
      </c>
      <c r="F56" s="89">
        <v>5</v>
      </c>
      <c r="G56" s="90">
        <v>6</v>
      </c>
      <c r="H56" s="91">
        <v>7</v>
      </c>
      <c r="I56" s="91">
        <v>8</v>
      </c>
      <c r="J56" s="91">
        <v>9</v>
      </c>
      <c r="K56" s="89">
        <v>10</v>
      </c>
      <c r="L56" s="89">
        <v>11</v>
      </c>
      <c r="M56" s="90">
        <v>12</v>
      </c>
      <c r="N56" s="90">
        <v>13</v>
      </c>
      <c r="O56" s="89">
        <v>14</v>
      </c>
      <c r="P56" s="90">
        <v>15</v>
      </c>
      <c r="Q56" s="91">
        <v>16</v>
      </c>
      <c r="R56" s="91">
        <v>17</v>
      </c>
      <c r="S56" s="91">
        <v>18</v>
      </c>
      <c r="T56" s="89">
        <v>19</v>
      </c>
      <c r="U56" s="89">
        <v>20</v>
      </c>
    </row>
    <row r="57" spans="1:35" s="27" customFormat="1" x14ac:dyDescent="0.25">
      <c r="A57" s="42" t="s">
        <v>2</v>
      </c>
      <c r="B57" s="16">
        <f>C8</f>
        <v>2705</v>
      </c>
      <c r="C57" s="16">
        <f t="shared" ref="C57:U57" si="13">D8</f>
        <v>4811</v>
      </c>
      <c r="D57" s="16">
        <f t="shared" si="13"/>
        <v>6235</v>
      </c>
      <c r="E57" s="16">
        <f t="shared" si="13"/>
        <v>7626</v>
      </c>
      <c r="F57" s="16">
        <f t="shared" si="13"/>
        <v>8920</v>
      </c>
      <c r="G57" s="16">
        <f t="shared" si="13"/>
        <v>9808</v>
      </c>
      <c r="H57" s="16">
        <f t="shared" si="13"/>
        <v>1799</v>
      </c>
      <c r="I57" s="16">
        <f t="shared" si="13"/>
        <v>1607</v>
      </c>
      <c r="J57" s="16">
        <f t="shared" si="13"/>
        <v>2502</v>
      </c>
      <c r="K57" s="16">
        <f t="shared" si="13"/>
        <v>3618</v>
      </c>
      <c r="L57" s="16">
        <f t="shared" si="13"/>
        <v>2429</v>
      </c>
      <c r="M57" s="16">
        <f t="shared" si="13"/>
        <v>9478</v>
      </c>
      <c r="N57" s="16">
        <f t="shared" si="13"/>
        <v>1487</v>
      </c>
      <c r="O57" s="16">
        <f t="shared" si="13"/>
        <v>2786</v>
      </c>
      <c r="P57" s="16">
        <f t="shared" si="13"/>
        <v>3769</v>
      </c>
      <c r="Q57" s="16">
        <f t="shared" si="13"/>
        <v>0</v>
      </c>
      <c r="R57" s="16">
        <f t="shared" si="13"/>
        <v>0</v>
      </c>
      <c r="S57" s="16">
        <f t="shared" si="13"/>
        <v>0</v>
      </c>
      <c r="T57" s="16">
        <f t="shared" si="13"/>
        <v>0</v>
      </c>
      <c r="U57" s="16">
        <f t="shared" si="13"/>
        <v>0</v>
      </c>
    </row>
    <row r="58" spans="1:35" s="27" customFormat="1" hidden="1" x14ac:dyDescent="0.25">
      <c r="A58" s="42" t="s">
        <v>136</v>
      </c>
      <c r="B58" s="44" t="str">
        <f>C16&amp;" I "&amp;(VLOOKUP(C14,Table24[],6,FALSE))</f>
        <v>Medium/Clay I Grass</v>
      </c>
      <c r="C58" s="44" t="str">
        <f>D16&amp;" I "&amp;(VLOOKUP(D14,Table24[],6,FALSE))</f>
        <v>Medium/Clay I Grass</v>
      </c>
      <c r="D58" s="21" t="str">
        <f>E16&amp;" I "&amp;(VLOOKUP(E14,Table24[],6,FALSE))</f>
        <v>Medium/Clay I Grass</v>
      </c>
      <c r="E58" s="21" t="str">
        <f>F16&amp;" I "&amp;(VLOOKUP(F14,Table24[],6,FALSE))</f>
        <v>Medium/Clay I Grass</v>
      </c>
      <c r="F58" s="21" t="str">
        <f>G16&amp;" I "&amp;(VLOOKUP(G14,Table24[],6,FALSE))</f>
        <v>Medium/Clay I Grass</v>
      </c>
      <c r="G58" s="21" t="str">
        <f>H16&amp;" I "&amp;(VLOOKUP(H14,Table24[],6,FALSE))</f>
        <v>Medium/Clay I Grass</v>
      </c>
      <c r="H58" s="21" t="str">
        <f>I16&amp;" I "&amp;(VLOOKUP(I14,Table24[],6,FALSE))</f>
        <v>Medium/Clay I Grass</v>
      </c>
      <c r="I58" s="21" t="str">
        <f>J16&amp;" I "&amp;(VLOOKUP(J14,Table24[],6,FALSE))</f>
        <v>Medium/Clay I Grass</v>
      </c>
      <c r="J58" s="21" t="str">
        <f>K16&amp;" I "&amp;(VLOOKUP(K14,Table24[],6,FALSE))</f>
        <v>Medium/Clay I Grass</v>
      </c>
      <c r="K58" s="21" t="str">
        <f>L16&amp;" I "&amp;(VLOOKUP(L14,Table24[],6,FALSE))</f>
        <v>Medium/Clay I Grass</v>
      </c>
      <c r="L58" s="21" t="str">
        <f>M16&amp;" I "&amp;(VLOOKUP(M14,Table24[],6,FALSE))</f>
        <v>Medium/Clay I Grass</v>
      </c>
      <c r="M58" s="21" t="str">
        <f>N16&amp;" I "&amp;(VLOOKUP(N14,Table24[],6,FALSE))</f>
        <v>Medium/Clay I Grass</v>
      </c>
      <c r="N58" s="21" t="str">
        <f>O16&amp;" I "&amp;(VLOOKUP(O14,Table24[],6,FALSE))</f>
        <v>Medium/Clay I Grass</v>
      </c>
      <c r="O58" s="21" t="str">
        <f>P16&amp;" I "&amp;(VLOOKUP(P14,Table24[],6,FALSE))</f>
        <v>Medium/Clay I Grass</v>
      </c>
      <c r="P58" s="21" t="str">
        <f>Q16&amp;" I "&amp;(VLOOKUP(Q14,Table24[],6,FALSE))</f>
        <v>Medium/Clay I Grass</v>
      </c>
      <c r="Q58" s="21" t="e">
        <f>R16&amp;" I "&amp;(VLOOKUP(R14,Table24[],6,FALSE))</f>
        <v>#N/A</v>
      </c>
      <c r="R58" s="21" t="e">
        <f>S16&amp;" I "&amp;(VLOOKUP(S14,Table24[],6,FALSE))</f>
        <v>#N/A</v>
      </c>
      <c r="S58" s="21" t="e">
        <f>T16&amp;" I "&amp;(VLOOKUP(T14,Table24[],6,FALSE))</f>
        <v>#N/A</v>
      </c>
      <c r="T58" s="21" t="e">
        <f>U16&amp;" I "&amp;(VLOOKUP(U14,Table24[],6,FALSE))</f>
        <v>#N/A</v>
      </c>
      <c r="U58" s="21" t="e">
        <f>V16&amp;" I "&amp;(VLOOKUP(V14,Table24[],6,FALSE))</f>
        <v>#N/A</v>
      </c>
    </row>
    <row r="59" spans="1:35" s="27" customFormat="1" hidden="1" x14ac:dyDescent="0.2">
      <c r="A59" s="92" t="s">
        <v>130</v>
      </c>
      <c r="B59" s="93">
        <f>VLOOKUP(C$14,Table24[],5,FALSE)</f>
        <v>6.2</v>
      </c>
      <c r="C59" s="93">
        <f>VLOOKUP(D$14,Table24[],5,FALSE)</f>
        <v>6.2</v>
      </c>
      <c r="D59" s="93">
        <f>VLOOKUP(E$14,Table24[],5,FALSE)</f>
        <v>6.2</v>
      </c>
      <c r="E59" s="93">
        <f>VLOOKUP(F$14,Table24[],5,FALSE)</f>
        <v>6.2</v>
      </c>
      <c r="F59" s="93">
        <f>VLOOKUP(G$14,Table24[],5,FALSE)</f>
        <v>6.2</v>
      </c>
      <c r="G59" s="93">
        <f>VLOOKUP(H$14,Table24[],5,FALSE)</f>
        <v>6.2</v>
      </c>
      <c r="H59" s="93">
        <f>VLOOKUP(I$14,Table24[],5,FALSE)</f>
        <v>6.2</v>
      </c>
      <c r="I59" s="93">
        <f>VLOOKUP(J$14,Table24[],5,FALSE)</f>
        <v>6.2</v>
      </c>
      <c r="J59" s="93">
        <f>VLOOKUP(K$14,Table24[],5,FALSE)</f>
        <v>6.2</v>
      </c>
      <c r="K59" s="93">
        <f>VLOOKUP(L$14,Table24[],5,FALSE)</f>
        <v>6.2</v>
      </c>
      <c r="L59" s="93">
        <f>VLOOKUP(M$14,Table24[],5,FALSE)</f>
        <v>6.2</v>
      </c>
      <c r="M59" s="93">
        <f>VLOOKUP(N$14,Table24[],5,FALSE)</f>
        <v>6.2</v>
      </c>
      <c r="N59" s="93">
        <f>VLOOKUP(O$14,Table24[],5,FALSE)</f>
        <v>6.2</v>
      </c>
      <c r="O59" s="93">
        <f>VLOOKUP(P$14,Table24[],5,FALSE)</f>
        <v>6.2</v>
      </c>
      <c r="P59" s="93">
        <f>VLOOKUP(Q$14,Table24[],5,FALSE)</f>
        <v>6.2</v>
      </c>
      <c r="Q59" s="93" t="e">
        <f>VLOOKUP(R$14,Table24[],5,FALSE)</f>
        <v>#N/A</v>
      </c>
      <c r="R59" s="93" t="e">
        <f>VLOOKUP(S$14,Table24[],5,FALSE)</f>
        <v>#N/A</v>
      </c>
      <c r="S59" s="93" t="e">
        <f>VLOOKUP(T$14,Table24[],5,FALSE)</f>
        <v>#N/A</v>
      </c>
      <c r="T59" s="93" t="e">
        <f>VLOOKUP(U$14,Table24[],5,FALSE)</f>
        <v>#N/A</v>
      </c>
      <c r="U59" s="93" t="e">
        <f>VLOOKUP(V$14,Table24[],5,FALSE)</f>
        <v>#N/A</v>
      </c>
    </row>
    <row r="60" spans="1:35" s="27" customFormat="1" hidden="1" x14ac:dyDescent="0.2">
      <c r="A60" s="92" t="s">
        <v>4</v>
      </c>
      <c r="B60" s="93">
        <f>C10</f>
        <v>6.1</v>
      </c>
      <c r="C60" s="93">
        <f t="shared" ref="C60:U60" si="14">D10</f>
        <v>5.8</v>
      </c>
      <c r="D60" s="93">
        <f t="shared" si="14"/>
        <v>5.6</v>
      </c>
      <c r="E60" s="93">
        <f t="shared" si="14"/>
        <v>5.9</v>
      </c>
      <c r="F60" s="93">
        <f t="shared" si="14"/>
        <v>6</v>
      </c>
      <c r="G60" s="93">
        <f t="shared" si="14"/>
        <v>5.4</v>
      </c>
      <c r="H60" s="93">
        <f t="shared" si="14"/>
        <v>5.4</v>
      </c>
      <c r="I60" s="93">
        <f t="shared" si="14"/>
        <v>5.8</v>
      </c>
      <c r="J60" s="93">
        <f t="shared" si="14"/>
        <v>5.8</v>
      </c>
      <c r="K60" s="93">
        <f t="shared" si="14"/>
        <v>5.6</v>
      </c>
      <c r="L60" s="93">
        <f t="shared" si="14"/>
        <v>5.6</v>
      </c>
      <c r="M60" s="93">
        <f t="shared" si="14"/>
        <v>5.6</v>
      </c>
      <c r="N60" s="93">
        <f t="shared" si="14"/>
        <v>5.6</v>
      </c>
      <c r="O60" s="93">
        <f t="shared" si="14"/>
        <v>5.8</v>
      </c>
      <c r="P60" s="93">
        <f t="shared" si="14"/>
        <v>5.7</v>
      </c>
      <c r="Q60" s="93">
        <f t="shared" si="14"/>
        <v>0</v>
      </c>
      <c r="R60" s="93">
        <f t="shared" si="14"/>
        <v>0</v>
      </c>
      <c r="S60" s="93">
        <f t="shared" si="14"/>
        <v>0</v>
      </c>
      <c r="T60" s="93">
        <f t="shared" si="14"/>
        <v>0</v>
      </c>
      <c r="U60" s="93">
        <f t="shared" si="14"/>
        <v>0</v>
      </c>
    </row>
    <row r="61" spans="1:35" s="27" customFormat="1" hidden="1" x14ac:dyDescent="0.2">
      <c r="A61" s="92" t="s">
        <v>131</v>
      </c>
      <c r="B61" s="93">
        <f t="shared" ref="B61:U61" si="15">VLOOKUP(B58,$AD9:$AE18,2,FALSE)</f>
        <v>6</v>
      </c>
      <c r="C61" s="93">
        <f t="shared" si="15"/>
        <v>6</v>
      </c>
      <c r="D61" s="93">
        <f t="shared" si="15"/>
        <v>6</v>
      </c>
      <c r="E61" s="93">
        <f t="shared" si="15"/>
        <v>6</v>
      </c>
      <c r="F61" s="93">
        <f t="shared" si="15"/>
        <v>6</v>
      </c>
      <c r="G61" s="93">
        <f t="shared" si="15"/>
        <v>6</v>
      </c>
      <c r="H61" s="93">
        <f t="shared" si="15"/>
        <v>6</v>
      </c>
      <c r="I61" s="93">
        <f t="shared" si="15"/>
        <v>6</v>
      </c>
      <c r="J61" s="93">
        <f t="shared" si="15"/>
        <v>6</v>
      </c>
      <c r="K61" s="93">
        <f t="shared" si="15"/>
        <v>6</v>
      </c>
      <c r="L61" s="93">
        <f t="shared" si="15"/>
        <v>6</v>
      </c>
      <c r="M61" s="93">
        <f t="shared" si="15"/>
        <v>6</v>
      </c>
      <c r="N61" s="93">
        <f t="shared" si="15"/>
        <v>6</v>
      </c>
      <c r="O61" s="93">
        <f t="shared" si="15"/>
        <v>6</v>
      </c>
      <c r="P61" s="93">
        <f t="shared" si="15"/>
        <v>6</v>
      </c>
      <c r="Q61" s="93" t="e">
        <f t="shared" si="15"/>
        <v>#N/A</v>
      </c>
      <c r="R61" s="93" t="e">
        <f t="shared" si="15"/>
        <v>#N/A</v>
      </c>
      <c r="S61" s="93" t="e">
        <f t="shared" si="15"/>
        <v>#N/A</v>
      </c>
      <c r="T61" s="93" t="e">
        <f t="shared" si="15"/>
        <v>#N/A</v>
      </c>
      <c r="U61" s="93" t="e">
        <f t="shared" si="15"/>
        <v>#N/A</v>
      </c>
    </row>
    <row r="62" spans="1:35" s="27" customFormat="1" hidden="1" x14ac:dyDescent="0.2">
      <c r="A62" s="92" t="s">
        <v>132</v>
      </c>
      <c r="B62" s="94">
        <f>B31</f>
        <v>125</v>
      </c>
      <c r="C62" s="94">
        <f>B32</f>
        <v>125</v>
      </c>
      <c r="D62" s="94">
        <f>B33</f>
        <v>125</v>
      </c>
      <c r="E62" s="94">
        <f>B34</f>
        <v>125</v>
      </c>
      <c r="F62" s="94">
        <f>B35</f>
        <v>125</v>
      </c>
      <c r="G62" s="94">
        <f>B36</f>
        <v>125</v>
      </c>
      <c r="H62" s="94">
        <f>B37</f>
        <v>125</v>
      </c>
      <c r="I62" s="94">
        <f>B38</f>
        <v>125</v>
      </c>
      <c r="J62" s="94">
        <f>B39</f>
        <v>125</v>
      </c>
      <c r="K62" s="94">
        <f>B40</f>
        <v>125</v>
      </c>
      <c r="L62" s="94">
        <f>B41</f>
        <v>125</v>
      </c>
      <c r="M62" s="94">
        <f>B42</f>
        <v>125</v>
      </c>
      <c r="N62" s="94">
        <f>B43</f>
        <v>125</v>
      </c>
      <c r="O62" s="94">
        <f>B44</f>
        <v>125</v>
      </c>
      <c r="P62" s="94">
        <f>B45</f>
        <v>125</v>
      </c>
      <c r="Q62" s="94">
        <f>B46</f>
        <v>0</v>
      </c>
      <c r="R62" s="94">
        <f>B47</f>
        <v>0</v>
      </c>
      <c r="S62" s="94">
        <f>B48</f>
        <v>0</v>
      </c>
      <c r="T62" s="94">
        <f>B49</f>
        <v>0</v>
      </c>
      <c r="U62" s="94">
        <f>B50</f>
        <v>0</v>
      </c>
    </row>
    <row r="63" spans="1:35" s="27" customFormat="1" ht="25.5" x14ac:dyDescent="0.2">
      <c r="A63" s="86" t="s">
        <v>134</v>
      </c>
      <c r="B63" s="94">
        <f>$E55*(B62/100)</f>
        <v>0</v>
      </c>
      <c r="C63" s="94">
        <f t="shared" ref="C63:U63" si="16">$E55*(C62/100)</f>
        <v>0</v>
      </c>
      <c r="D63" s="94">
        <f t="shared" si="16"/>
        <v>0</v>
      </c>
      <c r="E63" s="94">
        <f t="shared" si="16"/>
        <v>0</v>
      </c>
      <c r="F63" s="94">
        <f>$E55*(F62/100)</f>
        <v>0</v>
      </c>
      <c r="G63" s="94">
        <f t="shared" si="16"/>
        <v>0</v>
      </c>
      <c r="H63" s="94">
        <f t="shared" si="16"/>
        <v>0</v>
      </c>
      <c r="I63" s="94">
        <f t="shared" si="16"/>
        <v>0</v>
      </c>
      <c r="J63" s="94">
        <f t="shared" si="16"/>
        <v>0</v>
      </c>
      <c r="K63" s="94">
        <f t="shared" si="16"/>
        <v>0</v>
      </c>
      <c r="L63" s="94">
        <f t="shared" si="16"/>
        <v>0</v>
      </c>
      <c r="M63" s="94">
        <f t="shared" si="16"/>
        <v>0</v>
      </c>
      <c r="N63" s="94">
        <f t="shared" si="16"/>
        <v>0</v>
      </c>
      <c r="O63" s="94">
        <f t="shared" si="16"/>
        <v>0</v>
      </c>
      <c r="P63" s="94">
        <f t="shared" si="16"/>
        <v>0</v>
      </c>
      <c r="Q63" s="94">
        <f t="shared" si="16"/>
        <v>0</v>
      </c>
      <c r="R63" s="94">
        <f t="shared" si="16"/>
        <v>0</v>
      </c>
      <c r="S63" s="94">
        <f t="shared" si="16"/>
        <v>0</v>
      </c>
      <c r="T63" s="94">
        <f t="shared" si="16"/>
        <v>0</v>
      </c>
      <c r="U63" s="94">
        <f t="shared" si="16"/>
        <v>0</v>
      </c>
    </row>
    <row r="64" spans="1:35" s="27" customFormat="1" ht="25.5" x14ac:dyDescent="0.2">
      <c r="A64" s="86" t="s">
        <v>133</v>
      </c>
      <c r="B64" s="94">
        <f>(B59-B60)*B61</f>
        <v>0.6000000000000032</v>
      </c>
      <c r="C64" s="94">
        <f t="shared" ref="C64:U64" si="17">(C59-C60)*C61</f>
        <v>2.4000000000000021</v>
      </c>
      <c r="D64" s="94">
        <f t="shared" si="17"/>
        <v>3.6000000000000032</v>
      </c>
      <c r="E64" s="94">
        <f t="shared" si="17"/>
        <v>1.7999999999999989</v>
      </c>
      <c r="F64" s="94">
        <f t="shared" si="17"/>
        <v>1.2000000000000011</v>
      </c>
      <c r="G64" s="94">
        <f t="shared" si="17"/>
        <v>4.7999999999999989</v>
      </c>
      <c r="H64" s="94">
        <f t="shared" si="17"/>
        <v>4.7999999999999989</v>
      </c>
      <c r="I64" s="94">
        <f t="shared" si="17"/>
        <v>2.4000000000000021</v>
      </c>
      <c r="J64" s="94">
        <f t="shared" si="17"/>
        <v>2.4000000000000021</v>
      </c>
      <c r="K64" s="94">
        <f t="shared" si="17"/>
        <v>3.6000000000000032</v>
      </c>
      <c r="L64" s="94">
        <f t="shared" si="17"/>
        <v>3.6000000000000032</v>
      </c>
      <c r="M64" s="94">
        <f t="shared" si="17"/>
        <v>3.6000000000000032</v>
      </c>
      <c r="N64" s="94">
        <f t="shared" si="17"/>
        <v>3.6000000000000032</v>
      </c>
      <c r="O64" s="94">
        <f t="shared" si="17"/>
        <v>2.4000000000000021</v>
      </c>
      <c r="P64" s="94">
        <f t="shared" si="17"/>
        <v>3</v>
      </c>
      <c r="Q64" s="94" t="e">
        <f t="shared" si="17"/>
        <v>#N/A</v>
      </c>
      <c r="R64" s="94" t="e">
        <f t="shared" si="17"/>
        <v>#N/A</v>
      </c>
      <c r="S64" s="94" t="e">
        <f t="shared" si="17"/>
        <v>#N/A</v>
      </c>
      <c r="T64" s="94" t="e">
        <f t="shared" si="17"/>
        <v>#N/A</v>
      </c>
      <c r="U64" s="94" t="e">
        <f t="shared" si="17"/>
        <v>#N/A</v>
      </c>
    </row>
    <row r="65" spans="1:21" s="27" customFormat="1" ht="38.25" x14ac:dyDescent="0.2">
      <c r="A65" s="86" t="s">
        <v>148</v>
      </c>
      <c r="B65" s="95" t="str">
        <f>IF(B64&lt;=B63,"OVER","UNDER")</f>
        <v>UNDER</v>
      </c>
      <c r="C65" s="95" t="str">
        <f t="shared" ref="C65:U65" si="18">IF(C64&lt;=C63,"OVER","UNDER")</f>
        <v>UNDER</v>
      </c>
      <c r="D65" s="95" t="str">
        <f t="shared" si="18"/>
        <v>UNDER</v>
      </c>
      <c r="E65" s="95" t="str">
        <f t="shared" si="18"/>
        <v>UNDER</v>
      </c>
      <c r="F65" s="95" t="str">
        <f t="shared" si="18"/>
        <v>UNDER</v>
      </c>
      <c r="G65" s="95" t="str">
        <f t="shared" si="18"/>
        <v>UNDER</v>
      </c>
      <c r="H65" s="95" t="str">
        <f t="shared" si="18"/>
        <v>UNDER</v>
      </c>
      <c r="I65" s="95" t="str">
        <f t="shared" si="18"/>
        <v>UNDER</v>
      </c>
      <c r="J65" s="95" t="str">
        <f t="shared" si="18"/>
        <v>UNDER</v>
      </c>
      <c r="K65" s="95" t="str">
        <f t="shared" si="18"/>
        <v>UNDER</v>
      </c>
      <c r="L65" s="95" t="str">
        <f t="shared" si="18"/>
        <v>UNDER</v>
      </c>
      <c r="M65" s="95" t="str">
        <f t="shared" si="18"/>
        <v>UNDER</v>
      </c>
      <c r="N65" s="95" t="str">
        <f t="shared" si="18"/>
        <v>UNDER</v>
      </c>
      <c r="O65" s="95" t="str">
        <f t="shared" si="18"/>
        <v>UNDER</v>
      </c>
      <c r="P65" s="95" t="str">
        <f t="shared" si="18"/>
        <v>UNDER</v>
      </c>
      <c r="Q65" s="95" t="e">
        <f t="shared" si="18"/>
        <v>#N/A</v>
      </c>
      <c r="R65" s="95" t="e">
        <f t="shared" si="18"/>
        <v>#N/A</v>
      </c>
      <c r="S65" s="95" t="e">
        <f t="shared" si="18"/>
        <v>#N/A</v>
      </c>
      <c r="T65" s="95" t="e">
        <f t="shared" si="18"/>
        <v>#N/A</v>
      </c>
      <c r="U65" s="95" t="e">
        <f t="shared" si="18"/>
        <v>#N/A</v>
      </c>
    </row>
  </sheetData>
  <sheetProtection password="DE2C" sheet="1" objects="1" scenarios="1"/>
  <dataConsolidate/>
  <mergeCells count="34">
    <mergeCell ref="C2:D2"/>
    <mergeCell ref="C1:D1"/>
    <mergeCell ref="G1:H1"/>
    <mergeCell ref="G2:H2"/>
    <mergeCell ref="G3:H3"/>
    <mergeCell ref="G5:H5"/>
    <mergeCell ref="C3:D3"/>
    <mergeCell ref="C4:D4"/>
    <mergeCell ref="C5:D5"/>
    <mergeCell ref="G4:H4"/>
    <mergeCell ref="A20:B20"/>
    <mergeCell ref="A19:B19"/>
    <mergeCell ref="A7:B7"/>
    <mergeCell ref="A17:B17"/>
    <mergeCell ref="A8:B8"/>
    <mergeCell ref="A9:B9"/>
    <mergeCell ref="A11:B11"/>
    <mergeCell ref="A12:B12"/>
    <mergeCell ref="A10:B10"/>
    <mergeCell ref="A13:B13"/>
    <mergeCell ref="A15:B15"/>
    <mergeCell ref="A14:B14"/>
    <mergeCell ref="A16:B16"/>
    <mergeCell ref="A18:B18"/>
    <mergeCell ref="A1:B1"/>
    <mergeCell ref="A2:B2"/>
    <mergeCell ref="A4:B4"/>
    <mergeCell ref="A3:B3"/>
    <mergeCell ref="A5:B5"/>
    <mergeCell ref="A21:B21"/>
    <mergeCell ref="A22:B22"/>
    <mergeCell ref="A23:B23"/>
    <mergeCell ref="A24:B24"/>
    <mergeCell ref="A29:A30"/>
  </mergeCells>
  <conditionalFormatting sqref="C20:V21">
    <cfRule type="cellIs" dxfId="119" priority="44" operator="equal">
      <formula>"DECREASE"</formula>
    </cfRule>
    <cfRule type="cellIs" dxfId="118" priority="45" operator="equal">
      <formula>"INCREASE"</formula>
    </cfRule>
  </conditionalFormatting>
  <conditionalFormatting sqref="B62:U65 B31:B50">
    <cfRule type="cellIs" dxfId="117" priority="43" operator="greaterThan">
      <formula>$B$51</formula>
    </cfRule>
  </conditionalFormatting>
  <conditionalFormatting sqref="C31:C50">
    <cfRule type="cellIs" dxfId="116" priority="42" operator="greaterThan">
      <formula>$C$51</formula>
    </cfRule>
  </conditionalFormatting>
  <conditionalFormatting sqref="C18:V18">
    <cfRule type="cellIs" dxfId="115" priority="38" operator="equal">
      <formula>0</formula>
    </cfRule>
  </conditionalFormatting>
  <conditionalFormatting sqref="C17:V17">
    <cfRule type="cellIs" dxfId="114" priority="36" operator="equal">
      <formula>0</formula>
    </cfRule>
  </conditionalFormatting>
  <conditionalFormatting sqref="C19:V19">
    <cfRule type="cellIs" dxfId="113" priority="35" operator="equal">
      <formula>0</formula>
    </cfRule>
  </conditionalFormatting>
  <conditionalFormatting sqref="G31:G50">
    <cfRule type="cellIs" dxfId="112" priority="32" operator="greaterThan">
      <formula>$G$51</formula>
    </cfRule>
  </conditionalFormatting>
  <conditionalFormatting sqref="H31:H50">
    <cfRule type="cellIs" dxfId="111" priority="31" operator="greaterThan">
      <formula>$H$51</formula>
    </cfRule>
  </conditionalFormatting>
  <conditionalFormatting sqref="I31:I50">
    <cfRule type="cellIs" dxfId="110" priority="30" operator="greaterThan">
      <formula>$I$51</formula>
    </cfRule>
  </conditionalFormatting>
  <conditionalFormatting sqref="K31:K50">
    <cfRule type="cellIs" dxfId="109" priority="28" operator="greaterThan">
      <formula>$K$51</formula>
    </cfRule>
  </conditionalFormatting>
  <conditionalFormatting sqref="L31:L50">
    <cfRule type="cellIs" dxfId="108" priority="27" operator="greaterThan">
      <formula>$L$51</formula>
    </cfRule>
  </conditionalFormatting>
  <conditionalFormatting sqref="M31:M50">
    <cfRule type="cellIs" dxfId="107" priority="26" operator="greaterThan">
      <formula>$M$51</formula>
    </cfRule>
  </conditionalFormatting>
  <conditionalFormatting sqref="P31:P50">
    <cfRule type="cellIs" dxfId="106" priority="25" operator="greaterThan">
      <formula>$P$51</formula>
    </cfRule>
  </conditionalFormatting>
  <conditionalFormatting sqref="R31:R50">
    <cfRule type="cellIs" dxfId="105" priority="24" operator="greaterThan">
      <formula>$R$51</formula>
    </cfRule>
  </conditionalFormatting>
  <conditionalFormatting sqref="S31:S50">
    <cfRule type="cellIs" dxfId="104" priority="23" operator="greaterThan">
      <formula>$S$51</formula>
    </cfRule>
  </conditionalFormatting>
  <conditionalFormatting sqref="T31:T50">
    <cfRule type="cellIs" dxfId="103" priority="22" operator="greaterThan">
      <formula>$T$51</formula>
    </cfRule>
  </conditionalFormatting>
  <conditionalFormatting sqref="U31:U50">
    <cfRule type="cellIs" dxfId="102" priority="21" operator="greaterThan">
      <formula>$U$51</formula>
    </cfRule>
  </conditionalFormatting>
  <conditionalFormatting sqref="C22:V22">
    <cfRule type="cellIs" dxfId="101" priority="19" operator="equal">
      <formula>0</formula>
    </cfRule>
  </conditionalFormatting>
  <conditionalFormatting sqref="C24:V24">
    <cfRule type="cellIs" dxfId="100" priority="17" operator="equal">
      <formula>"DECREASE"</formula>
    </cfRule>
    <cfRule type="cellIs" dxfId="99" priority="18" operator="equal">
      <formula>"INCREASE"</formula>
    </cfRule>
  </conditionalFormatting>
  <conditionalFormatting sqref="C23:V23">
    <cfRule type="cellIs" dxfId="98" priority="16" operator="equal">
      <formula>0</formula>
    </cfRule>
  </conditionalFormatting>
  <conditionalFormatting sqref="C21:V21">
    <cfRule type="cellIs" dxfId="97" priority="9" operator="equal">
      <formula>0</formula>
    </cfRule>
  </conditionalFormatting>
  <conditionalFormatting sqref="B65:U65">
    <cfRule type="cellIs" dxfId="96" priority="5" operator="equal">
      <formula>"UNDER"</formula>
    </cfRule>
    <cfRule type="cellIs" dxfId="95" priority="6" operator="equal">
      <formula>"OVER"</formula>
    </cfRule>
  </conditionalFormatting>
  <conditionalFormatting sqref="J31:J50">
    <cfRule type="cellIs" dxfId="94" priority="4" operator="greaterThan">
      <formula>$J$51</formula>
    </cfRule>
  </conditionalFormatting>
  <conditionalFormatting sqref="I1">
    <cfRule type="cellIs" dxfId="93" priority="3" operator="lessThan">
      <formula>5</formula>
    </cfRule>
  </conditionalFormatting>
  <conditionalFormatting sqref="I2">
    <cfRule type="cellIs" dxfId="92" priority="2" operator="greaterThan">
      <formula>5000.1</formula>
    </cfRule>
  </conditionalFormatting>
  <conditionalFormatting sqref="I3">
    <cfRule type="cellIs" dxfId="91" priority="1" operator="greaterThan">
      <formula>4.1</formula>
    </cfRule>
  </conditionalFormatting>
  <dataValidations count="4">
    <dataValidation type="list" showInputMessage="1" sqref="C27:U27" xr:uid="{00000000-0002-0000-0000-000000000000}">
      <formula1>$AB$2:$AB$8</formula1>
    </dataValidation>
    <dataValidation type="list" allowBlank="1" showInputMessage="1" showErrorMessage="1" sqref="F3" xr:uid="{00000000-0002-0000-0000-000002000000}">
      <formula1>$AG$2:$AG$5</formula1>
    </dataValidation>
    <dataValidation type="list" allowBlank="1" showInputMessage="1" showErrorMessage="1" sqref="C14:V14" xr:uid="{6B1F863F-87A5-4AAF-B4D7-121619606936}">
      <formula1>$AI$2:$AI$26</formula1>
    </dataValidation>
    <dataValidation type="list" allowBlank="1" showInputMessage="1" showErrorMessage="1" sqref="C16:V16" xr:uid="{FF73D138-29C6-4D79-BA2C-8FF630D8B701}">
      <formula1>$AD$1:$AD$6</formula1>
    </dataValidation>
  </dataValidations>
  <pageMargins left="0.7" right="0.7" top="0.75" bottom="0.75" header="0.3" footer="0.3"/>
  <pageSetup paperSize="9" orientation="portrait" r:id="rId1"/>
  <ignoredErrors>
    <ignoredError sqref="C19 D18:V20 D22:V23 C22:C23 J61:U61" evalError="1"/>
  </ignoredErrors>
  <legacyDrawing r:id="rId2"/>
  <tableParts count="1">
    <tablePart r:id="rId3"/>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6516BC-6A9E-43B9-829D-F1184A6E783F}">
  <dimension ref="A1:AO65"/>
  <sheetViews>
    <sheetView zoomScale="90" zoomScaleNormal="90" workbookViewId="0">
      <selection sqref="A1:B1"/>
    </sheetView>
  </sheetViews>
  <sheetFormatPr defaultColWidth="13.140625" defaultRowHeight="12.75" x14ac:dyDescent="0.25"/>
  <cols>
    <col min="1" max="1" width="13.140625" style="19"/>
    <col min="2" max="2" width="15.85546875" style="19" customWidth="1"/>
    <col min="3" max="3" width="20.5703125" style="19" customWidth="1"/>
    <col min="4" max="4" width="20.28515625" style="19" bestFit="1" customWidth="1"/>
    <col min="5" max="22" width="21.28515625" style="19" customWidth="1"/>
    <col min="23" max="26" width="13.140625" style="19"/>
    <col min="27" max="27" width="0" style="19" hidden="1" customWidth="1"/>
    <col min="28" max="29" width="10.7109375" style="27" hidden="1" customWidth="1"/>
    <col min="30" max="30" width="19.7109375" style="27" hidden="1" customWidth="1"/>
    <col min="31" max="34" width="12.42578125" style="27" hidden="1" customWidth="1"/>
    <col min="35" max="35" width="27.7109375" style="27" hidden="1" customWidth="1"/>
    <col min="36" max="40" width="0" style="19" hidden="1" customWidth="1"/>
    <col min="41" max="41" width="67.28515625" style="19" hidden="1" customWidth="1"/>
    <col min="42" max="16384" width="13.140625" style="19"/>
  </cols>
  <sheetData>
    <row r="1" spans="1:41" x14ac:dyDescent="0.2">
      <c r="A1" s="111" t="s">
        <v>41</v>
      </c>
      <c r="B1" s="111"/>
      <c r="C1" s="127" t="str">
        <f>'Field data and Waste 1'!C1:D1</f>
        <v>PAN-014068</v>
      </c>
      <c r="D1" s="128"/>
      <c r="E1" s="37" t="s">
        <v>45</v>
      </c>
      <c r="F1" s="46" t="str">
        <f>'Field data and Waste 1'!F1</f>
        <v>47.25 ha</v>
      </c>
      <c r="G1" s="123" t="s">
        <v>43</v>
      </c>
      <c r="H1" s="124"/>
      <c r="I1" s="102">
        <v>6.47</v>
      </c>
      <c r="AB1" s="26"/>
      <c r="AC1" s="26"/>
      <c r="AD1" s="43" t="s">
        <v>124</v>
      </c>
      <c r="AE1" s="25"/>
      <c r="AF1" s="25"/>
      <c r="AG1" s="26"/>
      <c r="AH1" s="26"/>
      <c r="AI1" s="47" t="s">
        <v>79</v>
      </c>
      <c r="AJ1" s="48" t="s">
        <v>91</v>
      </c>
      <c r="AK1" s="49" t="s">
        <v>92</v>
      </c>
      <c r="AL1" s="50" t="s">
        <v>123</v>
      </c>
      <c r="AM1" s="50" t="s">
        <v>129</v>
      </c>
      <c r="AN1" s="50" t="s">
        <v>109</v>
      </c>
    </row>
    <row r="2" spans="1:41" x14ac:dyDescent="0.2">
      <c r="A2" s="111" t="s">
        <v>84</v>
      </c>
      <c r="B2" s="111"/>
      <c r="C2" s="129" t="str">
        <f>'Field data and Waste 1'!C2:D2</f>
        <v>PAN-014068</v>
      </c>
      <c r="D2" s="130"/>
      <c r="E2" s="37" t="s">
        <v>106</v>
      </c>
      <c r="F2" s="35" t="s">
        <v>157</v>
      </c>
      <c r="G2" s="125" t="s">
        <v>107</v>
      </c>
      <c r="H2" s="126"/>
      <c r="I2" s="102">
        <v>2030</v>
      </c>
      <c r="AB2" s="43" t="s">
        <v>56</v>
      </c>
      <c r="AC2" s="25"/>
      <c r="AD2" s="43" t="s">
        <v>70</v>
      </c>
      <c r="AE2" s="25"/>
      <c r="AF2" s="25"/>
      <c r="AG2" s="51" t="s">
        <v>76</v>
      </c>
      <c r="AH2" s="26"/>
      <c r="AI2" s="52" t="s">
        <v>124</v>
      </c>
      <c r="AJ2" s="53">
        <v>0</v>
      </c>
      <c r="AK2" s="54">
        <v>0</v>
      </c>
      <c r="AL2" s="18">
        <v>0</v>
      </c>
      <c r="AM2" s="19">
        <v>0</v>
      </c>
      <c r="AN2" s="19">
        <v>0</v>
      </c>
    </row>
    <row r="3" spans="1:41" x14ac:dyDescent="0.2">
      <c r="A3" s="112" t="s">
        <v>42</v>
      </c>
      <c r="B3" s="113"/>
      <c r="C3" s="129" t="str">
        <f>'Field data and Waste 1'!C3:D3</f>
        <v>Mr Daniel James and Mrs Carys James</v>
      </c>
      <c r="D3" s="130"/>
      <c r="E3" s="37" t="s">
        <v>105</v>
      </c>
      <c r="F3" s="45" t="s">
        <v>78</v>
      </c>
      <c r="G3" s="123" t="s">
        <v>108</v>
      </c>
      <c r="H3" s="124"/>
      <c r="I3" s="102">
        <v>0.108</v>
      </c>
      <c r="AB3" s="43" t="s">
        <v>57</v>
      </c>
      <c r="AC3" s="25"/>
      <c r="AD3" s="43" t="s">
        <v>71</v>
      </c>
      <c r="AE3" s="25"/>
      <c r="AF3" s="25"/>
      <c r="AG3" s="51" t="s">
        <v>77</v>
      </c>
      <c r="AH3" s="26"/>
      <c r="AI3" s="55" t="s">
        <v>111</v>
      </c>
      <c r="AJ3" s="56">
        <v>1.7</v>
      </c>
      <c r="AK3" s="57">
        <v>6</v>
      </c>
      <c r="AL3" s="58">
        <v>1</v>
      </c>
      <c r="AM3" s="19">
        <v>6.2</v>
      </c>
      <c r="AN3" s="19" t="s">
        <v>110</v>
      </c>
    </row>
    <row r="4" spans="1:41" x14ac:dyDescent="0.2">
      <c r="A4" s="111" t="s">
        <v>0</v>
      </c>
      <c r="B4" s="111"/>
      <c r="C4" s="127" t="str">
        <f>'Field data and Waste 1'!C4:D4</f>
        <v>Coedmor Home Farm,Llangoedmor, Cardigan, Ceredigion, SA43 2LQ</v>
      </c>
      <c r="D4" s="128"/>
      <c r="E4" s="38" t="s">
        <v>1</v>
      </c>
      <c r="F4" s="35" t="s">
        <v>159</v>
      </c>
      <c r="G4" s="123"/>
      <c r="H4" s="124"/>
      <c r="I4" s="46"/>
      <c r="AB4" s="43" t="s">
        <v>52</v>
      </c>
      <c r="AC4" s="25"/>
      <c r="AD4" s="59" t="s">
        <v>72</v>
      </c>
      <c r="AE4" s="25"/>
      <c r="AF4" s="25"/>
      <c r="AG4" s="51" t="s">
        <v>78</v>
      </c>
      <c r="AH4" s="26"/>
      <c r="AI4" s="60" t="s">
        <v>122</v>
      </c>
      <c r="AJ4" s="61">
        <v>7</v>
      </c>
      <c r="AK4" s="62">
        <v>10.5</v>
      </c>
      <c r="AL4" s="19">
        <v>2</v>
      </c>
      <c r="AM4" s="19">
        <v>6.7</v>
      </c>
      <c r="AN4" s="19" t="s">
        <v>135</v>
      </c>
    </row>
    <row r="5" spans="1:41" x14ac:dyDescent="0.2">
      <c r="A5" s="111" t="s">
        <v>47</v>
      </c>
      <c r="B5" s="111"/>
      <c r="C5" s="127" t="str">
        <f>'Field data and Waste 1'!C5:D5</f>
        <v>Sion Sleep</v>
      </c>
      <c r="D5" s="128"/>
      <c r="E5" s="37"/>
      <c r="F5" s="46"/>
      <c r="G5" s="123"/>
      <c r="H5" s="124"/>
      <c r="I5" s="46"/>
      <c r="AB5" s="43" t="s">
        <v>53</v>
      </c>
      <c r="AC5" s="25"/>
      <c r="AD5" s="59" t="s">
        <v>73</v>
      </c>
      <c r="AE5" s="25"/>
      <c r="AF5" s="25"/>
      <c r="AG5" s="51" t="s">
        <v>101</v>
      </c>
      <c r="AH5" s="26"/>
      <c r="AI5" s="60" t="s">
        <v>121</v>
      </c>
      <c r="AJ5" s="61">
        <v>6.5</v>
      </c>
      <c r="AK5" s="62">
        <v>5.5</v>
      </c>
      <c r="AL5" s="19">
        <v>3</v>
      </c>
      <c r="AM5" s="19">
        <v>6.7</v>
      </c>
      <c r="AN5" s="19" t="s">
        <v>135</v>
      </c>
    </row>
    <row r="6" spans="1:41" s="27" customFormat="1" x14ac:dyDescent="0.2">
      <c r="A6" s="63"/>
      <c r="B6" s="63"/>
      <c r="C6" s="64"/>
      <c r="D6" s="64"/>
      <c r="E6" s="64"/>
      <c r="F6" s="65"/>
      <c r="G6" s="65"/>
      <c r="H6" s="66"/>
      <c r="I6" s="66"/>
      <c r="J6" s="66"/>
      <c r="AB6" s="43" t="s">
        <v>54</v>
      </c>
      <c r="AC6" s="25"/>
      <c r="AD6" s="59" t="s">
        <v>74</v>
      </c>
      <c r="AE6" s="25"/>
      <c r="AF6" s="25"/>
      <c r="AG6" s="26"/>
      <c r="AH6" s="26"/>
      <c r="AI6" s="60" t="s">
        <v>68</v>
      </c>
      <c r="AJ6" s="61">
        <v>8.5</v>
      </c>
      <c r="AK6" s="62">
        <v>12</v>
      </c>
      <c r="AL6" s="19">
        <v>4</v>
      </c>
      <c r="AM6" s="27">
        <v>6.7</v>
      </c>
      <c r="AN6" s="19" t="s">
        <v>135</v>
      </c>
    </row>
    <row r="7" spans="1:41" s="20" customFormat="1" ht="15" x14ac:dyDescent="0.2">
      <c r="A7" s="106" t="s">
        <v>63</v>
      </c>
      <c r="B7" s="106"/>
      <c r="C7" s="21">
        <v>1</v>
      </c>
      <c r="D7" s="21">
        <v>2</v>
      </c>
      <c r="E7" s="21">
        <v>3</v>
      </c>
      <c r="F7" s="21">
        <v>4</v>
      </c>
      <c r="G7" s="21">
        <v>5</v>
      </c>
      <c r="H7" s="21">
        <v>6</v>
      </c>
      <c r="I7" s="21">
        <v>7</v>
      </c>
      <c r="J7" s="21">
        <v>8</v>
      </c>
      <c r="K7" s="21">
        <v>9</v>
      </c>
      <c r="L7" s="21">
        <v>10</v>
      </c>
      <c r="M7" s="21">
        <v>11</v>
      </c>
      <c r="N7" s="21">
        <v>12</v>
      </c>
      <c r="O7" s="21">
        <v>13</v>
      </c>
      <c r="P7" s="21">
        <v>14</v>
      </c>
      <c r="Q7" s="21">
        <v>15</v>
      </c>
      <c r="R7" s="21">
        <v>16</v>
      </c>
      <c r="S7" s="21">
        <v>17</v>
      </c>
      <c r="T7" s="21">
        <v>18</v>
      </c>
      <c r="U7" s="21">
        <v>19</v>
      </c>
      <c r="V7" s="21">
        <v>20</v>
      </c>
      <c r="AB7" s="43" t="s">
        <v>55</v>
      </c>
      <c r="AC7" s="25"/>
      <c r="AD7" s="26"/>
      <c r="AE7" s="25"/>
      <c r="AF7" s="25"/>
      <c r="AG7" s="26"/>
      <c r="AH7" s="26"/>
      <c r="AI7" s="60" t="s">
        <v>93</v>
      </c>
      <c r="AJ7" s="61">
        <v>8.5</v>
      </c>
      <c r="AK7" s="62">
        <v>10.5</v>
      </c>
      <c r="AL7" s="19">
        <v>5</v>
      </c>
      <c r="AM7" s="20">
        <v>6.7</v>
      </c>
      <c r="AN7" s="19" t="s">
        <v>135</v>
      </c>
      <c r="AO7" s="98"/>
    </row>
    <row r="8" spans="1:41" ht="15" x14ac:dyDescent="0.2">
      <c r="A8" s="111" t="s">
        <v>2</v>
      </c>
      <c r="B8" s="111"/>
      <c r="C8" s="67">
        <f>'Field data and Waste 1'!C8</f>
        <v>2705</v>
      </c>
      <c r="D8" s="67">
        <f>'Field data and Waste 1'!D8</f>
        <v>4811</v>
      </c>
      <c r="E8" s="67">
        <f>'Field data and Waste 1'!E8</f>
        <v>6235</v>
      </c>
      <c r="F8" s="67">
        <f>'Field data and Waste 1'!F8</f>
        <v>7626</v>
      </c>
      <c r="G8" s="67">
        <f>'Field data and Waste 1'!G8</f>
        <v>8920</v>
      </c>
      <c r="H8" s="67">
        <f>'Field data and Waste 1'!H8</f>
        <v>9808</v>
      </c>
      <c r="I8" s="67">
        <f>'Field data and Waste 1'!I8</f>
        <v>1799</v>
      </c>
      <c r="J8" s="67">
        <f>'Field data and Waste 1'!J8</f>
        <v>1607</v>
      </c>
      <c r="K8" s="67">
        <f>'Field data and Waste 1'!K8</f>
        <v>2502</v>
      </c>
      <c r="L8" s="67">
        <f>'Field data and Waste 1'!L8</f>
        <v>3618</v>
      </c>
      <c r="M8" s="67">
        <f>'Field data and Waste 1'!M8</f>
        <v>2429</v>
      </c>
      <c r="N8" s="67">
        <f>'Field data and Waste 1'!N8</f>
        <v>9478</v>
      </c>
      <c r="O8" s="67">
        <f>'Field data and Waste 1'!O8</f>
        <v>1487</v>
      </c>
      <c r="P8" s="67">
        <f>'Field data and Waste 1'!P8</f>
        <v>2786</v>
      </c>
      <c r="Q8" s="67">
        <f>'Field data and Waste 1'!Q8</f>
        <v>3769</v>
      </c>
      <c r="R8" s="67">
        <f>'Field data and Waste 1'!R8</f>
        <v>0</v>
      </c>
      <c r="S8" s="67">
        <f>'Field data and Waste 1'!S8</f>
        <v>0</v>
      </c>
      <c r="T8" s="67">
        <f>'Field data and Waste 1'!T8</f>
        <v>0</v>
      </c>
      <c r="U8" s="67">
        <f>'Field data and Waste 1'!U8</f>
        <v>0</v>
      </c>
      <c r="V8" s="67">
        <f>'Field data and Waste 1'!V8</f>
        <v>0</v>
      </c>
      <c r="AB8" s="68"/>
      <c r="AC8" s="68"/>
      <c r="AD8" s="26"/>
      <c r="AE8" s="25" t="s">
        <v>139</v>
      </c>
      <c r="AF8" s="25"/>
      <c r="AG8" s="26"/>
      <c r="AH8" s="26"/>
      <c r="AI8" s="60" t="s">
        <v>102</v>
      </c>
      <c r="AJ8" s="69">
        <v>1.4</v>
      </c>
      <c r="AK8" s="62">
        <v>4.4000000000000004</v>
      </c>
      <c r="AL8" s="19">
        <v>6</v>
      </c>
      <c r="AM8" s="19">
        <v>6.7</v>
      </c>
      <c r="AN8" s="19" t="s">
        <v>135</v>
      </c>
      <c r="AO8" s="99"/>
    </row>
    <row r="9" spans="1:41" ht="15" x14ac:dyDescent="0.2">
      <c r="A9" s="111" t="s">
        <v>3</v>
      </c>
      <c r="B9" s="111"/>
      <c r="C9" s="67" t="str">
        <f>'Field data and Waste 1'!C9</f>
        <v>Moderate</v>
      </c>
      <c r="D9" s="67" t="str">
        <f>'Field data and Waste 1'!D9</f>
        <v>Moderate</v>
      </c>
      <c r="E9" s="67" t="str">
        <f>'Field data and Waste 1'!E9</f>
        <v>Moderate</v>
      </c>
      <c r="F9" s="67" t="str">
        <f>'Field data and Waste 1'!F9</f>
        <v>Moderate</v>
      </c>
      <c r="G9" s="67" t="str">
        <f>'Field data and Waste 1'!G9</f>
        <v>Moderate</v>
      </c>
      <c r="H9" s="67" t="str">
        <f>'Field data and Waste 1'!H9</f>
        <v>Moderate</v>
      </c>
      <c r="I9" s="67" t="str">
        <f>'Field data and Waste 1'!I9</f>
        <v>Moderate</v>
      </c>
      <c r="J9" s="67" t="str">
        <f>'Field data and Waste 1'!J9</f>
        <v>Moderate</v>
      </c>
      <c r="K9" s="67" t="str">
        <f>'Field data and Waste 1'!K9</f>
        <v>Moderate</v>
      </c>
      <c r="L9" s="67" t="str">
        <f>'Field data and Waste 1'!L9</f>
        <v>Moderate</v>
      </c>
      <c r="M9" s="67" t="str">
        <f>'Field data and Waste 1'!M9</f>
        <v>Moderate</v>
      </c>
      <c r="N9" s="67" t="str">
        <f>'Field data and Waste 1'!N9</f>
        <v>Moderate</v>
      </c>
      <c r="O9" s="67" t="str">
        <f>'Field data and Waste 1'!O9</f>
        <v>Moderate</v>
      </c>
      <c r="P9" s="67" t="str">
        <f>'Field data and Waste 1'!P9</f>
        <v>Moderate</v>
      </c>
      <c r="Q9" s="67" t="str">
        <f>'Field data and Waste 1'!Q9</f>
        <v>Moderate</v>
      </c>
      <c r="R9" s="67">
        <f>'Field data and Waste 1'!R9</f>
        <v>0</v>
      </c>
      <c r="S9" s="67">
        <f>'Field data and Waste 1'!S9</f>
        <v>0</v>
      </c>
      <c r="T9" s="67">
        <f>'Field data and Waste 1'!T9</f>
        <v>0</v>
      </c>
      <c r="U9" s="67">
        <f>'Field data and Waste 1'!U9</f>
        <v>0</v>
      </c>
      <c r="V9" s="67">
        <f>'Field data and Waste 1'!V9</f>
        <v>0</v>
      </c>
      <c r="AB9" s="25"/>
      <c r="AC9" s="25"/>
      <c r="AD9" s="43" t="s">
        <v>137</v>
      </c>
      <c r="AE9" s="43">
        <v>4.5</v>
      </c>
      <c r="AF9" s="25"/>
      <c r="AG9" s="26"/>
      <c r="AH9" s="26"/>
      <c r="AI9" s="70" t="s">
        <v>100</v>
      </c>
      <c r="AJ9" s="71">
        <v>0.7</v>
      </c>
      <c r="AK9" s="72">
        <v>4</v>
      </c>
      <c r="AL9" s="40">
        <v>7</v>
      </c>
      <c r="AM9" s="19">
        <v>6.7</v>
      </c>
      <c r="AN9" s="19" t="s">
        <v>135</v>
      </c>
      <c r="AO9" s="98"/>
    </row>
    <row r="10" spans="1:41" x14ac:dyDescent="0.2">
      <c r="A10" s="111" t="s">
        <v>4</v>
      </c>
      <c r="B10" s="111"/>
      <c r="C10" s="67">
        <f>'Field data and Waste 1'!C10</f>
        <v>6.1</v>
      </c>
      <c r="D10" s="67">
        <f>'Field data and Waste 1'!D10</f>
        <v>5.8</v>
      </c>
      <c r="E10" s="67">
        <f>'Field data and Waste 1'!E10</f>
        <v>5.6</v>
      </c>
      <c r="F10" s="67">
        <f>'Field data and Waste 1'!F10</f>
        <v>5.9</v>
      </c>
      <c r="G10" s="67">
        <f>'Field data and Waste 1'!G10</f>
        <v>6</v>
      </c>
      <c r="H10" s="67">
        <f>'Field data and Waste 1'!H10</f>
        <v>5.4</v>
      </c>
      <c r="I10" s="67">
        <f>'Field data and Waste 1'!I10</f>
        <v>5.4</v>
      </c>
      <c r="J10" s="67">
        <f>'Field data and Waste 1'!J10</f>
        <v>5.8</v>
      </c>
      <c r="K10" s="67">
        <f>'Field data and Waste 1'!K10</f>
        <v>5.8</v>
      </c>
      <c r="L10" s="67">
        <f>'Field data and Waste 1'!L10</f>
        <v>5.6</v>
      </c>
      <c r="M10" s="67">
        <f>'Field data and Waste 1'!M10</f>
        <v>5.6</v>
      </c>
      <c r="N10" s="67">
        <f>'Field data and Waste 1'!N10</f>
        <v>5.6</v>
      </c>
      <c r="O10" s="67">
        <f>'Field data and Waste 1'!O10</f>
        <v>5.6</v>
      </c>
      <c r="P10" s="67">
        <f>'Field data and Waste 1'!P10</f>
        <v>5.8</v>
      </c>
      <c r="Q10" s="67">
        <f>'Field data and Waste 1'!Q10</f>
        <v>5.7</v>
      </c>
      <c r="R10" s="67">
        <f>'Field data and Waste 1'!R10</f>
        <v>0</v>
      </c>
      <c r="S10" s="67">
        <f>'Field data and Waste 1'!S10</f>
        <v>0</v>
      </c>
      <c r="T10" s="67">
        <f>'Field data and Waste 1'!T10</f>
        <v>0</v>
      </c>
      <c r="U10" s="67">
        <f>'Field data and Waste 1'!U10</f>
        <v>0</v>
      </c>
      <c r="V10" s="67">
        <f>'Field data and Waste 1'!V10</f>
        <v>0</v>
      </c>
      <c r="AB10" s="25"/>
      <c r="AC10" s="25"/>
      <c r="AD10" s="43" t="s">
        <v>140</v>
      </c>
      <c r="AE10" s="43">
        <v>5</v>
      </c>
      <c r="AF10" s="25"/>
      <c r="AG10" s="26"/>
      <c r="AH10" s="26"/>
      <c r="AI10" s="60" t="s">
        <v>94</v>
      </c>
      <c r="AJ10" s="61">
        <v>9</v>
      </c>
      <c r="AK10" s="62">
        <v>16.5</v>
      </c>
      <c r="AL10" s="19">
        <v>8</v>
      </c>
      <c r="AM10" s="19">
        <v>6.7</v>
      </c>
      <c r="AN10" s="19" t="s">
        <v>135</v>
      </c>
    </row>
    <row r="11" spans="1:41" x14ac:dyDescent="0.2">
      <c r="A11" s="111" t="s">
        <v>5</v>
      </c>
      <c r="B11" s="111"/>
      <c r="C11" s="67">
        <f>'Field data and Waste 1'!C11</f>
        <v>1</v>
      </c>
      <c r="D11" s="67">
        <f>'Field data and Waste 1'!D11</f>
        <v>1</v>
      </c>
      <c r="E11" s="67">
        <f>'Field data and Waste 1'!E11</f>
        <v>0</v>
      </c>
      <c r="F11" s="67">
        <f>'Field data and Waste 1'!F11</f>
        <v>0</v>
      </c>
      <c r="G11" s="67">
        <f>'Field data and Waste 1'!G11</f>
        <v>0</v>
      </c>
      <c r="H11" s="67">
        <f>'Field data and Waste 1'!H11</f>
        <v>0</v>
      </c>
      <c r="I11" s="67">
        <f>'Field data and Waste 1'!I11</f>
        <v>0</v>
      </c>
      <c r="J11" s="67">
        <f>'Field data and Waste 1'!J11</f>
        <v>0</v>
      </c>
      <c r="K11" s="67">
        <f>'Field data and Waste 1'!K11</f>
        <v>0</v>
      </c>
      <c r="L11" s="67">
        <f>'Field data and Waste 1'!L11</f>
        <v>0</v>
      </c>
      <c r="M11" s="67">
        <f>'Field data and Waste 1'!M11</f>
        <v>0</v>
      </c>
      <c r="N11" s="67">
        <f>'Field data and Waste 1'!N11</f>
        <v>0</v>
      </c>
      <c r="O11" s="67">
        <f>'Field data and Waste 1'!O11</f>
        <v>0</v>
      </c>
      <c r="P11" s="67">
        <f>'Field data and Waste 1'!P11</f>
        <v>0</v>
      </c>
      <c r="Q11" s="67">
        <f>'Field data and Waste 1'!Q11</f>
        <v>0</v>
      </c>
      <c r="R11" s="67">
        <f>'Field data and Waste 1'!R11</f>
        <v>0</v>
      </c>
      <c r="S11" s="67">
        <f>'Field data and Waste 1'!S11</f>
        <v>0</v>
      </c>
      <c r="T11" s="67">
        <f>'Field data and Waste 1'!T11</f>
        <v>0</v>
      </c>
      <c r="U11" s="67">
        <f>'Field data and Waste 1'!U11</f>
        <v>0</v>
      </c>
      <c r="V11" s="67">
        <f>'Field data and Waste 1'!V11</f>
        <v>0</v>
      </c>
      <c r="AB11" s="25"/>
      <c r="AC11" s="25"/>
      <c r="AD11" s="59" t="s">
        <v>141</v>
      </c>
      <c r="AE11" s="43">
        <v>6</v>
      </c>
      <c r="AF11" s="25"/>
      <c r="AG11" s="26"/>
      <c r="AH11" s="26"/>
      <c r="AI11" s="60" t="s">
        <v>120</v>
      </c>
      <c r="AJ11" s="61">
        <v>15</v>
      </c>
      <c r="AK11" s="62">
        <v>17.5</v>
      </c>
      <c r="AL11" s="19">
        <v>9</v>
      </c>
      <c r="AM11" s="19">
        <v>7</v>
      </c>
      <c r="AN11" s="19" t="s">
        <v>135</v>
      </c>
    </row>
    <row r="12" spans="1:41" x14ac:dyDescent="0.2">
      <c r="A12" s="111" t="s">
        <v>6</v>
      </c>
      <c r="B12" s="111"/>
      <c r="C12" s="67">
        <f>'Field data and Waste 1'!C12</f>
        <v>1</v>
      </c>
      <c r="D12" s="67">
        <f>'Field data and Waste 1'!D12</f>
        <v>1</v>
      </c>
      <c r="E12" s="67">
        <f>'Field data and Waste 1'!E12</f>
        <v>1</v>
      </c>
      <c r="F12" s="67">
        <f>'Field data and Waste 1'!F12</f>
        <v>1</v>
      </c>
      <c r="G12" s="67">
        <f>'Field data and Waste 1'!G12</f>
        <v>1</v>
      </c>
      <c r="H12" s="67">
        <f>'Field data and Waste 1'!H12</f>
        <v>0</v>
      </c>
      <c r="I12" s="67">
        <f>'Field data and Waste 1'!I12</f>
        <v>0</v>
      </c>
      <c r="J12" s="67">
        <f>'Field data and Waste 1'!J12</f>
        <v>1</v>
      </c>
      <c r="K12" s="67">
        <f>'Field data and Waste 1'!K12</f>
        <v>1</v>
      </c>
      <c r="L12" s="67">
        <f>'Field data and Waste 1'!L12</f>
        <v>1</v>
      </c>
      <c r="M12" s="67">
        <f>'Field data and Waste 1'!M12</f>
        <v>1</v>
      </c>
      <c r="N12" s="67">
        <f>'Field data and Waste 1'!N12</f>
        <v>1</v>
      </c>
      <c r="O12" s="67">
        <f>'Field data and Waste 1'!O12</f>
        <v>1</v>
      </c>
      <c r="P12" s="67">
        <f>'Field data and Waste 1'!P12</f>
        <v>1</v>
      </c>
      <c r="Q12" s="67">
        <f>'Field data and Waste 1'!Q12</f>
        <v>1</v>
      </c>
      <c r="R12" s="67">
        <f>'Field data and Waste 1'!R12</f>
        <v>0</v>
      </c>
      <c r="S12" s="67">
        <f>'Field data and Waste 1'!S12</f>
        <v>0</v>
      </c>
      <c r="T12" s="67">
        <f>'Field data and Waste 1'!T12</f>
        <v>0</v>
      </c>
      <c r="U12" s="67">
        <f>'Field data and Waste 1'!U12</f>
        <v>0</v>
      </c>
      <c r="V12" s="67">
        <f>'Field data and Waste 1'!V12</f>
        <v>0</v>
      </c>
      <c r="AB12" s="25"/>
      <c r="AC12" s="25"/>
      <c r="AD12" s="59" t="s">
        <v>142</v>
      </c>
      <c r="AE12" s="43">
        <v>7.5</v>
      </c>
      <c r="AF12" s="25"/>
      <c r="AG12" s="26"/>
      <c r="AH12" s="26"/>
      <c r="AI12" s="60" t="s">
        <v>119</v>
      </c>
      <c r="AJ12" s="61">
        <v>14</v>
      </c>
      <c r="AK12" s="62">
        <v>11</v>
      </c>
      <c r="AL12" s="19">
        <v>10</v>
      </c>
      <c r="AM12" s="19">
        <v>7</v>
      </c>
      <c r="AN12" s="19" t="s">
        <v>135</v>
      </c>
    </row>
    <row r="13" spans="1:41" x14ac:dyDescent="0.2">
      <c r="A13" s="111" t="s">
        <v>7</v>
      </c>
      <c r="B13" s="111"/>
      <c r="C13" s="67">
        <f>'Field data and Waste 1'!C13</f>
        <v>2</v>
      </c>
      <c r="D13" s="67">
        <f>'Field data and Waste 1'!D13</f>
        <v>3</v>
      </c>
      <c r="E13" s="67">
        <f>'Field data and Waste 1'!E13</f>
        <v>3</v>
      </c>
      <c r="F13" s="67">
        <f>'Field data and Waste 1'!F13</f>
        <v>3</v>
      </c>
      <c r="G13" s="67">
        <f>'Field data and Waste 1'!G13</f>
        <v>2</v>
      </c>
      <c r="H13" s="67">
        <f>'Field data and Waste 1'!H13</f>
        <v>2</v>
      </c>
      <c r="I13" s="67">
        <f>'Field data and Waste 1'!I13</f>
        <v>2</v>
      </c>
      <c r="J13" s="67">
        <f>'Field data and Waste 1'!J13</f>
        <v>2</v>
      </c>
      <c r="K13" s="67">
        <f>'Field data and Waste 1'!K13</f>
        <v>2</v>
      </c>
      <c r="L13" s="67">
        <f>'Field data and Waste 1'!L13</f>
        <v>3</v>
      </c>
      <c r="M13" s="67">
        <f>'Field data and Waste 1'!M13</f>
        <v>3</v>
      </c>
      <c r="N13" s="67">
        <f>'Field data and Waste 1'!N13</f>
        <v>3</v>
      </c>
      <c r="O13" s="67">
        <f>'Field data and Waste 1'!O13</f>
        <v>2</v>
      </c>
      <c r="P13" s="67">
        <f>'Field data and Waste 1'!P13</f>
        <v>3</v>
      </c>
      <c r="Q13" s="67">
        <f>'Field data and Waste 1'!Q13</f>
        <v>3</v>
      </c>
      <c r="R13" s="67">
        <f>'Field data and Waste 1'!R13</f>
        <v>0</v>
      </c>
      <c r="S13" s="67">
        <f>'Field data and Waste 1'!S13</f>
        <v>0</v>
      </c>
      <c r="T13" s="67">
        <f>'Field data and Waste 1'!T13</f>
        <v>0</v>
      </c>
      <c r="U13" s="67">
        <f>'Field data and Waste 1'!U13</f>
        <v>0</v>
      </c>
      <c r="V13" s="67">
        <f>'Field data and Waste 1'!V13</f>
        <v>0</v>
      </c>
      <c r="AB13" s="25"/>
      <c r="AC13" s="25"/>
      <c r="AD13" s="59" t="s">
        <v>143</v>
      </c>
      <c r="AE13" s="43">
        <v>12</v>
      </c>
      <c r="AF13" s="25"/>
      <c r="AG13" s="26"/>
      <c r="AH13" s="26"/>
      <c r="AI13" s="60" t="s">
        <v>118</v>
      </c>
      <c r="AJ13" s="61">
        <v>1.9</v>
      </c>
      <c r="AK13" s="62">
        <v>7.5</v>
      </c>
      <c r="AL13" s="19">
        <v>11</v>
      </c>
      <c r="AM13" s="19">
        <v>6.7</v>
      </c>
      <c r="AN13" s="19" t="s">
        <v>135</v>
      </c>
    </row>
    <row r="14" spans="1:41" x14ac:dyDescent="0.2">
      <c r="A14" s="115" t="s">
        <v>8</v>
      </c>
      <c r="B14" s="115"/>
      <c r="C14" s="73" t="str">
        <f>'Field data and Waste 1'!C14</f>
        <v xml:space="preserve">Haylage (45% DM) </v>
      </c>
      <c r="D14" s="73" t="str">
        <f>'Field data and Waste 1'!D14</f>
        <v xml:space="preserve">Haylage (45% DM) </v>
      </c>
      <c r="E14" s="73" t="str">
        <f>'Field data and Waste 1'!E14</f>
        <v xml:space="preserve">Haylage (45% DM) </v>
      </c>
      <c r="F14" s="73" t="str">
        <f>'Field data and Waste 1'!F14</f>
        <v xml:space="preserve">Haylage (45% DM) </v>
      </c>
      <c r="G14" s="73" t="str">
        <f>'Field data and Waste 1'!G14</f>
        <v xml:space="preserve">Haylage (45% DM) </v>
      </c>
      <c r="H14" s="73" t="str">
        <f>'Field data and Waste 1'!H14</f>
        <v xml:space="preserve">Haylage (45% DM) </v>
      </c>
      <c r="I14" s="73" t="str">
        <f>'Field data and Waste 1'!I14</f>
        <v xml:space="preserve">Haylage (45% DM) </v>
      </c>
      <c r="J14" s="73" t="str">
        <f>'Field data and Waste 1'!J14</f>
        <v xml:space="preserve">Haylage (45% DM) </v>
      </c>
      <c r="K14" s="73" t="str">
        <f>'Field data and Waste 1'!K14</f>
        <v xml:space="preserve">Haylage (45% DM) </v>
      </c>
      <c r="L14" s="73" t="str">
        <f>'Field data and Waste 1'!L14</f>
        <v xml:space="preserve">Haylage (45% DM) </v>
      </c>
      <c r="M14" s="73" t="str">
        <f>'Field data and Waste 1'!M14</f>
        <v xml:space="preserve">Haylage (45% DM) </v>
      </c>
      <c r="N14" s="73" t="str">
        <f>'Field data and Waste 1'!N14</f>
        <v xml:space="preserve">Haylage (45% DM) </v>
      </c>
      <c r="O14" s="73" t="str">
        <f>'Field data and Waste 1'!O14</f>
        <v xml:space="preserve">Haylage (45% DM) </v>
      </c>
      <c r="P14" s="73" t="str">
        <f>'Field data and Waste 1'!P14</f>
        <v xml:space="preserve">Haylage (45% DM) </v>
      </c>
      <c r="Q14" s="73" t="str">
        <f>'Field data and Waste 1'!Q14</f>
        <v xml:space="preserve">Haylage (45% DM) </v>
      </c>
      <c r="R14" s="73">
        <f>'Field data and Waste 1'!R14</f>
        <v>0</v>
      </c>
      <c r="S14" s="73">
        <f>'Field data and Waste 1'!S14</f>
        <v>0</v>
      </c>
      <c r="T14" s="73">
        <f>'Field data and Waste 1'!T14</f>
        <v>0</v>
      </c>
      <c r="U14" s="73">
        <f>'Field data and Waste 1'!U14</f>
        <v>0</v>
      </c>
      <c r="V14" s="73">
        <f>'Field data and Waste 1'!V14</f>
        <v>0</v>
      </c>
      <c r="AD14" s="43" t="s">
        <v>138</v>
      </c>
      <c r="AE14" s="43">
        <v>6</v>
      </c>
      <c r="AI14" s="60" t="s">
        <v>117</v>
      </c>
      <c r="AJ14" s="61">
        <v>0.8</v>
      </c>
      <c r="AK14" s="62">
        <v>1.7</v>
      </c>
      <c r="AL14" s="19">
        <v>12</v>
      </c>
      <c r="AM14" s="19">
        <v>6.7</v>
      </c>
      <c r="AN14" s="19" t="s">
        <v>135</v>
      </c>
    </row>
    <row r="15" spans="1:41" x14ac:dyDescent="0.2">
      <c r="A15" s="114" t="s">
        <v>9</v>
      </c>
      <c r="B15" s="114"/>
      <c r="C15" s="67">
        <f>'Field data and Waste 1'!C15</f>
        <v>20</v>
      </c>
      <c r="D15" s="67">
        <f>'Field data and Waste 1'!D15</f>
        <v>20</v>
      </c>
      <c r="E15" s="67">
        <f>'Field data and Waste 1'!E15</f>
        <v>20</v>
      </c>
      <c r="F15" s="67">
        <f>'Field data and Waste 1'!F15</f>
        <v>20</v>
      </c>
      <c r="G15" s="67">
        <f>'Field data and Waste 1'!G15</f>
        <v>20</v>
      </c>
      <c r="H15" s="67">
        <f>'Field data and Waste 1'!H15</f>
        <v>20</v>
      </c>
      <c r="I15" s="67">
        <f>'Field data and Waste 1'!I15</f>
        <v>20</v>
      </c>
      <c r="J15" s="67">
        <f>'Field data and Waste 1'!J15</f>
        <v>29</v>
      </c>
      <c r="K15" s="67">
        <f>'Field data and Waste 1'!K15</f>
        <v>29</v>
      </c>
      <c r="L15" s="67">
        <f>'Field data and Waste 1'!L15</f>
        <v>29</v>
      </c>
      <c r="M15" s="67">
        <f>'Field data and Waste 1'!M15</f>
        <v>29</v>
      </c>
      <c r="N15" s="67">
        <f>'Field data and Waste 1'!N15</f>
        <v>29</v>
      </c>
      <c r="O15" s="67">
        <f>'Field data and Waste 1'!O15</f>
        <v>29</v>
      </c>
      <c r="P15" s="67">
        <f>'Field data and Waste 1'!P15</f>
        <v>29</v>
      </c>
      <c r="Q15" s="67">
        <f>'Field data and Waste 1'!Q15</f>
        <v>29</v>
      </c>
      <c r="R15" s="67">
        <f>'Field data and Waste 1'!R15</f>
        <v>0</v>
      </c>
      <c r="S15" s="67">
        <f>'Field data and Waste 1'!S15</f>
        <v>0</v>
      </c>
      <c r="T15" s="67">
        <f>'Field data and Waste 1'!T15</f>
        <v>0</v>
      </c>
      <c r="U15" s="67">
        <f>'Field data and Waste 1'!U15</f>
        <v>0</v>
      </c>
      <c r="V15" s="67">
        <f>'Field data and Waste 1'!V15</f>
        <v>0</v>
      </c>
      <c r="AD15" s="43" t="s">
        <v>144</v>
      </c>
      <c r="AE15" s="43">
        <v>7</v>
      </c>
      <c r="AI15" s="60" t="s">
        <v>98</v>
      </c>
      <c r="AJ15" s="69">
        <v>1.8</v>
      </c>
      <c r="AK15" s="62">
        <v>5.4</v>
      </c>
      <c r="AL15" s="19">
        <v>13</v>
      </c>
      <c r="AM15" s="19">
        <v>6.7</v>
      </c>
      <c r="AN15" s="19" t="s">
        <v>135</v>
      </c>
    </row>
    <row r="16" spans="1:41" ht="13.5" thickBot="1" x14ac:dyDescent="0.25">
      <c r="A16" s="116" t="s">
        <v>44</v>
      </c>
      <c r="B16" s="116"/>
      <c r="C16" s="74" t="str">
        <f>'Field data and Waste 1'!C16</f>
        <v>Medium/Clay</v>
      </c>
      <c r="D16" s="74" t="str">
        <f>'Field data and Waste 1'!D16</f>
        <v>Medium/Clay</v>
      </c>
      <c r="E16" s="74" t="str">
        <f>'Field data and Waste 1'!E16</f>
        <v>Medium/Clay</v>
      </c>
      <c r="F16" s="74" t="str">
        <f>'Field data and Waste 1'!F16</f>
        <v>Medium/Clay</v>
      </c>
      <c r="G16" s="74" t="str">
        <f>'Field data and Waste 1'!G16</f>
        <v>Medium/Clay</v>
      </c>
      <c r="H16" s="74" t="str">
        <f>'Field data and Waste 1'!H16</f>
        <v>Medium/Clay</v>
      </c>
      <c r="I16" s="74" t="str">
        <f>'Field data and Waste 1'!I16</f>
        <v>Medium/Clay</v>
      </c>
      <c r="J16" s="74" t="str">
        <f>'Field data and Waste 1'!J16</f>
        <v>Medium/Clay</v>
      </c>
      <c r="K16" s="74" t="str">
        <f>'Field data and Waste 1'!K16</f>
        <v>Medium/Clay</v>
      </c>
      <c r="L16" s="74" t="str">
        <f>'Field data and Waste 1'!L16</f>
        <v>Medium/Clay</v>
      </c>
      <c r="M16" s="74" t="str">
        <f>'Field data and Waste 1'!M16</f>
        <v>Medium/Clay</v>
      </c>
      <c r="N16" s="74" t="str">
        <f>'Field data and Waste 1'!N16</f>
        <v>Medium/Clay</v>
      </c>
      <c r="O16" s="74" t="str">
        <f>'Field data and Waste 1'!O16</f>
        <v>Medium/Clay</v>
      </c>
      <c r="P16" s="74" t="str">
        <f>'Field data and Waste 1'!P16</f>
        <v>Medium/Clay</v>
      </c>
      <c r="Q16" s="74" t="str">
        <f>'Field data and Waste 1'!Q16</f>
        <v>Medium/Clay</v>
      </c>
      <c r="R16" s="74">
        <f>'Field data and Waste 1'!R16</f>
        <v>0</v>
      </c>
      <c r="S16" s="74">
        <f>'Field data and Waste 1'!S16</f>
        <v>0</v>
      </c>
      <c r="T16" s="74">
        <f>'Field data and Waste 1'!T16</f>
        <v>0</v>
      </c>
      <c r="U16" s="74">
        <f>'Field data and Waste 1'!U16</f>
        <v>0</v>
      </c>
      <c r="V16" s="74">
        <f>'Field data and Waste 1'!V16</f>
        <v>0</v>
      </c>
      <c r="AD16" s="59" t="s">
        <v>145</v>
      </c>
      <c r="AE16" s="43">
        <v>8</v>
      </c>
      <c r="AI16" s="60" t="s">
        <v>116</v>
      </c>
      <c r="AJ16" s="61">
        <v>8</v>
      </c>
      <c r="AK16" s="62">
        <v>5.5</v>
      </c>
      <c r="AL16" s="20">
        <v>14</v>
      </c>
      <c r="AM16" s="19">
        <v>6.7</v>
      </c>
      <c r="AN16" s="19" t="s">
        <v>135</v>
      </c>
    </row>
    <row r="17" spans="1:40" x14ac:dyDescent="0.2">
      <c r="A17" s="103" t="s">
        <v>69</v>
      </c>
      <c r="B17" s="104"/>
      <c r="C17" s="39">
        <f>(VLOOKUP(C$14,$AI2:$AK26,2,FALSE))*C$15</f>
        <v>64</v>
      </c>
      <c r="D17" s="39">
        <f t="shared" ref="D17:V17" si="0">(VLOOKUP(D$14,$AI2:$AK26,2,FALSE))*D$15</f>
        <v>64</v>
      </c>
      <c r="E17" s="39">
        <f t="shared" si="0"/>
        <v>64</v>
      </c>
      <c r="F17" s="39">
        <f t="shared" si="0"/>
        <v>64</v>
      </c>
      <c r="G17" s="39">
        <f t="shared" si="0"/>
        <v>64</v>
      </c>
      <c r="H17" s="39">
        <f t="shared" si="0"/>
        <v>64</v>
      </c>
      <c r="I17" s="39">
        <f t="shared" si="0"/>
        <v>64</v>
      </c>
      <c r="J17" s="39">
        <f t="shared" si="0"/>
        <v>92.800000000000011</v>
      </c>
      <c r="K17" s="39">
        <f t="shared" si="0"/>
        <v>92.800000000000011</v>
      </c>
      <c r="L17" s="39">
        <f t="shared" si="0"/>
        <v>92.800000000000011</v>
      </c>
      <c r="M17" s="39">
        <f t="shared" si="0"/>
        <v>92.800000000000011</v>
      </c>
      <c r="N17" s="39">
        <f t="shared" si="0"/>
        <v>92.800000000000011</v>
      </c>
      <c r="O17" s="39">
        <f t="shared" si="0"/>
        <v>92.800000000000011</v>
      </c>
      <c r="P17" s="39">
        <f t="shared" si="0"/>
        <v>92.800000000000011</v>
      </c>
      <c r="Q17" s="39">
        <f t="shared" si="0"/>
        <v>92.800000000000011</v>
      </c>
      <c r="R17" s="39" t="e">
        <f t="shared" si="0"/>
        <v>#N/A</v>
      </c>
      <c r="S17" s="39" t="e">
        <f t="shared" si="0"/>
        <v>#N/A</v>
      </c>
      <c r="T17" s="39" t="e">
        <f t="shared" si="0"/>
        <v>#N/A</v>
      </c>
      <c r="U17" s="39" t="e">
        <f t="shared" si="0"/>
        <v>#N/A</v>
      </c>
      <c r="V17" s="39" t="e">
        <f t="shared" si="0"/>
        <v>#N/A</v>
      </c>
      <c r="AD17" s="59" t="s">
        <v>146</v>
      </c>
      <c r="AE17" s="43">
        <v>10</v>
      </c>
      <c r="AI17" s="55" t="s">
        <v>113</v>
      </c>
      <c r="AJ17" s="56">
        <v>1.4</v>
      </c>
      <c r="AK17" s="57">
        <v>4.8</v>
      </c>
      <c r="AL17" s="58">
        <v>15</v>
      </c>
      <c r="AM17" s="19">
        <v>6.2</v>
      </c>
      <c r="AN17" s="19" t="s">
        <v>110</v>
      </c>
    </row>
    <row r="18" spans="1:40" ht="15" customHeight="1" x14ac:dyDescent="0.2">
      <c r="A18" s="105" t="s">
        <v>23</v>
      </c>
      <c r="B18" s="106"/>
      <c r="C18" s="24">
        <f>$D31</f>
        <v>67.412674999999993</v>
      </c>
      <c r="D18" s="24">
        <f>$D32</f>
        <v>67.412674999999993</v>
      </c>
      <c r="E18" s="24">
        <f>$D33</f>
        <v>67.412674999999993</v>
      </c>
      <c r="F18" s="24">
        <f>$D34</f>
        <v>67.412674999999993</v>
      </c>
      <c r="G18" s="24">
        <f>$D35</f>
        <v>67.412674999999993</v>
      </c>
      <c r="H18" s="24">
        <f>$D36</f>
        <v>67.412674999999993</v>
      </c>
      <c r="I18" s="24">
        <f>$D37</f>
        <v>67.412674999999993</v>
      </c>
      <c r="J18" s="24">
        <f>$D38</f>
        <v>67.412674999999993</v>
      </c>
      <c r="K18" s="24">
        <f>$D39</f>
        <v>67.412674999999993</v>
      </c>
      <c r="L18" s="24">
        <f>$D40</f>
        <v>67.412674999999993</v>
      </c>
      <c r="M18" s="24">
        <f>$D41</f>
        <v>67.412674999999993</v>
      </c>
      <c r="N18" s="24">
        <f>$D42</f>
        <v>67.412674999999993</v>
      </c>
      <c r="O18" s="24">
        <f>$D43</f>
        <v>67.412674999999993</v>
      </c>
      <c r="P18" s="24">
        <f>$D44</f>
        <v>67.412674999999993</v>
      </c>
      <c r="Q18" s="24">
        <f>$D45</f>
        <v>67.412674999999993</v>
      </c>
      <c r="R18" s="24">
        <f>$D46</f>
        <v>0</v>
      </c>
      <c r="S18" s="24">
        <f>$D47</f>
        <v>0</v>
      </c>
      <c r="T18" s="24">
        <f>$D48</f>
        <v>0</v>
      </c>
      <c r="U18" s="24">
        <f>$D49</f>
        <v>0</v>
      </c>
      <c r="V18" s="32">
        <f>$D50</f>
        <v>0</v>
      </c>
      <c r="AD18" s="59" t="s">
        <v>147</v>
      </c>
      <c r="AE18" s="43">
        <v>16</v>
      </c>
      <c r="AI18" s="55" t="s">
        <v>103</v>
      </c>
      <c r="AJ18" s="56">
        <v>5.9</v>
      </c>
      <c r="AK18" s="57">
        <v>18</v>
      </c>
      <c r="AL18" s="58">
        <v>16</v>
      </c>
      <c r="AM18" s="19">
        <v>6.2</v>
      </c>
      <c r="AN18" s="19" t="s">
        <v>110</v>
      </c>
    </row>
    <row r="19" spans="1:40" ht="15" customHeight="1" x14ac:dyDescent="0.2">
      <c r="A19" s="105" t="s">
        <v>87</v>
      </c>
      <c r="B19" s="106"/>
      <c r="C19" s="24">
        <f>C18-C17</f>
        <v>3.412674999999993</v>
      </c>
      <c r="D19" s="24">
        <f t="shared" ref="D19:V19" si="1">D18-D17</f>
        <v>3.412674999999993</v>
      </c>
      <c r="E19" s="24">
        <f t="shared" si="1"/>
        <v>3.412674999999993</v>
      </c>
      <c r="F19" s="24">
        <f t="shared" si="1"/>
        <v>3.412674999999993</v>
      </c>
      <c r="G19" s="24">
        <f t="shared" si="1"/>
        <v>3.412674999999993</v>
      </c>
      <c r="H19" s="24">
        <f t="shared" si="1"/>
        <v>3.412674999999993</v>
      </c>
      <c r="I19" s="24">
        <f t="shared" si="1"/>
        <v>3.412674999999993</v>
      </c>
      <c r="J19" s="24">
        <f t="shared" si="1"/>
        <v>-25.387325000000018</v>
      </c>
      <c r="K19" s="24">
        <f t="shared" si="1"/>
        <v>-25.387325000000018</v>
      </c>
      <c r="L19" s="24">
        <f t="shared" si="1"/>
        <v>-25.387325000000018</v>
      </c>
      <c r="M19" s="24">
        <f t="shared" si="1"/>
        <v>-25.387325000000018</v>
      </c>
      <c r="N19" s="24">
        <f t="shared" si="1"/>
        <v>-25.387325000000018</v>
      </c>
      <c r="O19" s="24">
        <f t="shared" si="1"/>
        <v>-25.387325000000018</v>
      </c>
      <c r="P19" s="24">
        <f t="shared" si="1"/>
        <v>-25.387325000000018</v>
      </c>
      <c r="Q19" s="24">
        <f t="shared" si="1"/>
        <v>-25.387325000000018</v>
      </c>
      <c r="R19" s="24" t="e">
        <f t="shared" si="1"/>
        <v>#N/A</v>
      </c>
      <c r="S19" s="24" t="e">
        <f t="shared" si="1"/>
        <v>#N/A</v>
      </c>
      <c r="T19" s="24" t="e">
        <f t="shared" si="1"/>
        <v>#N/A</v>
      </c>
      <c r="U19" s="24" t="e">
        <f t="shared" si="1"/>
        <v>#N/A</v>
      </c>
      <c r="V19" s="32" t="e">
        <f t="shared" si="1"/>
        <v>#N/A</v>
      </c>
      <c r="AI19" s="55" t="s">
        <v>104</v>
      </c>
      <c r="AJ19" s="56">
        <v>3.2</v>
      </c>
      <c r="AK19" s="57">
        <v>10.5</v>
      </c>
      <c r="AL19" s="58">
        <v>17</v>
      </c>
      <c r="AM19" s="19">
        <v>6.2</v>
      </c>
      <c r="AN19" s="19" t="s">
        <v>110</v>
      </c>
    </row>
    <row r="20" spans="1:40" ht="15" customHeight="1" thickBot="1" x14ac:dyDescent="0.25">
      <c r="A20" s="107" t="s">
        <v>88</v>
      </c>
      <c r="B20" s="108"/>
      <c r="C20" s="33" t="str">
        <f>IF($B31="","",IF(C$19&gt;=0,"INCREASE","DECREASE"))</f>
        <v>INCREASE</v>
      </c>
      <c r="D20" s="33" t="str">
        <f>IF($B32="","",IF(D$19&gt;=0,"INCREASE","DECREASE"))</f>
        <v>INCREASE</v>
      </c>
      <c r="E20" s="33" t="str">
        <f>IF($B33="","",IF(E$19&gt;=0,"INCREASE","DECREASE"))</f>
        <v>INCREASE</v>
      </c>
      <c r="F20" s="33" t="str">
        <f>IF($B34="","",IF(F$19&gt;=0,"INCREASE","DECREASE"))</f>
        <v>INCREASE</v>
      </c>
      <c r="G20" s="33" t="str">
        <f>IF($B35="","",IF(G$19&gt;=0,"INCREASE","DECREASE"))</f>
        <v>INCREASE</v>
      </c>
      <c r="H20" s="33" t="str">
        <f>IF($B36="","",IF(H$19&gt;=0,"INCREASE","DECREASE"))</f>
        <v>INCREASE</v>
      </c>
      <c r="I20" s="33" t="str">
        <f>IF($B37="","",IF(I$19&gt;=0,"INCREASE","DECREASE"))</f>
        <v>INCREASE</v>
      </c>
      <c r="J20" s="33" t="str">
        <f>IF($B38="","",IF(J$19&gt;=0,"INCREASE","DECREASE"))</f>
        <v>DECREASE</v>
      </c>
      <c r="K20" s="33" t="str">
        <f>IF($B39="","",IF(K$19&gt;=0,"INCREASE","DECREASE"))</f>
        <v>DECREASE</v>
      </c>
      <c r="L20" s="33" t="str">
        <f>IF($B40="","",IF(L$19&gt;=0,"INCREASE","DECREASE"))</f>
        <v>DECREASE</v>
      </c>
      <c r="M20" s="33" t="str">
        <f>IF($B41="","",IF(M$19&gt;=0,"INCREASE","DECREASE"))</f>
        <v>DECREASE</v>
      </c>
      <c r="N20" s="33" t="str">
        <f>IF($B42="","",IF(N$19&gt;=0,"INCREASE","DECREASE"))</f>
        <v>DECREASE</v>
      </c>
      <c r="O20" s="33" t="str">
        <f>IF($B43="","",IF(O$19&gt;=0,"INCREASE","DECREASE"))</f>
        <v>DECREASE</v>
      </c>
      <c r="P20" s="33" t="str">
        <f>IF($B44="","",IF(P$19&gt;=0,"INCREASE","DECREASE"))</f>
        <v>DECREASE</v>
      </c>
      <c r="Q20" s="33" t="str">
        <f>IF($B45="","",IF(Q$19&gt;=0,"INCREASE","DECREASE"))</f>
        <v>DECREASE</v>
      </c>
      <c r="R20" s="33" t="str">
        <f>IF($B46="","",IF(R$19&gt;=0,"INCREASE","DECREASE"))</f>
        <v/>
      </c>
      <c r="S20" s="33" t="str">
        <f>IF($B47="","",IF(S$19&gt;=0,"INCREASE","DECREASE"))</f>
        <v/>
      </c>
      <c r="T20" s="33" t="str">
        <f>IF($B48="","",IF(T$19&gt;=0,"INCREASE","DECREASE"))</f>
        <v/>
      </c>
      <c r="U20" s="33" t="str">
        <f>IF($B49="","",IF(U$19&gt;=0,"INCREASE","DECREASE"))</f>
        <v/>
      </c>
      <c r="V20" s="34" t="str">
        <f>IF($B50="","",IF(V$19&gt;=0,"INCREASE","DECREASE"))</f>
        <v/>
      </c>
      <c r="AI20" s="55" t="s">
        <v>112</v>
      </c>
      <c r="AJ20" s="56">
        <v>2.1</v>
      </c>
      <c r="AK20" s="57">
        <v>7.2</v>
      </c>
      <c r="AL20" s="58">
        <v>18</v>
      </c>
      <c r="AM20" s="19">
        <v>6.2</v>
      </c>
      <c r="AN20" s="19" t="s">
        <v>110</v>
      </c>
    </row>
    <row r="21" spans="1:40" ht="15" customHeight="1" x14ac:dyDescent="0.2">
      <c r="A21" s="103" t="s">
        <v>85</v>
      </c>
      <c r="B21" s="104"/>
      <c r="C21" s="39">
        <f>(VLOOKUP(C$14,$AI2:$AK26,3,FALSE))*C$15</f>
        <v>210</v>
      </c>
      <c r="D21" s="39">
        <f t="shared" ref="D21:V21" si="2">(VLOOKUP(D$14,$AI2:$AK26,3,FALSE))*D$15</f>
        <v>210</v>
      </c>
      <c r="E21" s="39">
        <f t="shared" si="2"/>
        <v>210</v>
      </c>
      <c r="F21" s="39">
        <f t="shared" si="2"/>
        <v>210</v>
      </c>
      <c r="G21" s="39">
        <f t="shared" si="2"/>
        <v>210</v>
      </c>
      <c r="H21" s="39">
        <f t="shared" si="2"/>
        <v>210</v>
      </c>
      <c r="I21" s="39">
        <f t="shared" si="2"/>
        <v>210</v>
      </c>
      <c r="J21" s="39">
        <f t="shared" si="2"/>
        <v>304.5</v>
      </c>
      <c r="K21" s="39">
        <f t="shared" si="2"/>
        <v>304.5</v>
      </c>
      <c r="L21" s="39">
        <f t="shared" si="2"/>
        <v>304.5</v>
      </c>
      <c r="M21" s="39">
        <f t="shared" si="2"/>
        <v>304.5</v>
      </c>
      <c r="N21" s="39">
        <f t="shared" si="2"/>
        <v>304.5</v>
      </c>
      <c r="O21" s="39">
        <f t="shared" si="2"/>
        <v>304.5</v>
      </c>
      <c r="P21" s="39">
        <f t="shared" si="2"/>
        <v>304.5</v>
      </c>
      <c r="Q21" s="39">
        <f t="shared" si="2"/>
        <v>304.5</v>
      </c>
      <c r="R21" s="39" t="e">
        <f t="shared" si="2"/>
        <v>#N/A</v>
      </c>
      <c r="S21" s="39" t="e">
        <f t="shared" si="2"/>
        <v>#N/A</v>
      </c>
      <c r="T21" s="39" t="e">
        <f t="shared" si="2"/>
        <v>#N/A</v>
      </c>
      <c r="U21" s="39" t="e">
        <f t="shared" si="2"/>
        <v>#N/A</v>
      </c>
      <c r="V21" s="39" t="e">
        <f t="shared" si="2"/>
        <v>#N/A</v>
      </c>
      <c r="AI21" s="70" t="s">
        <v>97</v>
      </c>
      <c r="AJ21" s="75">
        <v>11</v>
      </c>
      <c r="AK21" s="72">
        <v>12</v>
      </c>
      <c r="AL21" s="40">
        <v>19</v>
      </c>
      <c r="AM21" s="19">
        <v>6.7</v>
      </c>
      <c r="AN21" s="19" t="s">
        <v>135</v>
      </c>
    </row>
    <row r="22" spans="1:40" ht="15" customHeight="1" x14ac:dyDescent="0.2">
      <c r="A22" s="105" t="s">
        <v>86</v>
      </c>
      <c r="B22" s="106"/>
      <c r="C22" s="24">
        <f>$E31</f>
        <v>154.59306500000002</v>
      </c>
      <c r="D22" s="24">
        <f>$E32</f>
        <v>154.59306500000002</v>
      </c>
      <c r="E22" s="24">
        <f>$E33</f>
        <v>154.59306500000002</v>
      </c>
      <c r="F22" s="24">
        <f>$E34</f>
        <v>154.59306500000002</v>
      </c>
      <c r="G22" s="24">
        <f>$E35</f>
        <v>154.59306500000002</v>
      </c>
      <c r="H22" s="24">
        <f>$E36</f>
        <v>154.59306500000002</v>
      </c>
      <c r="I22" s="24">
        <f>$E37</f>
        <v>154.59306500000002</v>
      </c>
      <c r="J22" s="24">
        <f>$E38</f>
        <v>154.59306500000002</v>
      </c>
      <c r="K22" s="24">
        <f>$E39</f>
        <v>154.59306500000002</v>
      </c>
      <c r="L22" s="24">
        <f>$E40</f>
        <v>154.59306500000002</v>
      </c>
      <c r="M22" s="24">
        <f>$E41</f>
        <v>154.59306500000002</v>
      </c>
      <c r="N22" s="24">
        <f>$E42</f>
        <v>154.59306500000002</v>
      </c>
      <c r="O22" s="24">
        <f>$E43</f>
        <v>154.59306500000002</v>
      </c>
      <c r="P22" s="24">
        <f>$E44</f>
        <v>154.59306500000002</v>
      </c>
      <c r="Q22" s="24">
        <f>$E45</f>
        <v>154.59306500000002</v>
      </c>
      <c r="R22" s="24">
        <f>$E46</f>
        <v>0</v>
      </c>
      <c r="S22" s="24">
        <f>$E47</f>
        <v>0</v>
      </c>
      <c r="T22" s="24">
        <f>$E48</f>
        <v>0</v>
      </c>
      <c r="U22" s="24">
        <f>$E49</f>
        <v>0</v>
      </c>
      <c r="V22" s="24">
        <f>$E50</f>
        <v>0</v>
      </c>
      <c r="AI22" s="70" t="s">
        <v>99</v>
      </c>
      <c r="AJ22" s="71">
        <v>1.2</v>
      </c>
      <c r="AK22" s="72">
        <v>5</v>
      </c>
      <c r="AL22" s="40">
        <v>20</v>
      </c>
      <c r="AM22" s="19">
        <v>6.7</v>
      </c>
      <c r="AN22" s="19" t="s">
        <v>135</v>
      </c>
    </row>
    <row r="23" spans="1:40" ht="15" customHeight="1" x14ac:dyDescent="0.2">
      <c r="A23" s="105" t="s">
        <v>89</v>
      </c>
      <c r="B23" s="106"/>
      <c r="C23" s="24">
        <f>C22-C21</f>
        <v>-55.406934999999976</v>
      </c>
      <c r="D23" s="24">
        <f t="shared" ref="D23:V23" si="3">D22-D21</f>
        <v>-55.406934999999976</v>
      </c>
      <c r="E23" s="24">
        <f t="shared" si="3"/>
        <v>-55.406934999999976</v>
      </c>
      <c r="F23" s="24">
        <f t="shared" si="3"/>
        <v>-55.406934999999976</v>
      </c>
      <c r="G23" s="24">
        <f t="shared" si="3"/>
        <v>-55.406934999999976</v>
      </c>
      <c r="H23" s="24">
        <f t="shared" si="3"/>
        <v>-55.406934999999976</v>
      </c>
      <c r="I23" s="24">
        <f t="shared" si="3"/>
        <v>-55.406934999999976</v>
      </c>
      <c r="J23" s="24">
        <f t="shared" si="3"/>
        <v>-149.90693499999998</v>
      </c>
      <c r="K23" s="24">
        <f t="shared" si="3"/>
        <v>-149.90693499999998</v>
      </c>
      <c r="L23" s="24">
        <f t="shared" si="3"/>
        <v>-149.90693499999998</v>
      </c>
      <c r="M23" s="24">
        <f t="shared" si="3"/>
        <v>-149.90693499999998</v>
      </c>
      <c r="N23" s="24">
        <f t="shared" si="3"/>
        <v>-149.90693499999998</v>
      </c>
      <c r="O23" s="24">
        <f t="shared" si="3"/>
        <v>-149.90693499999998</v>
      </c>
      <c r="P23" s="24">
        <f t="shared" si="3"/>
        <v>-149.90693499999998</v>
      </c>
      <c r="Q23" s="24">
        <f t="shared" si="3"/>
        <v>-149.90693499999998</v>
      </c>
      <c r="R23" s="24" t="e">
        <f t="shared" si="3"/>
        <v>#N/A</v>
      </c>
      <c r="S23" s="24" t="e">
        <f t="shared" si="3"/>
        <v>#N/A</v>
      </c>
      <c r="T23" s="24" t="e">
        <f t="shared" si="3"/>
        <v>#N/A</v>
      </c>
      <c r="U23" s="24" t="e">
        <f t="shared" si="3"/>
        <v>#N/A</v>
      </c>
      <c r="V23" s="24" t="e">
        <f t="shared" si="3"/>
        <v>#N/A</v>
      </c>
      <c r="AI23" s="70" t="s">
        <v>95</v>
      </c>
      <c r="AJ23" s="75">
        <v>9</v>
      </c>
      <c r="AK23" s="72">
        <v>10</v>
      </c>
      <c r="AL23" s="40">
        <v>21</v>
      </c>
      <c r="AM23" s="19">
        <v>6.7</v>
      </c>
      <c r="AN23" s="19" t="s">
        <v>135</v>
      </c>
    </row>
    <row r="24" spans="1:40" ht="15" customHeight="1" thickBot="1" x14ac:dyDescent="0.25">
      <c r="A24" s="107" t="s">
        <v>90</v>
      </c>
      <c r="B24" s="108"/>
      <c r="C24" s="33" t="str">
        <f>IF($B31="","",IF(C$23&gt;=0,"INCREASE","DECREASE"))</f>
        <v>DECREASE</v>
      </c>
      <c r="D24" s="33" t="str">
        <f t="shared" ref="D24:V24" si="4">IF($B31="","",IF(D$23&gt;=0,"INCREASE","DECREASE"))</f>
        <v>DECREASE</v>
      </c>
      <c r="E24" s="33" t="str">
        <f t="shared" si="4"/>
        <v>DECREASE</v>
      </c>
      <c r="F24" s="33" t="str">
        <f t="shared" si="4"/>
        <v>DECREASE</v>
      </c>
      <c r="G24" s="33" t="str">
        <f t="shared" si="4"/>
        <v>DECREASE</v>
      </c>
      <c r="H24" s="33" t="str">
        <f t="shared" si="4"/>
        <v>DECREASE</v>
      </c>
      <c r="I24" s="33" t="str">
        <f t="shared" si="4"/>
        <v>DECREASE</v>
      </c>
      <c r="J24" s="33" t="str">
        <f t="shared" si="4"/>
        <v>DECREASE</v>
      </c>
      <c r="K24" s="33" t="str">
        <f t="shared" si="4"/>
        <v>DECREASE</v>
      </c>
      <c r="L24" s="33" t="str">
        <f t="shared" si="4"/>
        <v>DECREASE</v>
      </c>
      <c r="M24" s="33" t="str">
        <f t="shared" si="4"/>
        <v>DECREASE</v>
      </c>
      <c r="N24" s="33" t="str">
        <f t="shared" si="4"/>
        <v>DECREASE</v>
      </c>
      <c r="O24" s="33" t="str">
        <f t="shared" si="4"/>
        <v>DECREASE</v>
      </c>
      <c r="P24" s="33" t="str">
        <f t="shared" si="4"/>
        <v>DECREASE</v>
      </c>
      <c r="Q24" s="33" t="str">
        <f t="shared" si="4"/>
        <v>DECREASE</v>
      </c>
      <c r="R24" s="33" t="e">
        <f t="shared" si="4"/>
        <v>#N/A</v>
      </c>
      <c r="S24" s="33" t="e">
        <f t="shared" si="4"/>
        <v>#N/A</v>
      </c>
      <c r="T24" s="33" t="e">
        <f t="shared" si="4"/>
        <v>#N/A</v>
      </c>
      <c r="U24" s="33" t="e">
        <f t="shared" si="4"/>
        <v>#N/A</v>
      </c>
      <c r="V24" s="33" t="e">
        <f t="shared" si="4"/>
        <v>#N/A</v>
      </c>
      <c r="AI24" s="70" t="s">
        <v>96</v>
      </c>
      <c r="AJ24" s="75">
        <v>1.5</v>
      </c>
      <c r="AK24" s="72">
        <v>3</v>
      </c>
      <c r="AL24" s="40">
        <v>22</v>
      </c>
      <c r="AM24" s="19">
        <v>6.7</v>
      </c>
      <c r="AN24" s="19" t="s">
        <v>135</v>
      </c>
    </row>
    <row r="25" spans="1:40" x14ac:dyDescent="0.2">
      <c r="C25" s="64"/>
      <c r="D25" s="76"/>
      <c r="E25" s="76"/>
      <c r="F25" s="76"/>
      <c r="AI25" s="70" t="s">
        <v>115</v>
      </c>
      <c r="AJ25" s="75">
        <v>1</v>
      </c>
      <c r="AK25" s="72">
        <v>5.8</v>
      </c>
      <c r="AL25" s="40">
        <v>23</v>
      </c>
      <c r="AM25" s="19">
        <v>6.7</v>
      </c>
      <c r="AN25" s="19" t="s">
        <v>135</v>
      </c>
    </row>
    <row r="26" spans="1:40" s="18" customFormat="1" x14ac:dyDescent="0.2">
      <c r="A26" s="1"/>
      <c r="B26" s="8" t="s">
        <v>10</v>
      </c>
      <c r="C26" s="8" t="s">
        <v>75</v>
      </c>
      <c r="D26" s="10" t="s">
        <v>11</v>
      </c>
      <c r="E26" s="10" t="s">
        <v>12</v>
      </c>
      <c r="F26" s="10" t="s">
        <v>13</v>
      </c>
      <c r="G26" s="8" t="s">
        <v>14</v>
      </c>
      <c r="H26" s="10" t="s">
        <v>15</v>
      </c>
      <c r="I26" s="10" t="s">
        <v>16</v>
      </c>
      <c r="J26" s="8" t="s">
        <v>17</v>
      </c>
      <c r="K26" s="8" t="s">
        <v>18</v>
      </c>
      <c r="L26" s="8" t="s">
        <v>19</v>
      </c>
      <c r="M26" s="8" t="s">
        <v>20</v>
      </c>
      <c r="N26" s="8" t="s">
        <v>61</v>
      </c>
      <c r="O26" s="8" t="s">
        <v>62</v>
      </c>
      <c r="P26" s="10" t="s">
        <v>39</v>
      </c>
      <c r="Q26" s="10" t="s">
        <v>40</v>
      </c>
      <c r="R26" s="10" t="s">
        <v>35</v>
      </c>
      <c r="S26" s="10" t="s">
        <v>36</v>
      </c>
      <c r="T26" s="10" t="s">
        <v>37</v>
      </c>
      <c r="U26" s="10" t="s">
        <v>38</v>
      </c>
      <c r="AI26" s="77" t="s">
        <v>114</v>
      </c>
      <c r="AJ26" s="78">
        <v>0.7</v>
      </c>
      <c r="AK26" s="79">
        <v>2.4</v>
      </c>
      <c r="AL26" s="40">
        <v>24</v>
      </c>
      <c r="AM26" s="18">
        <v>6.7</v>
      </c>
      <c r="AN26" s="19" t="s">
        <v>135</v>
      </c>
    </row>
    <row r="27" spans="1:40" s="64" customFormat="1" x14ac:dyDescent="0.25">
      <c r="A27" s="80"/>
      <c r="B27" s="81" t="s">
        <v>46</v>
      </c>
      <c r="C27" s="101" t="s">
        <v>56</v>
      </c>
      <c r="D27" s="101" t="s">
        <v>54</v>
      </c>
      <c r="E27" s="101" t="s">
        <v>54</v>
      </c>
      <c r="F27" s="101" t="s">
        <v>54</v>
      </c>
      <c r="G27" s="101" t="s">
        <v>54</v>
      </c>
      <c r="H27" s="101" t="s">
        <v>54</v>
      </c>
      <c r="I27" s="101" t="s">
        <v>54</v>
      </c>
      <c r="J27" s="101" t="s">
        <v>54</v>
      </c>
      <c r="K27" s="101" t="s">
        <v>54</v>
      </c>
      <c r="L27" s="101" t="s">
        <v>54</v>
      </c>
      <c r="M27" s="101" t="s">
        <v>54</v>
      </c>
      <c r="N27" s="101"/>
      <c r="O27" s="101"/>
      <c r="P27" s="101" t="s">
        <v>54</v>
      </c>
      <c r="Q27" s="101" t="s">
        <v>54</v>
      </c>
      <c r="R27" s="101"/>
      <c r="S27" s="101"/>
      <c r="T27" s="101"/>
      <c r="U27" s="101"/>
    </row>
    <row r="28" spans="1:40" s="64" customFormat="1" x14ac:dyDescent="0.25">
      <c r="A28" s="82"/>
      <c r="B28" s="31">
        <v>1.04</v>
      </c>
      <c r="C28" s="23">
        <v>0.06</v>
      </c>
      <c r="D28" s="23">
        <v>275</v>
      </c>
      <c r="E28" s="23">
        <v>1199</v>
      </c>
      <c r="F28" s="23">
        <v>73.400000000000006</v>
      </c>
      <c r="G28" s="23">
        <v>0.2</v>
      </c>
      <c r="H28" s="23">
        <v>3.33</v>
      </c>
      <c r="I28" s="23">
        <v>0.5</v>
      </c>
      <c r="J28" s="23">
        <v>0.01</v>
      </c>
      <c r="K28" s="30">
        <v>0.05</v>
      </c>
      <c r="L28" s="23">
        <v>0.2</v>
      </c>
      <c r="M28" s="23">
        <v>0.2</v>
      </c>
      <c r="N28" s="23"/>
      <c r="O28" s="23"/>
      <c r="P28" s="23">
        <v>969</v>
      </c>
      <c r="Q28" s="23">
        <v>62</v>
      </c>
      <c r="R28" s="23"/>
      <c r="S28" s="23"/>
      <c r="T28" s="23"/>
      <c r="U28" s="23"/>
    </row>
    <row r="29" spans="1:40" s="15" customFormat="1" ht="27" x14ac:dyDescent="0.25">
      <c r="A29" s="109" t="s">
        <v>2</v>
      </c>
      <c r="B29" s="8" t="s">
        <v>21</v>
      </c>
      <c r="C29" s="4" t="s">
        <v>22</v>
      </c>
      <c r="D29" s="4" t="s">
        <v>23</v>
      </c>
      <c r="E29" s="5" t="s">
        <v>24</v>
      </c>
      <c r="F29" s="4" t="s">
        <v>25</v>
      </c>
      <c r="G29" s="4" t="s">
        <v>26</v>
      </c>
      <c r="H29" s="4" t="s">
        <v>27</v>
      </c>
      <c r="I29" s="4" t="s">
        <v>28</v>
      </c>
      <c r="J29" s="4" t="s">
        <v>29</v>
      </c>
      <c r="K29" s="4" t="s">
        <v>30</v>
      </c>
      <c r="L29" s="4" t="s">
        <v>31</v>
      </c>
      <c r="M29" s="4" t="s">
        <v>32</v>
      </c>
      <c r="N29" s="4" t="s">
        <v>59</v>
      </c>
      <c r="O29" s="14" t="s">
        <v>60</v>
      </c>
      <c r="P29" s="5" t="s">
        <v>58</v>
      </c>
      <c r="Q29" s="5" t="s">
        <v>64</v>
      </c>
      <c r="R29" s="5" t="s">
        <v>48</v>
      </c>
      <c r="S29" s="5" t="s">
        <v>49</v>
      </c>
      <c r="T29" s="5" t="s">
        <v>50</v>
      </c>
      <c r="U29" s="5" t="s">
        <v>51</v>
      </c>
    </row>
    <row r="30" spans="1:40" s="17" customFormat="1" ht="27" x14ac:dyDescent="0.25">
      <c r="A30" s="110"/>
      <c r="B30" s="9" t="s">
        <v>33</v>
      </c>
      <c r="C30" s="6" t="s">
        <v>34</v>
      </c>
      <c r="D30" s="7" t="s">
        <v>65</v>
      </c>
      <c r="E30" s="7" t="s">
        <v>66</v>
      </c>
      <c r="F30" s="7" t="s">
        <v>67</v>
      </c>
      <c r="G30" s="6" t="s">
        <v>34</v>
      </c>
      <c r="H30" s="6" t="s">
        <v>34</v>
      </c>
      <c r="I30" s="6" t="s">
        <v>34</v>
      </c>
      <c r="J30" s="6" t="s">
        <v>34</v>
      </c>
      <c r="K30" s="6" t="s">
        <v>34</v>
      </c>
      <c r="L30" s="6" t="s">
        <v>34</v>
      </c>
      <c r="M30" s="6" t="s">
        <v>34</v>
      </c>
      <c r="N30" s="16" t="s">
        <v>34</v>
      </c>
      <c r="O30" s="16" t="s">
        <v>34</v>
      </c>
      <c r="P30" s="7" t="s">
        <v>34</v>
      </c>
      <c r="Q30" s="7" t="s">
        <v>34</v>
      </c>
      <c r="R30" s="6" t="s">
        <v>34</v>
      </c>
      <c r="S30" s="6" t="s">
        <v>34</v>
      </c>
      <c r="T30" s="6" t="s">
        <v>34</v>
      </c>
      <c r="U30" s="6" t="s">
        <v>34</v>
      </c>
    </row>
    <row r="31" spans="1:40" s="83" customFormat="1" x14ac:dyDescent="0.25">
      <c r="A31" s="21">
        <f>C8</f>
        <v>2705</v>
      </c>
      <c r="B31" s="23">
        <v>107</v>
      </c>
      <c r="C31" s="2">
        <f>IF(C$27="%w/w SAR",((C$28*10)*$B31),IF(C$27="%w/w DM",(((C$28*10)*($B$28/100))*$B31),IF(C$27="kg/t SAR",(C$28*$B31),IF(C$27="kg/t DM",((C$28*($B$28/100))*$B31),IF(C$27="mg/kg SAR",((C$28*0.001)*$B31),IF(C$27="mg/kg DM",(((C$28*0.001)*($B$28/100))*$B31),0))))))</f>
        <v>64.2</v>
      </c>
      <c r="D31" s="2">
        <f>(IF(D$27="%w/w SAR",((D$28*10)*$B31),IF(D$27="%w/w DM",(((D$28*10)*($B$28/100))*$B31),IF(D$27="kg/t SAR",(D$28*$B31),IF(D$27="kg/t DM",((D$28*($B$28/100))*$B31),IF(D$27="mg/kg SAR",((D$28*0.001)*$B31),IF(D$27="mg/kg DM",(((D$28*0.001)*($B$28/100))*$B31),"0")))))))*2.291</f>
        <v>67.412674999999993</v>
      </c>
      <c r="E31" s="2">
        <f>(IF(E$27="%w/w SAR",((E$28*10)*$B31),IF(E$27="%w/w DM",(((E$28*10)*($B$28/100))*$B31),IF(E$27="kg/t SAR",(E$28*$B31),IF(E$27="kg/t DM",((E$28*($B$28/100))*$B31),IF(E$27="mg/kg SAR",((E$28*0.001)*$B31),IF(E$27="mg/kg DM",(((E$28*0.001)*($B$28/100))*$B31),"0")))))))*1.205</f>
        <v>154.59306500000002</v>
      </c>
      <c r="F31" s="2">
        <f>(IF(F$27="%w/w SAR",((F$28*10)*$B31),IF(F$27="%w/w DM",(((F$28*10)*($B$28/100))*$B31),IF(F$27="kg/t SAR",(F$28*$B31),IF(F$27="kg/t DM",((F$28*($B$28/100))*$B31),IF(F$27="mg/kg SAR",((F$28*0.001)*$B31),IF(F$27="mg/kg DM",(((F$28*0.001)*($B$28/100))*$B31),"0")))))))*1.658</f>
        <v>13.021600400000001</v>
      </c>
      <c r="G31" s="2">
        <f t="shared" ref="G31:P46" si="5">IF(G$27="%w/w SAR",((G$28*10)*$B31),IF(G$27="%w/w DM",(((G$28*10)*($B$28/100))*$B31),IF(G$27="kg/t SAR",(G$28*$B31),IF(G$27="kg/t DM",((G$28*($B$28/100))*$B31),IF(G$27="mg/kg SAR",((G$28*0.001)*$B31),IF(G$27="mg/kg DM",(((G$28*0.001)*($B$28/100))*$B31),0))))))</f>
        <v>2.1400000000000002E-2</v>
      </c>
      <c r="H31" s="2">
        <f t="shared" si="5"/>
        <v>0.35631000000000002</v>
      </c>
      <c r="I31" s="2">
        <f t="shared" si="5"/>
        <v>5.3499999999999999E-2</v>
      </c>
      <c r="J31" s="2">
        <f t="shared" si="5"/>
        <v>1.07E-3</v>
      </c>
      <c r="K31" s="2">
        <f t="shared" si="5"/>
        <v>5.3500000000000006E-3</v>
      </c>
      <c r="L31" s="2">
        <f t="shared" si="5"/>
        <v>2.1400000000000002E-2</v>
      </c>
      <c r="M31" s="2">
        <f t="shared" si="5"/>
        <v>2.1400000000000002E-2</v>
      </c>
      <c r="N31" s="2">
        <f t="shared" si="5"/>
        <v>0</v>
      </c>
      <c r="O31" s="2">
        <f t="shared" si="5"/>
        <v>0</v>
      </c>
      <c r="P31" s="2">
        <f t="shared" si="5"/>
        <v>103.68299999999999</v>
      </c>
      <c r="Q31" s="2">
        <f>(IF(Q$27="%w/w SAR",((Q$28*10)*$B31),IF(Q$27="%w/w DM",(((Q$28*10)*($B$28/100))*$B31),IF(Q$27="kg/t SAR",(Q$28*$B31),IF(Q$27="kg/t DM",((Q$28*($B$28/100))*$B31),IF(Q$27="mg/kg SAR",((Q$28*0.001)*$B31),IF(Q$27="mg/kg DM",(((Q$28*0.001)*($B$28/100))*$B31),0)))))))*2.5</f>
        <v>16.585000000000001</v>
      </c>
      <c r="R31" s="2">
        <f>IF(R$27="%w/w SAR",((R$28*10)*$B31),IF(R$27="%w/w DM",(((R$28*10)*($B$28/100))*$B31),IF(R$27="kg/t SAR",(R$28*$B31),IF(R$27="kg/t DM",((R$28*($B$28/100))*$B31),IF(R$27="mg/kg SAR",((R$28*0.001)*$B31),IF(R$27="mg/kg DM",(((R$28*0.001)*($B$28/100))*$B31),0))))))</f>
        <v>0</v>
      </c>
      <c r="S31" s="2">
        <f>IF(S$27="%w/w SAR",((S$28*10)*$B31),IF(S$27="%w/w DM",(((S$28*10)*($B$28/100))*$B31),IF(S$27="kg/t SAR",(S$28*$B31),IF(S$27="kg/t DM",((S$28*($B$28/100))*$B31),IF(S$27="mg/kg SAR",((S$28*0.001)*$B31),IF(S$27="mg/kg DM",(((S$28*0.001)*($B$28/100))*$B31),0))))))</f>
        <v>0</v>
      </c>
      <c r="T31" s="2">
        <f>IF(T$27="%w/w SAR",((T$28*10)*$B31),IF(T$27="%w/w DM",(((T$28*10)*($B$28/100))*$B31),IF(T$27="kg/t SAR",(T$28*$B31),IF(T$27="kg/t DM",((T$28*($B$28/100))*$B31),IF(T$27="mg/kg SAR",((T$28*0.001)*$B31),IF(T$27="mg/kg DM",(((T$28*0.001)*($B$28/100))*$B31),0))))))</f>
        <v>0</v>
      </c>
      <c r="U31" s="2">
        <f>IF(U$27="%w/w SAR",((U$28*10)*$B31),IF(U$27="%w/w DM",(((U$28*10)*($B$28/100))*$B31),IF(U$27="kg/t SAR",(U$28*$B31),IF(U$27="kg/t DM",((U$28*($B$28/100))*$B31),IF(U$27="mg/kg SAR",((U$28*0.001)*$B31),IF(U$27="mg/kg DM",(((U$28*0.001)*($B$28/100))*$B31),0))))))</f>
        <v>0</v>
      </c>
      <c r="AB31" s="66"/>
      <c r="AC31" s="66"/>
      <c r="AD31" s="66"/>
      <c r="AE31" s="66"/>
      <c r="AF31" s="66"/>
      <c r="AG31" s="66"/>
      <c r="AH31" s="66"/>
      <c r="AI31" s="66"/>
    </row>
    <row r="32" spans="1:40" s="83" customFormat="1" x14ac:dyDescent="0.25">
      <c r="A32" s="21">
        <f>D8</f>
        <v>4811</v>
      </c>
      <c r="B32" s="23">
        <v>107</v>
      </c>
      <c r="C32" s="2">
        <f t="shared" ref="C32:C50" si="6">IF(C$27="%w/w SAR",((C$28*10)*$B32),IF(C$27="%w/w DM",(((C$28*10)*($B$28/100))*$B32),IF(C$27="kg/t SAR",(C$28*$B32),IF(C$27="kg/t DM",((C$28*($B$28/100))*$B32),IF(C$27="mg/kg SAR",((C$28*0.001)*$B32),IF(C$27="mg/kg DM",(((C$28*0.001)*($B$28/100))*$B32),0))))))</f>
        <v>64.2</v>
      </c>
      <c r="D32" s="2">
        <f t="shared" ref="D32:D50" si="7">(IF(D$27="%w/w SAR",((D$28*10)*$B32),IF(D$27="%w/w DM",(((D$28*10)*($B$28/100))*$B32),IF(D$27="kg/t SAR",(D$28*$B32),IF(D$27="kg/t DM",((D$28*($B$28/100))*$B32),IF(D$27="mg/kg SAR",((D$28*0.001)*$B32),IF(D$27="mg/kg DM",(((D$28*0.001)*($B$28/100))*$B32),"0")))))))*2.291</f>
        <v>67.412674999999993</v>
      </c>
      <c r="E32" s="2">
        <f t="shared" ref="E32:E50" si="8">(IF(E$27="%w/w SAR",((E$28*10)*$B32),IF(E$27="%w/w DM",(((E$28*10)*($B$28/100))*$B32),IF(E$27="kg/t SAR",(E$28*$B32),IF(E$27="kg/t DM",((E$28*($B$28/100))*$B32),IF(E$27="mg/kg SAR",((E$28*0.001)*$B32),IF(E$27="mg/kg DM",(((E$28*0.001)*($B$28/100))*$B32),"0")))))))*1.205</f>
        <v>154.59306500000002</v>
      </c>
      <c r="F32" s="2">
        <f t="shared" ref="F32:F50" si="9">(IF(F$27="%w/w SAR",((F$28*10)*$B32),IF(F$27="%w/w DM",(((F$28*10)*($B$28/100))*$B32),IF(F$27="kg/t SAR",(F$28*$B32),IF(F$27="kg/t DM",((F$28*($B$28/100))*$B32),IF(F$27="mg/kg SAR",((F$28*0.001)*$B32),IF(F$27="mg/kg DM",(((F$28*0.001)*($B$28/100))*$B32),"0")))))))*1.658</f>
        <v>13.021600400000001</v>
      </c>
      <c r="G32" s="2">
        <f t="shared" si="5"/>
        <v>2.1400000000000002E-2</v>
      </c>
      <c r="H32" s="2">
        <f t="shared" si="5"/>
        <v>0.35631000000000002</v>
      </c>
      <c r="I32" s="2">
        <f t="shared" si="5"/>
        <v>5.3499999999999999E-2</v>
      </c>
      <c r="J32" s="2">
        <f t="shared" si="5"/>
        <v>1.07E-3</v>
      </c>
      <c r="K32" s="2">
        <f t="shared" si="5"/>
        <v>5.3500000000000006E-3</v>
      </c>
      <c r="L32" s="2">
        <f t="shared" si="5"/>
        <v>2.1400000000000002E-2</v>
      </c>
      <c r="M32" s="2">
        <f t="shared" si="5"/>
        <v>2.1400000000000002E-2</v>
      </c>
      <c r="N32" s="2">
        <f t="shared" si="5"/>
        <v>0</v>
      </c>
      <c r="O32" s="2">
        <f t="shared" si="5"/>
        <v>0</v>
      </c>
      <c r="P32" s="2">
        <f t="shared" si="5"/>
        <v>103.68299999999999</v>
      </c>
      <c r="Q32" s="2">
        <f t="shared" ref="Q32:Q50" si="10">(IF(Q$27="%w/w SAR",((Q$28*10)*$B32),IF(Q$27="%w/w DM",(((Q$28*10)*($B$28/100))*$B32),IF(Q$27="kg/t SAR",(Q$28*$B32),IF(Q$27="kg/t DM",((Q$28*($B$28/100))*$B32),IF(Q$27="mg/kg SAR",((Q$28*0.001)*$B32),IF(Q$27="mg/kg DM",(((Q$28*0.001)*($B$28/100))*$B32),0)))))))*2.5</f>
        <v>16.585000000000001</v>
      </c>
      <c r="R32" s="2">
        <f t="shared" ref="R32:U50" si="11">IF(R$27="%w/w SAR",((R$28*10)*$B32),IF(R$27="%w/w DM",(((R$28*10)*($B$28/100))*$B32),IF(R$27="kg/t SAR",(R$28*$B32),IF(R$27="kg/t DM",((R$28*($B$28/100))*$B32),IF(R$27="mg/kg SAR",((R$28*0.001)*$B32),IF(R$27="mg/kg DM",(((R$28*0.001)*($B$28/100))*$B32),0))))))</f>
        <v>0</v>
      </c>
      <c r="S32" s="2">
        <f t="shared" si="11"/>
        <v>0</v>
      </c>
      <c r="T32" s="2">
        <f t="shared" si="11"/>
        <v>0</v>
      </c>
      <c r="U32" s="2">
        <f t="shared" si="11"/>
        <v>0</v>
      </c>
      <c r="AB32" s="66"/>
      <c r="AC32" s="66"/>
      <c r="AD32" s="66"/>
      <c r="AE32" s="66"/>
      <c r="AF32" s="66"/>
      <c r="AG32" s="66"/>
      <c r="AH32" s="66"/>
      <c r="AI32" s="66"/>
    </row>
    <row r="33" spans="1:35" s="83" customFormat="1" x14ac:dyDescent="0.25">
      <c r="A33" s="21">
        <f>E8</f>
        <v>6235</v>
      </c>
      <c r="B33" s="23">
        <v>107</v>
      </c>
      <c r="C33" s="2">
        <f t="shared" si="6"/>
        <v>64.2</v>
      </c>
      <c r="D33" s="2">
        <f t="shared" si="7"/>
        <v>67.412674999999993</v>
      </c>
      <c r="E33" s="2">
        <f t="shared" si="8"/>
        <v>154.59306500000002</v>
      </c>
      <c r="F33" s="2">
        <f t="shared" si="9"/>
        <v>13.021600400000001</v>
      </c>
      <c r="G33" s="2">
        <f t="shared" si="5"/>
        <v>2.1400000000000002E-2</v>
      </c>
      <c r="H33" s="2">
        <f t="shared" si="5"/>
        <v>0.35631000000000002</v>
      </c>
      <c r="I33" s="2">
        <f t="shared" si="5"/>
        <v>5.3499999999999999E-2</v>
      </c>
      <c r="J33" s="2">
        <f t="shared" si="5"/>
        <v>1.07E-3</v>
      </c>
      <c r="K33" s="2">
        <f t="shared" si="5"/>
        <v>5.3500000000000006E-3</v>
      </c>
      <c r="L33" s="2">
        <f t="shared" si="5"/>
        <v>2.1400000000000002E-2</v>
      </c>
      <c r="M33" s="2">
        <f t="shared" si="5"/>
        <v>2.1400000000000002E-2</v>
      </c>
      <c r="N33" s="2">
        <f t="shared" si="5"/>
        <v>0</v>
      </c>
      <c r="O33" s="2">
        <f t="shared" si="5"/>
        <v>0</v>
      </c>
      <c r="P33" s="2">
        <f t="shared" si="5"/>
        <v>103.68299999999999</v>
      </c>
      <c r="Q33" s="2">
        <f t="shared" si="10"/>
        <v>16.585000000000001</v>
      </c>
      <c r="R33" s="2">
        <f t="shared" si="11"/>
        <v>0</v>
      </c>
      <c r="S33" s="2">
        <f t="shared" si="11"/>
        <v>0</v>
      </c>
      <c r="T33" s="2">
        <f t="shared" si="11"/>
        <v>0</v>
      </c>
      <c r="U33" s="2">
        <f t="shared" si="11"/>
        <v>0</v>
      </c>
      <c r="AB33" s="66"/>
      <c r="AC33" s="66"/>
      <c r="AD33" s="66"/>
      <c r="AE33" s="66"/>
      <c r="AF33" s="66"/>
      <c r="AG33" s="66"/>
      <c r="AH33" s="66"/>
      <c r="AI33" s="66"/>
    </row>
    <row r="34" spans="1:35" s="83" customFormat="1" x14ac:dyDescent="0.25">
      <c r="A34" s="21">
        <f>F8</f>
        <v>7626</v>
      </c>
      <c r="B34" s="23">
        <v>107</v>
      </c>
      <c r="C34" s="2">
        <f t="shared" si="6"/>
        <v>64.2</v>
      </c>
      <c r="D34" s="2">
        <f t="shared" si="7"/>
        <v>67.412674999999993</v>
      </c>
      <c r="E34" s="2">
        <f t="shared" si="8"/>
        <v>154.59306500000002</v>
      </c>
      <c r="F34" s="2">
        <f t="shared" si="9"/>
        <v>13.021600400000001</v>
      </c>
      <c r="G34" s="2">
        <f t="shared" si="5"/>
        <v>2.1400000000000002E-2</v>
      </c>
      <c r="H34" s="2">
        <f t="shared" si="5"/>
        <v>0.35631000000000002</v>
      </c>
      <c r="I34" s="2">
        <f t="shared" si="5"/>
        <v>5.3499999999999999E-2</v>
      </c>
      <c r="J34" s="2">
        <f t="shared" si="5"/>
        <v>1.07E-3</v>
      </c>
      <c r="K34" s="2">
        <f t="shared" si="5"/>
        <v>5.3500000000000006E-3</v>
      </c>
      <c r="L34" s="2">
        <f t="shared" si="5"/>
        <v>2.1400000000000002E-2</v>
      </c>
      <c r="M34" s="2">
        <f t="shared" si="5"/>
        <v>2.1400000000000002E-2</v>
      </c>
      <c r="N34" s="2">
        <f t="shared" si="5"/>
        <v>0</v>
      </c>
      <c r="O34" s="2">
        <f t="shared" si="5"/>
        <v>0</v>
      </c>
      <c r="P34" s="2">
        <f t="shared" si="5"/>
        <v>103.68299999999999</v>
      </c>
      <c r="Q34" s="2">
        <f t="shared" si="10"/>
        <v>16.585000000000001</v>
      </c>
      <c r="R34" s="2">
        <f t="shared" si="11"/>
        <v>0</v>
      </c>
      <c r="S34" s="2">
        <f t="shared" si="11"/>
        <v>0</v>
      </c>
      <c r="T34" s="2">
        <f t="shared" si="11"/>
        <v>0</v>
      </c>
      <c r="U34" s="2">
        <f t="shared" si="11"/>
        <v>0</v>
      </c>
      <c r="AB34" s="66"/>
      <c r="AC34" s="66"/>
      <c r="AD34" s="66"/>
      <c r="AE34" s="66"/>
      <c r="AF34" s="66"/>
      <c r="AG34" s="66"/>
      <c r="AH34" s="66"/>
      <c r="AI34" s="66"/>
    </row>
    <row r="35" spans="1:35" s="83" customFormat="1" x14ac:dyDescent="0.25">
      <c r="A35" s="21">
        <f>G8</f>
        <v>8920</v>
      </c>
      <c r="B35" s="23">
        <v>107</v>
      </c>
      <c r="C35" s="2">
        <f t="shared" si="6"/>
        <v>64.2</v>
      </c>
      <c r="D35" s="2">
        <f t="shared" si="7"/>
        <v>67.412674999999993</v>
      </c>
      <c r="E35" s="2">
        <f t="shared" si="8"/>
        <v>154.59306500000002</v>
      </c>
      <c r="F35" s="2">
        <f t="shared" si="9"/>
        <v>13.021600400000001</v>
      </c>
      <c r="G35" s="2">
        <f t="shared" si="5"/>
        <v>2.1400000000000002E-2</v>
      </c>
      <c r="H35" s="2">
        <f t="shared" si="5"/>
        <v>0.35631000000000002</v>
      </c>
      <c r="I35" s="2">
        <f t="shared" si="5"/>
        <v>5.3499999999999999E-2</v>
      </c>
      <c r="J35" s="2">
        <f t="shared" si="5"/>
        <v>1.07E-3</v>
      </c>
      <c r="K35" s="2">
        <f t="shared" si="5"/>
        <v>5.3500000000000006E-3</v>
      </c>
      <c r="L35" s="2">
        <f t="shared" si="5"/>
        <v>2.1400000000000002E-2</v>
      </c>
      <c r="M35" s="2">
        <f t="shared" si="5"/>
        <v>2.1400000000000002E-2</v>
      </c>
      <c r="N35" s="2">
        <f t="shared" si="5"/>
        <v>0</v>
      </c>
      <c r="O35" s="2">
        <f t="shared" si="5"/>
        <v>0</v>
      </c>
      <c r="P35" s="2">
        <f t="shared" si="5"/>
        <v>103.68299999999999</v>
      </c>
      <c r="Q35" s="2">
        <f t="shared" si="10"/>
        <v>16.585000000000001</v>
      </c>
      <c r="R35" s="2">
        <f t="shared" si="11"/>
        <v>0</v>
      </c>
      <c r="S35" s="2">
        <f t="shared" si="11"/>
        <v>0</v>
      </c>
      <c r="T35" s="2">
        <f t="shared" si="11"/>
        <v>0</v>
      </c>
      <c r="U35" s="2">
        <f t="shared" si="11"/>
        <v>0</v>
      </c>
      <c r="AB35" s="66"/>
      <c r="AC35" s="66"/>
      <c r="AD35" s="66"/>
      <c r="AE35" s="66"/>
      <c r="AF35" s="66"/>
      <c r="AG35" s="66"/>
      <c r="AH35" s="66"/>
      <c r="AI35" s="66"/>
    </row>
    <row r="36" spans="1:35" s="83" customFormat="1" x14ac:dyDescent="0.25">
      <c r="A36" s="21">
        <f>H8</f>
        <v>9808</v>
      </c>
      <c r="B36" s="23">
        <v>107</v>
      </c>
      <c r="C36" s="2">
        <f t="shared" si="6"/>
        <v>64.2</v>
      </c>
      <c r="D36" s="2">
        <f t="shared" si="7"/>
        <v>67.412674999999993</v>
      </c>
      <c r="E36" s="2">
        <f t="shared" si="8"/>
        <v>154.59306500000002</v>
      </c>
      <c r="F36" s="2">
        <f t="shared" si="9"/>
        <v>13.021600400000001</v>
      </c>
      <c r="G36" s="2">
        <f t="shared" si="5"/>
        <v>2.1400000000000002E-2</v>
      </c>
      <c r="H36" s="2">
        <f t="shared" si="5"/>
        <v>0.35631000000000002</v>
      </c>
      <c r="I36" s="2">
        <f t="shared" si="5"/>
        <v>5.3499999999999999E-2</v>
      </c>
      <c r="J36" s="2">
        <f t="shared" si="5"/>
        <v>1.07E-3</v>
      </c>
      <c r="K36" s="2">
        <f t="shared" si="5"/>
        <v>5.3500000000000006E-3</v>
      </c>
      <c r="L36" s="2">
        <f t="shared" si="5"/>
        <v>2.1400000000000002E-2</v>
      </c>
      <c r="M36" s="2">
        <f t="shared" si="5"/>
        <v>2.1400000000000002E-2</v>
      </c>
      <c r="N36" s="2">
        <f t="shared" si="5"/>
        <v>0</v>
      </c>
      <c r="O36" s="2">
        <f t="shared" si="5"/>
        <v>0</v>
      </c>
      <c r="P36" s="2">
        <f t="shared" si="5"/>
        <v>103.68299999999999</v>
      </c>
      <c r="Q36" s="2">
        <f t="shared" si="10"/>
        <v>16.585000000000001</v>
      </c>
      <c r="R36" s="2">
        <f t="shared" si="11"/>
        <v>0</v>
      </c>
      <c r="S36" s="2">
        <f t="shared" si="11"/>
        <v>0</v>
      </c>
      <c r="T36" s="2">
        <f t="shared" si="11"/>
        <v>0</v>
      </c>
      <c r="U36" s="2">
        <f t="shared" si="11"/>
        <v>0</v>
      </c>
      <c r="AB36" s="66"/>
      <c r="AC36" s="66"/>
      <c r="AD36" s="66"/>
      <c r="AE36" s="66"/>
      <c r="AF36" s="66"/>
      <c r="AG36" s="66"/>
      <c r="AH36" s="66"/>
      <c r="AI36" s="66"/>
    </row>
    <row r="37" spans="1:35" s="83" customFormat="1" x14ac:dyDescent="0.25">
      <c r="A37" s="21">
        <f>I8</f>
        <v>1799</v>
      </c>
      <c r="B37" s="23">
        <v>107</v>
      </c>
      <c r="C37" s="2">
        <f t="shared" si="6"/>
        <v>64.2</v>
      </c>
      <c r="D37" s="2">
        <f t="shared" si="7"/>
        <v>67.412674999999993</v>
      </c>
      <c r="E37" s="2">
        <f t="shared" si="8"/>
        <v>154.59306500000002</v>
      </c>
      <c r="F37" s="2">
        <f t="shared" si="9"/>
        <v>13.021600400000001</v>
      </c>
      <c r="G37" s="2">
        <f t="shared" si="5"/>
        <v>2.1400000000000002E-2</v>
      </c>
      <c r="H37" s="2">
        <f t="shared" si="5"/>
        <v>0.35631000000000002</v>
      </c>
      <c r="I37" s="2">
        <f t="shared" si="5"/>
        <v>5.3499999999999999E-2</v>
      </c>
      <c r="J37" s="2">
        <f t="shared" si="5"/>
        <v>1.07E-3</v>
      </c>
      <c r="K37" s="2">
        <f t="shared" si="5"/>
        <v>5.3500000000000006E-3</v>
      </c>
      <c r="L37" s="2">
        <f t="shared" si="5"/>
        <v>2.1400000000000002E-2</v>
      </c>
      <c r="M37" s="2">
        <f t="shared" si="5"/>
        <v>2.1400000000000002E-2</v>
      </c>
      <c r="N37" s="2">
        <f t="shared" si="5"/>
        <v>0</v>
      </c>
      <c r="O37" s="2">
        <f t="shared" si="5"/>
        <v>0</v>
      </c>
      <c r="P37" s="2">
        <f t="shared" si="5"/>
        <v>103.68299999999999</v>
      </c>
      <c r="Q37" s="2">
        <f t="shared" si="10"/>
        <v>16.585000000000001</v>
      </c>
      <c r="R37" s="2">
        <f t="shared" si="11"/>
        <v>0</v>
      </c>
      <c r="S37" s="2">
        <f t="shared" si="11"/>
        <v>0</v>
      </c>
      <c r="T37" s="2">
        <f t="shared" si="11"/>
        <v>0</v>
      </c>
      <c r="U37" s="2">
        <f t="shared" si="11"/>
        <v>0</v>
      </c>
      <c r="AB37" s="66"/>
      <c r="AC37" s="66"/>
      <c r="AD37" s="66"/>
      <c r="AE37" s="66"/>
      <c r="AF37" s="66"/>
      <c r="AG37" s="66"/>
      <c r="AH37" s="66"/>
      <c r="AI37" s="66"/>
    </row>
    <row r="38" spans="1:35" s="83" customFormat="1" x14ac:dyDescent="0.25">
      <c r="A38" s="21">
        <f>J8</f>
        <v>1607</v>
      </c>
      <c r="B38" s="23">
        <v>107</v>
      </c>
      <c r="C38" s="2">
        <f t="shared" si="6"/>
        <v>64.2</v>
      </c>
      <c r="D38" s="2">
        <f t="shared" si="7"/>
        <v>67.412674999999993</v>
      </c>
      <c r="E38" s="2">
        <f t="shared" si="8"/>
        <v>154.59306500000002</v>
      </c>
      <c r="F38" s="2">
        <f t="shared" si="9"/>
        <v>13.021600400000001</v>
      </c>
      <c r="G38" s="2">
        <f t="shared" si="5"/>
        <v>2.1400000000000002E-2</v>
      </c>
      <c r="H38" s="2">
        <f t="shared" si="5"/>
        <v>0.35631000000000002</v>
      </c>
      <c r="I38" s="2">
        <f t="shared" si="5"/>
        <v>5.3499999999999999E-2</v>
      </c>
      <c r="J38" s="2">
        <f t="shared" si="5"/>
        <v>1.07E-3</v>
      </c>
      <c r="K38" s="2">
        <f t="shared" si="5"/>
        <v>5.3500000000000006E-3</v>
      </c>
      <c r="L38" s="2">
        <f t="shared" si="5"/>
        <v>2.1400000000000002E-2</v>
      </c>
      <c r="M38" s="2">
        <f t="shared" si="5"/>
        <v>2.1400000000000002E-2</v>
      </c>
      <c r="N38" s="2">
        <f t="shared" si="5"/>
        <v>0</v>
      </c>
      <c r="O38" s="2">
        <f t="shared" si="5"/>
        <v>0</v>
      </c>
      <c r="P38" s="2">
        <f t="shared" si="5"/>
        <v>103.68299999999999</v>
      </c>
      <c r="Q38" s="2">
        <f t="shared" si="10"/>
        <v>16.585000000000001</v>
      </c>
      <c r="R38" s="2">
        <f t="shared" si="11"/>
        <v>0</v>
      </c>
      <c r="S38" s="2">
        <f t="shared" si="11"/>
        <v>0</v>
      </c>
      <c r="T38" s="2">
        <f t="shared" si="11"/>
        <v>0</v>
      </c>
      <c r="U38" s="2">
        <f t="shared" si="11"/>
        <v>0</v>
      </c>
      <c r="AB38" s="66"/>
      <c r="AC38" s="66"/>
      <c r="AD38" s="66"/>
      <c r="AE38" s="66"/>
      <c r="AF38" s="66"/>
      <c r="AG38" s="66"/>
      <c r="AH38" s="66"/>
      <c r="AI38" s="66"/>
    </row>
    <row r="39" spans="1:35" s="83" customFormat="1" x14ac:dyDescent="0.25">
      <c r="A39" s="21">
        <f>K8</f>
        <v>2502</v>
      </c>
      <c r="B39" s="23">
        <v>107</v>
      </c>
      <c r="C39" s="2">
        <f t="shared" si="6"/>
        <v>64.2</v>
      </c>
      <c r="D39" s="2">
        <f t="shared" si="7"/>
        <v>67.412674999999993</v>
      </c>
      <c r="E39" s="2">
        <f t="shared" si="8"/>
        <v>154.59306500000002</v>
      </c>
      <c r="F39" s="2">
        <f t="shared" si="9"/>
        <v>13.021600400000001</v>
      </c>
      <c r="G39" s="2">
        <f t="shared" si="5"/>
        <v>2.1400000000000002E-2</v>
      </c>
      <c r="H39" s="2">
        <f t="shared" si="5"/>
        <v>0.35631000000000002</v>
      </c>
      <c r="I39" s="2">
        <f t="shared" si="5"/>
        <v>5.3499999999999999E-2</v>
      </c>
      <c r="J39" s="2">
        <f t="shared" si="5"/>
        <v>1.07E-3</v>
      </c>
      <c r="K39" s="2">
        <f t="shared" si="5"/>
        <v>5.3500000000000006E-3</v>
      </c>
      <c r="L39" s="2">
        <f t="shared" si="5"/>
        <v>2.1400000000000002E-2</v>
      </c>
      <c r="M39" s="2">
        <f t="shared" si="5"/>
        <v>2.1400000000000002E-2</v>
      </c>
      <c r="N39" s="2">
        <f t="shared" si="5"/>
        <v>0</v>
      </c>
      <c r="O39" s="2">
        <f t="shared" si="5"/>
        <v>0</v>
      </c>
      <c r="P39" s="2">
        <f t="shared" si="5"/>
        <v>103.68299999999999</v>
      </c>
      <c r="Q39" s="2">
        <f t="shared" si="10"/>
        <v>16.585000000000001</v>
      </c>
      <c r="R39" s="2">
        <f t="shared" si="11"/>
        <v>0</v>
      </c>
      <c r="S39" s="2">
        <f t="shared" si="11"/>
        <v>0</v>
      </c>
      <c r="T39" s="2">
        <f t="shared" si="11"/>
        <v>0</v>
      </c>
      <c r="U39" s="2">
        <f t="shared" si="11"/>
        <v>0</v>
      </c>
      <c r="AB39" s="66"/>
      <c r="AC39" s="66"/>
      <c r="AD39" s="66"/>
      <c r="AE39" s="66"/>
      <c r="AF39" s="66"/>
      <c r="AG39" s="66"/>
      <c r="AH39" s="66"/>
      <c r="AI39" s="66"/>
    </row>
    <row r="40" spans="1:35" s="83" customFormat="1" x14ac:dyDescent="0.25">
      <c r="A40" s="21">
        <f>L8</f>
        <v>3618</v>
      </c>
      <c r="B40" s="23">
        <v>107</v>
      </c>
      <c r="C40" s="2">
        <f t="shared" si="6"/>
        <v>64.2</v>
      </c>
      <c r="D40" s="2">
        <f t="shared" si="7"/>
        <v>67.412674999999993</v>
      </c>
      <c r="E40" s="2">
        <f t="shared" si="8"/>
        <v>154.59306500000002</v>
      </c>
      <c r="F40" s="2">
        <f t="shared" si="9"/>
        <v>13.021600400000001</v>
      </c>
      <c r="G40" s="2">
        <f t="shared" si="5"/>
        <v>2.1400000000000002E-2</v>
      </c>
      <c r="H40" s="2">
        <f t="shared" si="5"/>
        <v>0.35631000000000002</v>
      </c>
      <c r="I40" s="2">
        <f t="shared" si="5"/>
        <v>5.3499999999999999E-2</v>
      </c>
      <c r="J40" s="2">
        <f t="shared" si="5"/>
        <v>1.07E-3</v>
      </c>
      <c r="K40" s="2">
        <f t="shared" si="5"/>
        <v>5.3500000000000006E-3</v>
      </c>
      <c r="L40" s="2">
        <f t="shared" si="5"/>
        <v>2.1400000000000002E-2</v>
      </c>
      <c r="M40" s="2">
        <f t="shared" si="5"/>
        <v>2.1400000000000002E-2</v>
      </c>
      <c r="N40" s="2">
        <f t="shared" si="5"/>
        <v>0</v>
      </c>
      <c r="O40" s="2">
        <f t="shared" si="5"/>
        <v>0</v>
      </c>
      <c r="P40" s="2">
        <f t="shared" si="5"/>
        <v>103.68299999999999</v>
      </c>
      <c r="Q40" s="2">
        <f t="shared" si="10"/>
        <v>16.585000000000001</v>
      </c>
      <c r="R40" s="2">
        <f t="shared" si="11"/>
        <v>0</v>
      </c>
      <c r="S40" s="2">
        <f t="shared" si="11"/>
        <v>0</v>
      </c>
      <c r="T40" s="2">
        <f t="shared" si="11"/>
        <v>0</v>
      </c>
      <c r="U40" s="2">
        <f t="shared" si="11"/>
        <v>0</v>
      </c>
      <c r="AB40" s="66"/>
      <c r="AC40" s="66"/>
      <c r="AD40" s="66"/>
      <c r="AE40" s="66"/>
      <c r="AF40" s="66"/>
      <c r="AG40" s="66"/>
      <c r="AH40" s="66"/>
      <c r="AI40" s="66"/>
    </row>
    <row r="41" spans="1:35" s="83" customFormat="1" x14ac:dyDescent="0.25">
      <c r="A41" s="21">
        <f>M8</f>
        <v>2429</v>
      </c>
      <c r="B41" s="23">
        <v>107</v>
      </c>
      <c r="C41" s="2">
        <f t="shared" si="6"/>
        <v>64.2</v>
      </c>
      <c r="D41" s="2">
        <f t="shared" si="7"/>
        <v>67.412674999999993</v>
      </c>
      <c r="E41" s="2">
        <f t="shared" si="8"/>
        <v>154.59306500000002</v>
      </c>
      <c r="F41" s="2">
        <f t="shared" si="9"/>
        <v>13.021600400000001</v>
      </c>
      <c r="G41" s="2">
        <f t="shared" si="5"/>
        <v>2.1400000000000002E-2</v>
      </c>
      <c r="H41" s="2">
        <f t="shared" si="5"/>
        <v>0.35631000000000002</v>
      </c>
      <c r="I41" s="2">
        <f t="shared" si="5"/>
        <v>5.3499999999999999E-2</v>
      </c>
      <c r="J41" s="2">
        <f t="shared" si="5"/>
        <v>1.07E-3</v>
      </c>
      <c r="K41" s="2">
        <f t="shared" si="5"/>
        <v>5.3500000000000006E-3</v>
      </c>
      <c r="L41" s="2">
        <f t="shared" si="5"/>
        <v>2.1400000000000002E-2</v>
      </c>
      <c r="M41" s="2">
        <f t="shared" si="5"/>
        <v>2.1400000000000002E-2</v>
      </c>
      <c r="N41" s="2">
        <f t="shared" si="5"/>
        <v>0</v>
      </c>
      <c r="O41" s="2">
        <f t="shared" si="5"/>
        <v>0</v>
      </c>
      <c r="P41" s="2">
        <f t="shared" si="5"/>
        <v>103.68299999999999</v>
      </c>
      <c r="Q41" s="2">
        <f t="shared" si="10"/>
        <v>16.585000000000001</v>
      </c>
      <c r="R41" s="2">
        <f t="shared" si="11"/>
        <v>0</v>
      </c>
      <c r="S41" s="2">
        <f t="shared" si="11"/>
        <v>0</v>
      </c>
      <c r="T41" s="2">
        <f t="shared" si="11"/>
        <v>0</v>
      </c>
      <c r="U41" s="2">
        <f t="shared" si="11"/>
        <v>0</v>
      </c>
      <c r="AB41" s="66"/>
      <c r="AC41" s="66"/>
      <c r="AD41" s="66"/>
      <c r="AE41" s="66"/>
      <c r="AF41" s="66"/>
      <c r="AG41" s="66"/>
      <c r="AH41" s="66"/>
      <c r="AI41" s="66"/>
    </row>
    <row r="42" spans="1:35" s="83" customFormat="1" x14ac:dyDescent="0.25">
      <c r="A42" s="21">
        <f>N8</f>
        <v>9478</v>
      </c>
      <c r="B42" s="23">
        <v>107</v>
      </c>
      <c r="C42" s="2">
        <f t="shared" si="6"/>
        <v>64.2</v>
      </c>
      <c r="D42" s="2">
        <f t="shared" si="7"/>
        <v>67.412674999999993</v>
      </c>
      <c r="E42" s="2">
        <f t="shared" si="8"/>
        <v>154.59306500000002</v>
      </c>
      <c r="F42" s="2">
        <f t="shared" si="9"/>
        <v>13.021600400000001</v>
      </c>
      <c r="G42" s="2">
        <f t="shared" si="5"/>
        <v>2.1400000000000002E-2</v>
      </c>
      <c r="H42" s="2">
        <f t="shared" si="5"/>
        <v>0.35631000000000002</v>
      </c>
      <c r="I42" s="2">
        <f t="shared" si="5"/>
        <v>5.3499999999999999E-2</v>
      </c>
      <c r="J42" s="2">
        <f t="shared" si="5"/>
        <v>1.07E-3</v>
      </c>
      <c r="K42" s="2">
        <f t="shared" si="5"/>
        <v>5.3500000000000006E-3</v>
      </c>
      <c r="L42" s="2">
        <f t="shared" si="5"/>
        <v>2.1400000000000002E-2</v>
      </c>
      <c r="M42" s="2">
        <f t="shared" si="5"/>
        <v>2.1400000000000002E-2</v>
      </c>
      <c r="N42" s="2">
        <f t="shared" si="5"/>
        <v>0</v>
      </c>
      <c r="O42" s="2">
        <f t="shared" si="5"/>
        <v>0</v>
      </c>
      <c r="P42" s="2">
        <f t="shared" si="5"/>
        <v>103.68299999999999</v>
      </c>
      <c r="Q42" s="2">
        <f t="shared" si="10"/>
        <v>16.585000000000001</v>
      </c>
      <c r="R42" s="2">
        <f t="shared" si="11"/>
        <v>0</v>
      </c>
      <c r="S42" s="2">
        <f t="shared" si="11"/>
        <v>0</v>
      </c>
      <c r="T42" s="2">
        <f t="shared" si="11"/>
        <v>0</v>
      </c>
      <c r="U42" s="2">
        <f t="shared" si="11"/>
        <v>0</v>
      </c>
      <c r="AB42" s="66"/>
      <c r="AC42" s="66"/>
      <c r="AD42" s="66"/>
      <c r="AE42" s="66"/>
      <c r="AF42" s="66"/>
      <c r="AG42" s="66"/>
      <c r="AH42" s="66"/>
      <c r="AI42" s="66"/>
    </row>
    <row r="43" spans="1:35" s="83" customFormat="1" x14ac:dyDescent="0.25">
      <c r="A43" s="21">
        <f>O8</f>
        <v>1487</v>
      </c>
      <c r="B43" s="23">
        <v>107</v>
      </c>
      <c r="C43" s="2">
        <f t="shared" si="6"/>
        <v>64.2</v>
      </c>
      <c r="D43" s="2">
        <f t="shared" si="7"/>
        <v>67.412674999999993</v>
      </c>
      <c r="E43" s="2">
        <f t="shared" si="8"/>
        <v>154.59306500000002</v>
      </c>
      <c r="F43" s="2">
        <f t="shared" si="9"/>
        <v>13.021600400000001</v>
      </c>
      <c r="G43" s="2">
        <f t="shared" si="5"/>
        <v>2.1400000000000002E-2</v>
      </c>
      <c r="H43" s="2">
        <f t="shared" si="5"/>
        <v>0.35631000000000002</v>
      </c>
      <c r="I43" s="2">
        <f t="shared" si="5"/>
        <v>5.3499999999999999E-2</v>
      </c>
      <c r="J43" s="2">
        <f t="shared" si="5"/>
        <v>1.07E-3</v>
      </c>
      <c r="K43" s="2">
        <f t="shared" si="5"/>
        <v>5.3500000000000006E-3</v>
      </c>
      <c r="L43" s="2">
        <f t="shared" si="5"/>
        <v>2.1400000000000002E-2</v>
      </c>
      <c r="M43" s="2">
        <f t="shared" si="5"/>
        <v>2.1400000000000002E-2</v>
      </c>
      <c r="N43" s="2">
        <f t="shared" si="5"/>
        <v>0</v>
      </c>
      <c r="O43" s="2">
        <f t="shared" si="5"/>
        <v>0</v>
      </c>
      <c r="P43" s="2">
        <f t="shared" si="5"/>
        <v>103.68299999999999</v>
      </c>
      <c r="Q43" s="2">
        <f t="shared" si="10"/>
        <v>16.585000000000001</v>
      </c>
      <c r="R43" s="2">
        <f t="shared" si="11"/>
        <v>0</v>
      </c>
      <c r="S43" s="2">
        <f t="shared" si="11"/>
        <v>0</v>
      </c>
      <c r="T43" s="2">
        <f t="shared" si="11"/>
        <v>0</v>
      </c>
      <c r="U43" s="2">
        <f t="shared" si="11"/>
        <v>0</v>
      </c>
      <c r="AB43" s="66"/>
      <c r="AC43" s="66"/>
      <c r="AD43" s="66"/>
      <c r="AE43" s="66"/>
      <c r="AF43" s="66"/>
      <c r="AG43" s="66"/>
      <c r="AH43" s="66"/>
      <c r="AI43" s="66"/>
    </row>
    <row r="44" spans="1:35" s="83" customFormat="1" x14ac:dyDescent="0.25">
      <c r="A44" s="21">
        <f>P8</f>
        <v>2786</v>
      </c>
      <c r="B44" s="23">
        <v>107</v>
      </c>
      <c r="C44" s="2">
        <f t="shared" si="6"/>
        <v>64.2</v>
      </c>
      <c r="D44" s="2">
        <f t="shared" si="7"/>
        <v>67.412674999999993</v>
      </c>
      <c r="E44" s="2">
        <f t="shared" si="8"/>
        <v>154.59306500000002</v>
      </c>
      <c r="F44" s="2">
        <f t="shared" si="9"/>
        <v>13.021600400000001</v>
      </c>
      <c r="G44" s="2">
        <f t="shared" si="5"/>
        <v>2.1400000000000002E-2</v>
      </c>
      <c r="H44" s="2">
        <f t="shared" si="5"/>
        <v>0.35631000000000002</v>
      </c>
      <c r="I44" s="2">
        <f t="shared" si="5"/>
        <v>5.3499999999999999E-2</v>
      </c>
      <c r="J44" s="2">
        <f t="shared" si="5"/>
        <v>1.07E-3</v>
      </c>
      <c r="K44" s="2">
        <f t="shared" si="5"/>
        <v>5.3500000000000006E-3</v>
      </c>
      <c r="L44" s="2">
        <f t="shared" si="5"/>
        <v>2.1400000000000002E-2</v>
      </c>
      <c r="M44" s="2">
        <f t="shared" si="5"/>
        <v>2.1400000000000002E-2</v>
      </c>
      <c r="N44" s="2">
        <f t="shared" si="5"/>
        <v>0</v>
      </c>
      <c r="O44" s="2">
        <f t="shared" si="5"/>
        <v>0</v>
      </c>
      <c r="P44" s="2">
        <f t="shared" si="5"/>
        <v>103.68299999999999</v>
      </c>
      <c r="Q44" s="2">
        <f t="shared" si="10"/>
        <v>16.585000000000001</v>
      </c>
      <c r="R44" s="2">
        <f t="shared" si="11"/>
        <v>0</v>
      </c>
      <c r="S44" s="2">
        <f t="shared" si="11"/>
        <v>0</v>
      </c>
      <c r="T44" s="2">
        <f t="shared" si="11"/>
        <v>0</v>
      </c>
      <c r="U44" s="2">
        <f t="shared" si="11"/>
        <v>0</v>
      </c>
      <c r="AB44" s="66"/>
      <c r="AC44" s="66"/>
      <c r="AD44" s="66"/>
      <c r="AE44" s="66"/>
      <c r="AF44" s="66"/>
      <c r="AG44" s="66"/>
      <c r="AH44" s="66"/>
      <c r="AI44" s="66"/>
    </row>
    <row r="45" spans="1:35" s="83" customFormat="1" x14ac:dyDescent="0.25">
      <c r="A45" s="21">
        <f>Q8</f>
        <v>3769</v>
      </c>
      <c r="B45" s="23">
        <v>107</v>
      </c>
      <c r="C45" s="2">
        <f t="shared" si="6"/>
        <v>64.2</v>
      </c>
      <c r="D45" s="2">
        <f t="shared" si="7"/>
        <v>67.412674999999993</v>
      </c>
      <c r="E45" s="2">
        <f t="shared" si="8"/>
        <v>154.59306500000002</v>
      </c>
      <c r="F45" s="2">
        <f t="shared" si="9"/>
        <v>13.021600400000001</v>
      </c>
      <c r="G45" s="2">
        <f t="shared" si="5"/>
        <v>2.1400000000000002E-2</v>
      </c>
      <c r="H45" s="2">
        <f t="shared" si="5"/>
        <v>0.35631000000000002</v>
      </c>
      <c r="I45" s="2">
        <f t="shared" si="5"/>
        <v>5.3499999999999999E-2</v>
      </c>
      <c r="J45" s="2">
        <f t="shared" si="5"/>
        <v>1.07E-3</v>
      </c>
      <c r="K45" s="2">
        <f t="shared" si="5"/>
        <v>5.3500000000000006E-3</v>
      </c>
      <c r="L45" s="2">
        <f t="shared" si="5"/>
        <v>2.1400000000000002E-2</v>
      </c>
      <c r="M45" s="2">
        <f t="shared" si="5"/>
        <v>2.1400000000000002E-2</v>
      </c>
      <c r="N45" s="2">
        <f t="shared" si="5"/>
        <v>0</v>
      </c>
      <c r="O45" s="2">
        <f t="shared" si="5"/>
        <v>0</v>
      </c>
      <c r="P45" s="2">
        <f t="shared" si="5"/>
        <v>103.68299999999999</v>
      </c>
      <c r="Q45" s="2">
        <f t="shared" si="10"/>
        <v>16.585000000000001</v>
      </c>
      <c r="R45" s="2">
        <f t="shared" si="11"/>
        <v>0</v>
      </c>
      <c r="S45" s="2">
        <f t="shared" si="11"/>
        <v>0</v>
      </c>
      <c r="T45" s="2">
        <f t="shared" si="11"/>
        <v>0</v>
      </c>
      <c r="U45" s="2">
        <f t="shared" si="11"/>
        <v>0</v>
      </c>
      <c r="AB45" s="66"/>
      <c r="AC45" s="66"/>
      <c r="AD45" s="66"/>
      <c r="AE45" s="66"/>
      <c r="AF45" s="66"/>
      <c r="AG45" s="66"/>
      <c r="AH45" s="66"/>
      <c r="AI45" s="66"/>
    </row>
    <row r="46" spans="1:35" s="83" customFormat="1" x14ac:dyDescent="0.25">
      <c r="A46" s="21">
        <f>R8</f>
        <v>0</v>
      </c>
      <c r="B46" s="23"/>
      <c r="C46" s="2">
        <f t="shared" si="6"/>
        <v>0</v>
      </c>
      <c r="D46" s="2">
        <f t="shared" si="7"/>
        <v>0</v>
      </c>
      <c r="E46" s="2">
        <f t="shared" si="8"/>
        <v>0</v>
      </c>
      <c r="F46" s="2">
        <f t="shared" si="9"/>
        <v>0</v>
      </c>
      <c r="G46" s="2">
        <f t="shared" si="5"/>
        <v>0</v>
      </c>
      <c r="H46" s="2">
        <f t="shared" si="5"/>
        <v>0</v>
      </c>
      <c r="I46" s="2">
        <f t="shared" si="5"/>
        <v>0</v>
      </c>
      <c r="J46" s="2">
        <f t="shared" si="5"/>
        <v>0</v>
      </c>
      <c r="K46" s="2">
        <f t="shared" si="5"/>
        <v>0</v>
      </c>
      <c r="L46" s="2">
        <f t="shared" si="5"/>
        <v>0</v>
      </c>
      <c r="M46" s="2">
        <f t="shared" si="5"/>
        <v>0</v>
      </c>
      <c r="N46" s="2">
        <f t="shared" si="5"/>
        <v>0</v>
      </c>
      <c r="O46" s="2">
        <f t="shared" si="5"/>
        <v>0</v>
      </c>
      <c r="P46" s="2">
        <f t="shared" si="5"/>
        <v>0</v>
      </c>
      <c r="Q46" s="2">
        <f t="shared" si="10"/>
        <v>0</v>
      </c>
      <c r="R46" s="2">
        <f t="shared" si="11"/>
        <v>0</v>
      </c>
      <c r="S46" s="2">
        <f t="shared" si="11"/>
        <v>0</v>
      </c>
      <c r="T46" s="2">
        <f t="shared" si="11"/>
        <v>0</v>
      </c>
      <c r="U46" s="2">
        <f t="shared" si="11"/>
        <v>0</v>
      </c>
      <c r="AB46" s="66"/>
      <c r="AC46" s="66"/>
      <c r="AD46" s="66"/>
      <c r="AE46" s="66"/>
      <c r="AF46" s="66"/>
      <c r="AG46" s="66"/>
      <c r="AH46" s="66"/>
      <c r="AI46" s="66"/>
    </row>
    <row r="47" spans="1:35" s="83" customFormat="1" x14ac:dyDescent="0.25">
      <c r="A47" s="21">
        <f>S8</f>
        <v>0</v>
      </c>
      <c r="B47" s="23"/>
      <c r="C47" s="2">
        <f t="shared" si="6"/>
        <v>0</v>
      </c>
      <c r="D47" s="2">
        <f t="shared" si="7"/>
        <v>0</v>
      </c>
      <c r="E47" s="2">
        <f t="shared" si="8"/>
        <v>0</v>
      </c>
      <c r="F47" s="2">
        <f t="shared" si="9"/>
        <v>0</v>
      </c>
      <c r="G47" s="2">
        <f t="shared" ref="G47:P50" si="12">IF(G$27="%w/w SAR",((G$28*10)*$B47),IF(G$27="%w/w DM",(((G$28*10)*($B$28/100))*$B47),IF(G$27="kg/t SAR",(G$28*$B47),IF(G$27="kg/t DM",((G$28*($B$28/100))*$B47),IF(G$27="mg/kg SAR",((G$28*0.001)*$B47),IF(G$27="mg/kg DM",(((G$28*0.001)*($B$28/100))*$B47),0))))))</f>
        <v>0</v>
      </c>
      <c r="H47" s="2">
        <f t="shared" si="12"/>
        <v>0</v>
      </c>
      <c r="I47" s="2">
        <f t="shared" si="12"/>
        <v>0</v>
      </c>
      <c r="J47" s="2">
        <f t="shared" si="12"/>
        <v>0</v>
      </c>
      <c r="K47" s="2">
        <f t="shared" si="12"/>
        <v>0</v>
      </c>
      <c r="L47" s="2">
        <f t="shared" si="12"/>
        <v>0</v>
      </c>
      <c r="M47" s="2">
        <f t="shared" si="12"/>
        <v>0</v>
      </c>
      <c r="N47" s="2">
        <f t="shared" si="12"/>
        <v>0</v>
      </c>
      <c r="O47" s="2">
        <f t="shared" si="12"/>
        <v>0</v>
      </c>
      <c r="P47" s="2">
        <f t="shared" si="12"/>
        <v>0</v>
      </c>
      <c r="Q47" s="2">
        <f t="shared" si="10"/>
        <v>0</v>
      </c>
      <c r="R47" s="2">
        <f t="shared" si="11"/>
        <v>0</v>
      </c>
      <c r="S47" s="2">
        <f t="shared" si="11"/>
        <v>0</v>
      </c>
      <c r="T47" s="2">
        <f t="shared" si="11"/>
        <v>0</v>
      </c>
      <c r="U47" s="2">
        <f t="shared" si="11"/>
        <v>0</v>
      </c>
      <c r="AB47" s="66"/>
      <c r="AC47" s="66"/>
      <c r="AD47" s="66"/>
      <c r="AE47" s="66"/>
      <c r="AF47" s="66"/>
      <c r="AG47" s="66"/>
      <c r="AH47" s="66"/>
      <c r="AI47" s="66"/>
    </row>
    <row r="48" spans="1:35" s="83" customFormat="1" x14ac:dyDescent="0.25">
      <c r="A48" s="21">
        <f>T8</f>
        <v>0</v>
      </c>
      <c r="B48" s="23"/>
      <c r="C48" s="2">
        <f t="shared" si="6"/>
        <v>0</v>
      </c>
      <c r="D48" s="2">
        <f t="shared" si="7"/>
        <v>0</v>
      </c>
      <c r="E48" s="2">
        <f t="shared" si="8"/>
        <v>0</v>
      </c>
      <c r="F48" s="2">
        <f t="shared" si="9"/>
        <v>0</v>
      </c>
      <c r="G48" s="2">
        <f t="shared" si="12"/>
        <v>0</v>
      </c>
      <c r="H48" s="2">
        <f t="shared" si="12"/>
        <v>0</v>
      </c>
      <c r="I48" s="2">
        <f t="shared" si="12"/>
        <v>0</v>
      </c>
      <c r="J48" s="2">
        <f t="shared" si="12"/>
        <v>0</v>
      </c>
      <c r="K48" s="2">
        <f t="shared" si="12"/>
        <v>0</v>
      </c>
      <c r="L48" s="2">
        <f t="shared" si="12"/>
        <v>0</v>
      </c>
      <c r="M48" s="2">
        <f t="shared" si="12"/>
        <v>0</v>
      </c>
      <c r="N48" s="2">
        <f t="shared" si="12"/>
        <v>0</v>
      </c>
      <c r="O48" s="2">
        <f t="shared" si="12"/>
        <v>0</v>
      </c>
      <c r="P48" s="2">
        <f t="shared" si="12"/>
        <v>0</v>
      </c>
      <c r="Q48" s="2">
        <f t="shared" si="10"/>
        <v>0</v>
      </c>
      <c r="R48" s="2">
        <f t="shared" si="11"/>
        <v>0</v>
      </c>
      <c r="S48" s="2">
        <f t="shared" si="11"/>
        <v>0</v>
      </c>
      <c r="T48" s="2">
        <f t="shared" si="11"/>
        <v>0</v>
      </c>
      <c r="U48" s="2">
        <f t="shared" si="11"/>
        <v>0</v>
      </c>
      <c r="AB48" s="66"/>
      <c r="AC48" s="66"/>
      <c r="AD48" s="66"/>
      <c r="AE48" s="66"/>
      <c r="AF48" s="66"/>
      <c r="AG48" s="66"/>
      <c r="AH48" s="66"/>
      <c r="AI48" s="66"/>
    </row>
    <row r="49" spans="1:35" s="83" customFormat="1" x14ac:dyDescent="0.25">
      <c r="A49" s="21">
        <f>U8</f>
        <v>0</v>
      </c>
      <c r="B49" s="23"/>
      <c r="C49" s="2">
        <f t="shared" si="6"/>
        <v>0</v>
      </c>
      <c r="D49" s="2">
        <f t="shared" si="7"/>
        <v>0</v>
      </c>
      <c r="E49" s="2">
        <f t="shared" si="8"/>
        <v>0</v>
      </c>
      <c r="F49" s="2">
        <f t="shared" si="9"/>
        <v>0</v>
      </c>
      <c r="G49" s="2">
        <f t="shared" si="12"/>
        <v>0</v>
      </c>
      <c r="H49" s="2">
        <f t="shared" si="12"/>
        <v>0</v>
      </c>
      <c r="I49" s="2">
        <f t="shared" si="12"/>
        <v>0</v>
      </c>
      <c r="J49" s="2">
        <f t="shared" si="12"/>
        <v>0</v>
      </c>
      <c r="K49" s="2">
        <f t="shared" si="12"/>
        <v>0</v>
      </c>
      <c r="L49" s="2">
        <f t="shared" si="12"/>
        <v>0</v>
      </c>
      <c r="M49" s="2">
        <f t="shared" si="12"/>
        <v>0</v>
      </c>
      <c r="N49" s="2">
        <f t="shared" si="12"/>
        <v>0</v>
      </c>
      <c r="O49" s="2">
        <f t="shared" si="12"/>
        <v>0</v>
      </c>
      <c r="P49" s="2">
        <f t="shared" si="12"/>
        <v>0</v>
      </c>
      <c r="Q49" s="2">
        <f t="shared" si="10"/>
        <v>0</v>
      </c>
      <c r="R49" s="2">
        <f t="shared" si="11"/>
        <v>0</v>
      </c>
      <c r="S49" s="2">
        <f t="shared" si="11"/>
        <v>0</v>
      </c>
      <c r="T49" s="2">
        <f t="shared" si="11"/>
        <v>0</v>
      </c>
      <c r="U49" s="2">
        <f t="shared" si="11"/>
        <v>0</v>
      </c>
      <c r="AB49" s="66"/>
      <c r="AC49" s="66"/>
      <c r="AD49" s="66"/>
      <c r="AE49" s="66"/>
      <c r="AF49" s="66"/>
      <c r="AG49" s="66"/>
      <c r="AH49" s="66"/>
      <c r="AI49" s="66"/>
    </row>
    <row r="50" spans="1:35" s="83" customFormat="1" ht="13.5" thickBot="1" x14ac:dyDescent="0.3">
      <c r="A50" s="22">
        <f>V8</f>
        <v>0</v>
      </c>
      <c r="B50" s="23"/>
      <c r="C50" s="3">
        <f t="shared" si="6"/>
        <v>0</v>
      </c>
      <c r="D50" s="3">
        <f t="shared" si="7"/>
        <v>0</v>
      </c>
      <c r="E50" s="3">
        <f t="shared" si="8"/>
        <v>0</v>
      </c>
      <c r="F50" s="3">
        <f t="shared" si="9"/>
        <v>0</v>
      </c>
      <c r="G50" s="3">
        <f t="shared" si="12"/>
        <v>0</v>
      </c>
      <c r="H50" s="3">
        <f t="shared" si="12"/>
        <v>0</v>
      </c>
      <c r="I50" s="3">
        <f t="shared" si="12"/>
        <v>0</v>
      </c>
      <c r="J50" s="3">
        <f t="shared" si="12"/>
        <v>0</v>
      </c>
      <c r="K50" s="3">
        <f t="shared" si="12"/>
        <v>0</v>
      </c>
      <c r="L50" s="3">
        <f t="shared" si="12"/>
        <v>0</v>
      </c>
      <c r="M50" s="3">
        <f t="shared" si="12"/>
        <v>0</v>
      </c>
      <c r="N50" s="3">
        <f t="shared" si="12"/>
        <v>0</v>
      </c>
      <c r="O50" s="3">
        <f t="shared" si="12"/>
        <v>0</v>
      </c>
      <c r="P50" s="3">
        <f t="shared" si="12"/>
        <v>0</v>
      </c>
      <c r="Q50" s="3">
        <f t="shared" si="10"/>
        <v>0</v>
      </c>
      <c r="R50" s="3">
        <f t="shared" si="11"/>
        <v>0</v>
      </c>
      <c r="S50" s="3">
        <f t="shared" si="11"/>
        <v>0</v>
      </c>
      <c r="T50" s="3">
        <f t="shared" si="11"/>
        <v>0</v>
      </c>
      <c r="U50" s="3">
        <f t="shared" si="11"/>
        <v>0</v>
      </c>
      <c r="AB50" s="66"/>
      <c r="AC50" s="66"/>
      <c r="AD50" s="66"/>
      <c r="AE50" s="66"/>
      <c r="AF50" s="66"/>
      <c r="AG50" s="66"/>
      <c r="AH50" s="66"/>
      <c r="AI50" s="66"/>
    </row>
    <row r="51" spans="1:35" s="13" customFormat="1" ht="13.5" thickBot="1" x14ac:dyDescent="0.3">
      <c r="A51" s="11" t="s">
        <v>80</v>
      </c>
      <c r="B51" s="12">
        <v>250</v>
      </c>
      <c r="C51" s="12">
        <v>250</v>
      </c>
      <c r="D51" s="12" t="s">
        <v>82</v>
      </c>
      <c r="E51" s="12" t="s">
        <v>82</v>
      </c>
      <c r="F51" s="12" t="s">
        <v>82</v>
      </c>
      <c r="G51" s="12">
        <v>7.5</v>
      </c>
      <c r="H51" s="12">
        <v>15</v>
      </c>
      <c r="I51" s="12">
        <v>15</v>
      </c>
      <c r="J51" s="12">
        <v>0.15</v>
      </c>
      <c r="K51" s="12">
        <v>0.1</v>
      </c>
      <c r="L51" s="12">
        <v>3</v>
      </c>
      <c r="M51" s="12">
        <v>15</v>
      </c>
      <c r="N51" s="29" t="s">
        <v>83</v>
      </c>
      <c r="O51" s="29" t="s">
        <v>83</v>
      </c>
      <c r="P51" s="12">
        <v>360</v>
      </c>
      <c r="Q51" s="12" t="s">
        <v>81</v>
      </c>
      <c r="R51" s="12">
        <v>0.15</v>
      </c>
      <c r="S51" s="12">
        <v>0.7</v>
      </c>
      <c r="T51" s="12">
        <v>0.2</v>
      </c>
      <c r="U51" s="12">
        <v>20</v>
      </c>
      <c r="AB51" s="28"/>
      <c r="AC51" s="28"/>
      <c r="AD51" s="28"/>
      <c r="AE51" s="28"/>
      <c r="AF51" s="28"/>
      <c r="AG51" s="28"/>
      <c r="AH51" s="28"/>
      <c r="AI51" s="28"/>
    </row>
    <row r="53" spans="1:35" ht="20.25" x14ac:dyDescent="0.25">
      <c r="A53" s="84" t="s">
        <v>128</v>
      </c>
    </row>
    <row r="54" spans="1:35" ht="25.5" x14ac:dyDescent="0.2">
      <c r="A54" s="85"/>
      <c r="B54" s="86" t="s">
        <v>149</v>
      </c>
      <c r="C54" s="86" t="s">
        <v>150</v>
      </c>
      <c r="D54" s="86" t="s">
        <v>125</v>
      </c>
      <c r="E54" s="86" t="s">
        <v>126</v>
      </c>
      <c r="F54" s="86" t="s">
        <v>151</v>
      </c>
      <c r="G54" s="86" t="s">
        <v>127</v>
      </c>
    </row>
    <row r="55" spans="1:35" x14ac:dyDescent="0.2">
      <c r="A55" s="87"/>
      <c r="B55" s="96"/>
      <c r="C55" s="97"/>
      <c r="D55" s="88">
        <f>(B55/100)*C55</f>
        <v>0</v>
      </c>
      <c r="E55" s="88">
        <f>G55</f>
        <v>0</v>
      </c>
      <c r="F55" s="97"/>
      <c r="G55" s="88">
        <f>(B55/100)*F55</f>
        <v>0</v>
      </c>
    </row>
    <row r="56" spans="1:35" s="27" customFormat="1" x14ac:dyDescent="0.2">
      <c r="A56" s="42" t="s">
        <v>63</v>
      </c>
      <c r="B56" s="16">
        <v>1</v>
      </c>
      <c r="C56" s="89">
        <v>2</v>
      </c>
      <c r="D56" s="90">
        <v>3</v>
      </c>
      <c r="E56" s="90">
        <v>4</v>
      </c>
      <c r="F56" s="89">
        <v>5</v>
      </c>
      <c r="G56" s="90">
        <v>6</v>
      </c>
      <c r="H56" s="91">
        <v>7</v>
      </c>
      <c r="I56" s="91">
        <v>8</v>
      </c>
      <c r="J56" s="91">
        <v>9</v>
      </c>
      <c r="K56" s="89">
        <v>10</v>
      </c>
      <c r="L56" s="89">
        <v>11</v>
      </c>
      <c r="M56" s="90">
        <v>12</v>
      </c>
      <c r="N56" s="90">
        <v>13</v>
      </c>
      <c r="O56" s="89">
        <v>14</v>
      </c>
      <c r="P56" s="90">
        <v>15</v>
      </c>
      <c r="Q56" s="91">
        <v>16</v>
      </c>
      <c r="R56" s="91">
        <v>17</v>
      </c>
      <c r="S56" s="91">
        <v>18</v>
      </c>
      <c r="T56" s="89">
        <v>19</v>
      </c>
      <c r="U56" s="89">
        <v>20</v>
      </c>
    </row>
    <row r="57" spans="1:35" s="27" customFormat="1" x14ac:dyDescent="0.25">
      <c r="A57" s="42" t="s">
        <v>2</v>
      </c>
      <c r="B57" s="16">
        <f>C8</f>
        <v>2705</v>
      </c>
      <c r="C57" s="16">
        <f t="shared" ref="C57:U57" si="13">D8</f>
        <v>4811</v>
      </c>
      <c r="D57" s="16">
        <f t="shared" si="13"/>
        <v>6235</v>
      </c>
      <c r="E57" s="16">
        <f t="shared" si="13"/>
        <v>7626</v>
      </c>
      <c r="F57" s="16">
        <f t="shared" si="13"/>
        <v>8920</v>
      </c>
      <c r="G57" s="16">
        <f t="shared" si="13"/>
        <v>9808</v>
      </c>
      <c r="H57" s="16">
        <f t="shared" si="13"/>
        <v>1799</v>
      </c>
      <c r="I57" s="16">
        <f t="shared" si="13"/>
        <v>1607</v>
      </c>
      <c r="J57" s="16">
        <f t="shared" si="13"/>
        <v>2502</v>
      </c>
      <c r="K57" s="16">
        <f t="shared" si="13"/>
        <v>3618</v>
      </c>
      <c r="L57" s="16">
        <f t="shared" si="13"/>
        <v>2429</v>
      </c>
      <c r="M57" s="16">
        <f t="shared" si="13"/>
        <v>9478</v>
      </c>
      <c r="N57" s="16">
        <f t="shared" si="13"/>
        <v>1487</v>
      </c>
      <c r="O57" s="16">
        <f t="shared" si="13"/>
        <v>2786</v>
      </c>
      <c r="P57" s="16">
        <f t="shared" si="13"/>
        <v>3769</v>
      </c>
      <c r="Q57" s="16">
        <f t="shared" si="13"/>
        <v>0</v>
      </c>
      <c r="R57" s="16">
        <f t="shared" si="13"/>
        <v>0</v>
      </c>
      <c r="S57" s="16">
        <f t="shared" si="13"/>
        <v>0</v>
      </c>
      <c r="T57" s="16">
        <f t="shared" si="13"/>
        <v>0</v>
      </c>
      <c r="U57" s="16">
        <f t="shared" si="13"/>
        <v>0</v>
      </c>
    </row>
    <row r="58" spans="1:35" s="27" customFormat="1" hidden="1" x14ac:dyDescent="0.25">
      <c r="A58" s="42" t="s">
        <v>136</v>
      </c>
      <c r="B58" s="44" t="str">
        <f>C16&amp;" I "&amp;(VLOOKUP(C14,Table245[],6,FALSE))</f>
        <v>Medium/Clay I Grass</v>
      </c>
      <c r="C58" s="44" t="str">
        <f>D16&amp;" I "&amp;(VLOOKUP(D14,Table245[],6,FALSE))</f>
        <v>Medium/Clay I Grass</v>
      </c>
      <c r="D58" s="21" t="str">
        <f>E16&amp;" I "&amp;(VLOOKUP(E14,Table245[],6,FALSE))</f>
        <v>Medium/Clay I Grass</v>
      </c>
      <c r="E58" s="21" t="str">
        <f>F16&amp;" I "&amp;(VLOOKUP(F14,Table245[],6,FALSE))</f>
        <v>Medium/Clay I Grass</v>
      </c>
      <c r="F58" s="21" t="str">
        <f>G16&amp;" I "&amp;(VLOOKUP(G14,Table245[],6,FALSE))</f>
        <v>Medium/Clay I Grass</v>
      </c>
      <c r="G58" s="21" t="str">
        <f>H16&amp;" I "&amp;(VLOOKUP(H14,Table245[],6,FALSE))</f>
        <v>Medium/Clay I Grass</v>
      </c>
      <c r="H58" s="21" t="str">
        <f>I16&amp;" I "&amp;(VLOOKUP(I14,Table245[],6,FALSE))</f>
        <v>Medium/Clay I Grass</v>
      </c>
      <c r="I58" s="21" t="str">
        <f>J16&amp;" I "&amp;(VLOOKUP(J14,Table245[],6,FALSE))</f>
        <v>Medium/Clay I Grass</v>
      </c>
      <c r="J58" s="21" t="str">
        <f>K16&amp;" I "&amp;(VLOOKUP(K14,Table245[],6,FALSE))</f>
        <v>Medium/Clay I Grass</v>
      </c>
      <c r="K58" s="21" t="str">
        <f>L16&amp;" I "&amp;(VLOOKUP(L14,Table245[],6,FALSE))</f>
        <v>Medium/Clay I Grass</v>
      </c>
      <c r="L58" s="21" t="str">
        <f>M16&amp;" I "&amp;(VLOOKUP(M14,Table245[],6,FALSE))</f>
        <v>Medium/Clay I Grass</v>
      </c>
      <c r="M58" s="21" t="str">
        <f>N16&amp;" I "&amp;(VLOOKUP(N14,Table245[],6,FALSE))</f>
        <v>Medium/Clay I Grass</v>
      </c>
      <c r="N58" s="21" t="str">
        <f>O16&amp;" I "&amp;(VLOOKUP(O14,Table245[],6,FALSE))</f>
        <v>Medium/Clay I Grass</v>
      </c>
      <c r="O58" s="21" t="str">
        <f>P16&amp;" I "&amp;(VLOOKUP(P14,Table245[],6,FALSE))</f>
        <v>Medium/Clay I Grass</v>
      </c>
      <c r="P58" s="21" t="str">
        <f>Q16&amp;" I "&amp;(VLOOKUP(Q14,Table245[],6,FALSE))</f>
        <v>Medium/Clay I Grass</v>
      </c>
      <c r="Q58" s="21" t="e">
        <f>R16&amp;" I "&amp;(VLOOKUP(R14,Table245[],6,FALSE))</f>
        <v>#N/A</v>
      </c>
      <c r="R58" s="21" t="e">
        <f>S16&amp;" I "&amp;(VLOOKUP(S14,Table245[],6,FALSE))</f>
        <v>#N/A</v>
      </c>
      <c r="S58" s="21" t="e">
        <f>T16&amp;" I "&amp;(VLOOKUP(T14,Table245[],6,FALSE))</f>
        <v>#N/A</v>
      </c>
      <c r="T58" s="21" t="e">
        <f>U16&amp;" I "&amp;(VLOOKUP(U14,Table245[],6,FALSE))</f>
        <v>#N/A</v>
      </c>
      <c r="U58" s="21" t="e">
        <f>V16&amp;" I "&amp;(VLOOKUP(V14,Table245[],6,FALSE))</f>
        <v>#N/A</v>
      </c>
    </row>
    <row r="59" spans="1:35" s="27" customFormat="1" hidden="1" x14ac:dyDescent="0.2">
      <c r="A59" s="92" t="s">
        <v>130</v>
      </c>
      <c r="B59" s="93">
        <f>VLOOKUP(C$14,Table245[],5,FALSE)</f>
        <v>6.2</v>
      </c>
      <c r="C59" s="93">
        <f>VLOOKUP(D$14,Table245[],5,FALSE)</f>
        <v>6.2</v>
      </c>
      <c r="D59" s="93">
        <f>VLOOKUP(E$14,Table245[],5,FALSE)</f>
        <v>6.2</v>
      </c>
      <c r="E59" s="93">
        <f>VLOOKUP(F$14,Table245[],5,FALSE)</f>
        <v>6.2</v>
      </c>
      <c r="F59" s="93">
        <f>VLOOKUP(G$14,Table245[],5,FALSE)</f>
        <v>6.2</v>
      </c>
      <c r="G59" s="93">
        <f>VLOOKUP(H$14,Table245[],5,FALSE)</f>
        <v>6.2</v>
      </c>
      <c r="H59" s="93">
        <f>VLOOKUP(I$14,Table245[],5,FALSE)</f>
        <v>6.2</v>
      </c>
      <c r="I59" s="93">
        <f>VLOOKUP(J$14,Table245[],5,FALSE)</f>
        <v>6.2</v>
      </c>
      <c r="J59" s="93">
        <f>VLOOKUP(K$14,Table245[],5,FALSE)</f>
        <v>6.2</v>
      </c>
      <c r="K59" s="93">
        <f>VLOOKUP(L$14,Table245[],5,FALSE)</f>
        <v>6.2</v>
      </c>
      <c r="L59" s="93">
        <f>VLOOKUP(M$14,Table245[],5,FALSE)</f>
        <v>6.2</v>
      </c>
      <c r="M59" s="93">
        <f>VLOOKUP(N$14,Table245[],5,FALSE)</f>
        <v>6.2</v>
      </c>
      <c r="N59" s="93">
        <f>VLOOKUP(O$14,Table245[],5,FALSE)</f>
        <v>6.2</v>
      </c>
      <c r="O59" s="93">
        <f>VLOOKUP(P$14,Table245[],5,FALSE)</f>
        <v>6.2</v>
      </c>
      <c r="P59" s="93">
        <f>VLOOKUP(Q$14,Table245[],5,FALSE)</f>
        <v>6.2</v>
      </c>
      <c r="Q59" s="93" t="e">
        <f>VLOOKUP(R$14,Table245[],5,FALSE)</f>
        <v>#N/A</v>
      </c>
      <c r="R59" s="93" t="e">
        <f>VLOOKUP(S$14,Table245[],5,FALSE)</f>
        <v>#N/A</v>
      </c>
      <c r="S59" s="93" t="e">
        <f>VLOOKUP(T$14,Table245[],5,FALSE)</f>
        <v>#N/A</v>
      </c>
      <c r="T59" s="93" t="e">
        <f>VLOOKUP(U$14,Table245[],5,FALSE)</f>
        <v>#N/A</v>
      </c>
      <c r="U59" s="93" t="e">
        <f>VLOOKUP(V$14,Table245[],5,FALSE)</f>
        <v>#N/A</v>
      </c>
    </row>
    <row r="60" spans="1:35" s="27" customFormat="1" hidden="1" x14ac:dyDescent="0.2">
      <c r="A60" s="92" t="s">
        <v>4</v>
      </c>
      <c r="B60" s="93">
        <f>C10</f>
        <v>6.1</v>
      </c>
      <c r="C60" s="93">
        <f t="shared" ref="C60:U60" si="14">D10</f>
        <v>5.8</v>
      </c>
      <c r="D60" s="93">
        <f t="shared" si="14"/>
        <v>5.6</v>
      </c>
      <c r="E60" s="93">
        <f t="shared" si="14"/>
        <v>5.9</v>
      </c>
      <c r="F60" s="93">
        <f t="shared" si="14"/>
        <v>6</v>
      </c>
      <c r="G60" s="93">
        <f t="shared" si="14"/>
        <v>5.4</v>
      </c>
      <c r="H60" s="93">
        <f t="shared" si="14"/>
        <v>5.4</v>
      </c>
      <c r="I60" s="93">
        <f t="shared" si="14"/>
        <v>5.8</v>
      </c>
      <c r="J60" s="93">
        <f t="shared" si="14"/>
        <v>5.8</v>
      </c>
      <c r="K60" s="93">
        <f t="shared" si="14"/>
        <v>5.6</v>
      </c>
      <c r="L60" s="93">
        <f t="shared" si="14"/>
        <v>5.6</v>
      </c>
      <c r="M60" s="93">
        <f t="shared" si="14"/>
        <v>5.6</v>
      </c>
      <c r="N60" s="93">
        <f t="shared" si="14"/>
        <v>5.6</v>
      </c>
      <c r="O60" s="93">
        <f t="shared" si="14"/>
        <v>5.8</v>
      </c>
      <c r="P60" s="93">
        <f t="shared" si="14"/>
        <v>5.7</v>
      </c>
      <c r="Q60" s="93">
        <f t="shared" si="14"/>
        <v>0</v>
      </c>
      <c r="R60" s="93">
        <f t="shared" si="14"/>
        <v>0</v>
      </c>
      <c r="S60" s="93">
        <f t="shared" si="14"/>
        <v>0</v>
      </c>
      <c r="T60" s="93">
        <f t="shared" si="14"/>
        <v>0</v>
      </c>
      <c r="U60" s="93">
        <f t="shared" si="14"/>
        <v>0</v>
      </c>
    </row>
    <row r="61" spans="1:35" s="27" customFormat="1" hidden="1" x14ac:dyDescent="0.2">
      <c r="A61" s="92" t="s">
        <v>131</v>
      </c>
      <c r="B61" s="93">
        <f t="shared" ref="B61:U61" si="15">VLOOKUP(B58,$AD9:$AE18,2,FALSE)</f>
        <v>6</v>
      </c>
      <c r="C61" s="93">
        <f t="shared" si="15"/>
        <v>6</v>
      </c>
      <c r="D61" s="93">
        <f t="shared" si="15"/>
        <v>6</v>
      </c>
      <c r="E61" s="93">
        <f t="shared" si="15"/>
        <v>6</v>
      </c>
      <c r="F61" s="93">
        <f t="shared" si="15"/>
        <v>6</v>
      </c>
      <c r="G61" s="93">
        <f t="shared" si="15"/>
        <v>6</v>
      </c>
      <c r="H61" s="93">
        <f t="shared" si="15"/>
        <v>6</v>
      </c>
      <c r="I61" s="93">
        <f t="shared" si="15"/>
        <v>6</v>
      </c>
      <c r="J61" s="93">
        <f t="shared" si="15"/>
        <v>6</v>
      </c>
      <c r="K61" s="93">
        <f t="shared" si="15"/>
        <v>6</v>
      </c>
      <c r="L61" s="93">
        <f t="shared" si="15"/>
        <v>6</v>
      </c>
      <c r="M61" s="93">
        <f t="shared" si="15"/>
        <v>6</v>
      </c>
      <c r="N61" s="93">
        <f t="shared" si="15"/>
        <v>6</v>
      </c>
      <c r="O61" s="93">
        <f t="shared" si="15"/>
        <v>6</v>
      </c>
      <c r="P61" s="93">
        <f t="shared" si="15"/>
        <v>6</v>
      </c>
      <c r="Q61" s="93" t="e">
        <f t="shared" si="15"/>
        <v>#N/A</v>
      </c>
      <c r="R61" s="93" t="e">
        <f t="shared" si="15"/>
        <v>#N/A</v>
      </c>
      <c r="S61" s="93" t="e">
        <f t="shared" si="15"/>
        <v>#N/A</v>
      </c>
      <c r="T61" s="93" t="e">
        <f t="shared" si="15"/>
        <v>#N/A</v>
      </c>
      <c r="U61" s="93" t="e">
        <f t="shared" si="15"/>
        <v>#N/A</v>
      </c>
    </row>
    <row r="62" spans="1:35" s="27" customFormat="1" hidden="1" x14ac:dyDescent="0.2">
      <c r="A62" s="92" t="s">
        <v>132</v>
      </c>
      <c r="B62" s="94">
        <f>B31</f>
        <v>107</v>
      </c>
      <c r="C62" s="94">
        <f>B32</f>
        <v>107</v>
      </c>
      <c r="D62" s="94">
        <f>B33</f>
        <v>107</v>
      </c>
      <c r="E62" s="94">
        <f>B34</f>
        <v>107</v>
      </c>
      <c r="F62" s="94">
        <f>B35</f>
        <v>107</v>
      </c>
      <c r="G62" s="94">
        <f>B36</f>
        <v>107</v>
      </c>
      <c r="H62" s="94">
        <f>B37</f>
        <v>107</v>
      </c>
      <c r="I62" s="94">
        <f>B38</f>
        <v>107</v>
      </c>
      <c r="J62" s="94">
        <f>B39</f>
        <v>107</v>
      </c>
      <c r="K62" s="94">
        <f>B40</f>
        <v>107</v>
      </c>
      <c r="L62" s="94">
        <f>B41</f>
        <v>107</v>
      </c>
      <c r="M62" s="94">
        <f>B42</f>
        <v>107</v>
      </c>
      <c r="N62" s="94">
        <f>B43</f>
        <v>107</v>
      </c>
      <c r="O62" s="94">
        <f>B44</f>
        <v>107</v>
      </c>
      <c r="P62" s="94">
        <f>B45</f>
        <v>107</v>
      </c>
      <c r="Q62" s="94">
        <f>B46</f>
        <v>0</v>
      </c>
      <c r="R62" s="94">
        <f>B47</f>
        <v>0</v>
      </c>
      <c r="S62" s="94">
        <f>B48</f>
        <v>0</v>
      </c>
      <c r="T62" s="94">
        <f>B49</f>
        <v>0</v>
      </c>
      <c r="U62" s="94">
        <f>B50</f>
        <v>0</v>
      </c>
    </row>
    <row r="63" spans="1:35" s="27" customFormat="1" ht="25.5" x14ac:dyDescent="0.2">
      <c r="A63" s="86" t="s">
        <v>134</v>
      </c>
      <c r="B63" s="94">
        <f>$E55*(B62/100)</f>
        <v>0</v>
      </c>
      <c r="C63" s="94">
        <f t="shared" ref="C63:U63" si="16">$E55*(C62/100)</f>
        <v>0</v>
      </c>
      <c r="D63" s="94">
        <f t="shared" si="16"/>
        <v>0</v>
      </c>
      <c r="E63" s="94">
        <f t="shared" si="16"/>
        <v>0</v>
      </c>
      <c r="F63" s="94">
        <f>$E55*(F62/100)</f>
        <v>0</v>
      </c>
      <c r="G63" s="94">
        <f t="shared" si="16"/>
        <v>0</v>
      </c>
      <c r="H63" s="94">
        <f t="shared" si="16"/>
        <v>0</v>
      </c>
      <c r="I63" s="94">
        <f t="shared" si="16"/>
        <v>0</v>
      </c>
      <c r="J63" s="94">
        <f t="shared" si="16"/>
        <v>0</v>
      </c>
      <c r="K63" s="94">
        <f t="shared" si="16"/>
        <v>0</v>
      </c>
      <c r="L63" s="94">
        <f t="shared" si="16"/>
        <v>0</v>
      </c>
      <c r="M63" s="94">
        <f t="shared" si="16"/>
        <v>0</v>
      </c>
      <c r="N63" s="94">
        <f t="shared" si="16"/>
        <v>0</v>
      </c>
      <c r="O63" s="94">
        <f t="shared" si="16"/>
        <v>0</v>
      </c>
      <c r="P63" s="94">
        <f t="shared" si="16"/>
        <v>0</v>
      </c>
      <c r="Q63" s="94">
        <f t="shared" si="16"/>
        <v>0</v>
      </c>
      <c r="R63" s="94">
        <f t="shared" si="16"/>
        <v>0</v>
      </c>
      <c r="S63" s="94">
        <f t="shared" si="16"/>
        <v>0</v>
      </c>
      <c r="T63" s="94">
        <f t="shared" si="16"/>
        <v>0</v>
      </c>
      <c r="U63" s="94">
        <f t="shared" si="16"/>
        <v>0</v>
      </c>
    </row>
    <row r="64" spans="1:35" s="27" customFormat="1" ht="25.5" x14ac:dyDescent="0.2">
      <c r="A64" s="86" t="s">
        <v>133</v>
      </c>
      <c r="B64" s="94">
        <f>(B59-B60)*B61</f>
        <v>0.6000000000000032</v>
      </c>
      <c r="C64" s="94">
        <f t="shared" ref="C64:U64" si="17">(C59-C60)*C61</f>
        <v>2.4000000000000021</v>
      </c>
      <c r="D64" s="94">
        <f t="shared" si="17"/>
        <v>3.6000000000000032</v>
      </c>
      <c r="E64" s="94">
        <f t="shared" si="17"/>
        <v>1.7999999999999989</v>
      </c>
      <c r="F64" s="94">
        <f t="shared" si="17"/>
        <v>1.2000000000000011</v>
      </c>
      <c r="G64" s="94">
        <f t="shared" si="17"/>
        <v>4.7999999999999989</v>
      </c>
      <c r="H64" s="94">
        <f t="shared" si="17"/>
        <v>4.7999999999999989</v>
      </c>
      <c r="I64" s="94">
        <f t="shared" si="17"/>
        <v>2.4000000000000021</v>
      </c>
      <c r="J64" s="94">
        <f t="shared" si="17"/>
        <v>2.4000000000000021</v>
      </c>
      <c r="K64" s="94">
        <f t="shared" si="17"/>
        <v>3.6000000000000032</v>
      </c>
      <c r="L64" s="94">
        <f t="shared" si="17"/>
        <v>3.6000000000000032</v>
      </c>
      <c r="M64" s="94">
        <f t="shared" si="17"/>
        <v>3.6000000000000032</v>
      </c>
      <c r="N64" s="94">
        <f t="shared" si="17"/>
        <v>3.6000000000000032</v>
      </c>
      <c r="O64" s="94">
        <f t="shared" si="17"/>
        <v>2.4000000000000021</v>
      </c>
      <c r="P64" s="94">
        <f t="shared" si="17"/>
        <v>3</v>
      </c>
      <c r="Q64" s="94" t="e">
        <f t="shared" si="17"/>
        <v>#N/A</v>
      </c>
      <c r="R64" s="94" t="e">
        <f t="shared" si="17"/>
        <v>#N/A</v>
      </c>
      <c r="S64" s="94" t="e">
        <f t="shared" si="17"/>
        <v>#N/A</v>
      </c>
      <c r="T64" s="94" t="e">
        <f t="shared" si="17"/>
        <v>#N/A</v>
      </c>
      <c r="U64" s="94" t="e">
        <f t="shared" si="17"/>
        <v>#N/A</v>
      </c>
    </row>
    <row r="65" spans="1:21" s="27" customFormat="1" ht="38.25" x14ac:dyDescent="0.2">
      <c r="A65" s="86" t="s">
        <v>148</v>
      </c>
      <c r="B65" s="95" t="str">
        <f>IF(B64&lt;=B63,"OVER","UNDER")</f>
        <v>UNDER</v>
      </c>
      <c r="C65" s="95" t="str">
        <f t="shared" ref="C65:U65" si="18">IF(C64&lt;=C63,"OVER","UNDER")</f>
        <v>UNDER</v>
      </c>
      <c r="D65" s="95" t="str">
        <f t="shared" si="18"/>
        <v>UNDER</v>
      </c>
      <c r="E65" s="95" t="str">
        <f t="shared" si="18"/>
        <v>UNDER</v>
      </c>
      <c r="F65" s="95" t="str">
        <f t="shared" si="18"/>
        <v>UNDER</v>
      </c>
      <c r="G65" s="95" t="str">
        <f t="shared" si="18"/>
        <v>UNDER</v>
      </c>
      <c r="H65" s="95" t="str">
        <f t="shared" si="18"/>
        <v>UNDER</v>
      </c>
      <c r="I65" s="95" t="str">
        <f t="shared" si="18"/>
        <v>UNDER</v>
      </c>
      <c r="J65" s="95" t="str">
        <f t="shared" si="18"/>
        <v>UNDER</v>
      </c>
      <c r="K65" s="95" t="str">
        <f t="shared" si="18"/>
        <v>UNDER</v>
      </c>
      <c r="L65" s="95" t="str">
        <f t="shared" si="18"/>
        <v>UNDER</v>
      </c>
      <c r="M65" s="95" t="str">
        <f t="shared" si="18"/>
        <v>UNDER</v>
      </c>
      <c r="N65" s="95" t="str">
        <f t="shared" si="18"/>
        <v>UNDER</v>
      </c>
      <c r="O65" s="95" t="str">
        <f t="shared" si="18"/>
        <v>UNDER</v>
      </c>
      <c r="P65" s="95" t="str">
        <f t="shared" si="18"/>
        <v>UNDER</v>
      </c>
      <c r="Q65" s="95" t="e">
        <f t="shared" si="18"/>
        <v>#N/A</v>
      </c>
      <c r="R65" s="95" t="e">
        <f t="shared" si="18"/>
        <v>#N/A</v>
      </c>
      <c r="S65" s="95" t="e">
        <f t="shared" si="18"/>
        <v>#N/A</v>
      </c>
      <c r="T65" s="95" t="e">
        <f t="shared" si="18"/>
        <v>#N/A</v>
      </c>
      <c r="U65" s="95" t="e">
        <f t="shared" si="18"/>
        <v>#N/A</v>
      </c>
    </row>
  </sheetData>
  <sheetProtection password="DE2C" sheet="1" objects="1" scenarios="1"/>
  <dataConsolidate/>
  <mergeCells count="34">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s>
  <conditionalFormatting sqref="C20:V21">
    <cfRule type="cellIs" dxfId="79" priority="33" operator="equal">
      <formula>"DECREASE"</formula>
    </cfRule>
    <cfRule type="cellIs" dxfId="78" priority="34" operator="equal">
      <formula>"INCREASE"</formula>
    </cfRule>
  </conditionalFormatting>
  <conditionalFormatting sqref="B62:U65 B31:B50">
    <cfRule type="cellIs" dxfId="77" priority="32" operator="greaterThan">
      <formula>$B$51</formula>
    </cfRule>
  </conditionalFormatting>
  <conditionalFormatting sqref="C31:C50">
    <cfRule type="cellIs" dxfId="76" priority="31" operator="greaterThan">
      <formula>$C$51</formula>
    </cfRule>
  </conditionalFormatting>
  <conditionalFormatting sqref="C18:V18">
    <cfRule type="cellIs" dxfId="75" priority="30" operator="equal">
      <formula>0</formula>
    </cfRule>
  </conditionalFormatting>
  <conditionalFormatting sqref="C17:V17">
    <cfRule type="cellIs" dxfId="74" priority="29" operator="equal">
      <formula>0</formula>
    </cfRule>
  </conditionalFormatting>
  <conditionalFormatting sqref="C19:V19">
    <cfRule type="cellIs" dxfId="73" priority="28" operator="equal">
      <formula>0</formula>
    </cfRule>
  </conditionalFormatting>
  <conditionalFormatting sqref="G31:G50">
    <cfRule type="cellIs" dxfId="72" priority="27" operator="greaterThan">
      <formula>$G$51</formula>
    </cfRule>
  </conditionalFormatting>
  <conditionalFormatting sqref="H31:H50">
    <cfRule type="cellIs" dxfId="71" priority="26" operator="greaterThan">
      <formula>$H$51</formula>
    </cfRule>
  </conditionalFormatting>
  <conditionalFormatting sqref="I31:I50">
    <cfRule type="cellIs" dxfId="70" priority="25" operator="greaterThan">
      <formula>$I$51</formula>
    </cfRule>
  </conditionalFormatting>
  <conditionalFormatting sqref="K31:K50">
    <cfRule type="cellIs" dxfId="69" priority="24" operator="greaterThan">
      <formula>$K$51</formula>
    </cfRule>
  </conditionalFormatting>
  <conditionalFormatting sqref="L31:L50">
    <cfRule type="cellIs" dxfId="68" priority="23" operator="greaterThan">
      <formula>$L$51</formula>
    </cfRule>
  </conditionalFormatting>
  <conditionalFormatting sqref="M31:M50">
    <cfRule type="cellIs" dxfId="67" priority="22" operator="greaterThan">
      <formula>$M$51</formula>
    </cfRule>
  </conditionalFormatting>
  <conditionalFormatting sqref="P31:P50">
    <cfRule type="cellIs" dxfId="66" priority="21" operator="greaterThan">
      <formula>$P$51</formula>
    </cfRule>
  </conditionalFormatting>
  <conditionalFormatting sqref="R31:R50">
    <cfRule type="cellIs" dxfId="65" priority="20" operator="greaterThan">
      <formula>$R$51</formula>
    </cfRule>
  </conditionalFormatting>
  <conditionalFormatting sqref="S31:S50">
    <cfRule type="cellIs" dxfId="64" priority="19" operator="greaterThan">
      <formula>$S$51</formula>
    </cfRule>
  </conditionalFormatting>
  <conditionalFormatting sqref="T31:T50">
    <cfRule type="cellIs" dxfId="63" priority="18" operator="greaterThan">
      <formula>$T$51</formula>
    </cfRule>
  </conditionalFormatting>
  <conditionalFormatting sqref="U31:U50">
    <cfRule type="cellIs" dxfId="62" priority="17" operator="greaterThan">
      <formula>$U$51</formula>
    </cfRule>
  </conditionalFormatting>
  <conditionalFormatting sqref="C22:V22">
    <cfRule type="cellIs" dxfId="61" priority="16" operator="equal">
      <formula>0</formula>
    </cfRule>
  </conditionalFormatting>
  <conditionalFormatting sqref="C24:V24">
    <cfRule type="cellIs" dxfId="60" priority="14" operator="equal">
      <formula>"DECREASE"</formula>
    </cfRule>
    <cfRule type="cellIs" dxfId="59" priority="15" operator="equal">
      <formula>"INCREASE"</formula>
    </cfRule>
  </conditionalFormatting>
  <conditionalFormatting sqref="C23:V23">
    <cfRule type="cellIs" dxfId="58" priority="13" operator="equal">
      <formula>0</formula>
    </cfRule>
  </conditionalFormatting>
  <conditionalFormatting sqref="C21:V21">
    <cfRule type="cellIs" dxfId="57" priority="9" operator="equal">
      <formula>0</formula>
    </cfRule>
  </conditionalFormatting>
  <conditionalFormatting sqref="B65:U65">
    <cfRule type="cellIs" dxfId="56" priority="7" operator="equal">
      <formula>"UNDER"</formula>
    </cfRule>
    <cfRule type="cellIs" dxfId="55" priority="8" operator="equal">
      <formula>"OVER"</formula>
    </cfRule>
  </conditionalFormatting>
  <conditionalFormatting sqref="J31:J50">
    <cfRule type="cellIs" dxfId="54" priority="4" operator="greaterThan">
      <formula>$J$51</formula>
    </cfRule>
  </conditionalFormatting>
  <conditionalFormatting sqref="I1">
    <cfRule type="cellIs" dxfId="53" priority="3" operator="lessThan">
      <formula>5</formula>
    </cfRule>
  </conditionalFormatting>
  <conditionalFormatting sqref="I2">
    <cfRule type="cellIs" dxfId="52" priority="2" operator="greaterThan">
      <formula>5000.1</formula>
    </cfRule>
  </conditionalFormatting>
  <conditionalFormatting sqref="I3">
    <cfRule type="cellIs" dxfId="51" priority="1" operator="greaterThan">
      <formula>4.1</formula>
    </cfRule>
  </conditionalFormatting>
  <dataValidations count="4">
    <dataValidation type="list" allowBlank="1" showInputMessage="1" showErrorMessage="1" sqref="C16:V16" xr:uid="{D42A7F77-13A3-4F5F-8090-C2A3F18F6A9B}">
      <formula1>$AD$1:$AD$6</formula1>
    </dataValidation>
    <dataValidation type="list" allowBlank="1" showInputMessage="1" showErrorMessage="1" sqref="C14:V14" xr:uid="{BD493291-D43D-40D0-9AD0-D9DD3DA9F70D}">
      <formula1>$AI$2:$AI$26</formula1>
    </dataValidation>
    <dataValidation type="list" allowBlank="1" showInputMessage="1" showErrorMessage="1" sqref="F3" xr:uid="{5ED3E3C5-22DC-4141-8F99-6BC042C7A9B4}">
      <formula1>$AG$2:$AG$5</formula1>
    </dataValidation>
    <dataValidation type="list" showInputMessage="1" sqref="C27:U27" xr:uid="{69A391D6-B4F8-41C0-98F6-2872F2A2F8BD}">
      <formula1>$AB$2:$AB$8</formula1>
    </dataValidation>
  </dataValidations>
  <pageMargins left="0.7" right="0.7" top="0.75" bottom="0.75" header="0.3" footer="0.3"/>
  <pageSetup paperSize="9" orientation="portrait" r:id="rId1"/>
  <ignoredErrors>
    <ignoredError sqref="C1:D5 F1 C8:C16 D8:V16" unlockedFormula="1"/>
    <ignoredError sqref="C18:C20 C23:C24" evalError="1"/>
  </ignoredErrors>
  <legacyDrawing r:id="rId2"/>
  <tableParts count="1">
    <tablePart r:id="rId3"/>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390579-1A33-471B-B06C-BFB5C8A99BB6}">
  <dimension ref="A1:AO65"/>
  <sheetViews>
    <sheetView tabSelected="1" topLeftCell="A4" zoomScale="90" zoomScaleNormal="90" workbookViewId="0">
      <selection activeCell="J14" sqref="J14"/>
    </sheetView>
  </sheetViews>
  <sheetFormatPr defaultColWidth="13.140625" defaultRowHeight="12.75" x14ac:dyDescent="0.25"/>
  <cols>
    <col min="1" max="1" width="13.140625" style="19"/>
    <col min="2" max="2" width="15.85546875" style="19" customWidth="1"/>
    <col min="3" max="3" width="20.5703125" style="19" customWidth="1"/>
    <col min="4" max="4" width="20.28515625" style="19" bestFit="1" customWidth="1"/>
    <col min="5" max="22" width="21.28515625" style="19" customWidth="1"/>
    <col min="23" max="26" width="13.140625" style="19"/>
    <col min="27" max="27" width="0" style="19" hidden="1" customWidth="1"/>
    <col min="28" max="29" width="10.7109375" style="27" hidden="1" customWidth="1"/>
    <col min="30" max="30" width="19.7109375" style="27" hidden="1" customWidth="1"/>
    <col min="31" max="34" width="12.42578125" style="27" hidden="1" customWidth="1"/>
    <col min="35" max="35" width="27.7109375" style="27" hidden="1" customWidth="1"/>
    <col min="36" max="40" width="0" style="19" hidden="1" customWidth="1"/>
    <col min="41" max="41" width="67.28515625" style="19" hidden="1" customWidth="1"/>
    <col min="42" max="16384" width="13.140625" style="19"/>
  </cols>
  <sheetData>
    <row r="1" spans="1:41" x14ac:dyDescent="0.2">
      <c r="A1" s="111" t="s">
        <v>41</v>
      </c>
      <c r="B1" s="111"/>
      <c r="C1" s="127" t="str">
        <f>'Field data and Waste 1'!C1:D1</f>
        <v>PAN-014068</v>
      </c>
      <c r="D1" s="128"/>
      <c r="E1" s="37" t="s">
        <v>45</v>
      </c>
      <c r="F1" s="46" t="str">
        <f>'Field data and Waste 1'!F1</f>
        <v>47.25 ha</v>
      </c>
      <c r="G1" s="123" t="s">
        <v>43</v>
      </c>
      <c r="H1" s="124"/>
      <c r="I1" s="102">
        <v>5.77</v>
      </c>
      <c r="AB1" s="26"/>
      <c r="AC1" s="26"/>
      <c r="AD1" s="43" t="s">
        <v>124</v>
      </c>
      <c r="AE1" s="25"/>
      <c r="AF1" s="25"/>
      <c r="AG1" s="26"/>
      <c r="AH1" s="26"/>
      <c r="AI1" s="47" t="s">
        <v>79</v>
      </c>
      <c r="AJ1" s="48" t="s">
        <v>91</v>
      </c>
      <c r="AK1" s="49" t="s">
        <v>92</v>
      </c>
      <c r="AL1" s="50" t="s">
        <v>123</v>
      </c>
      <c r="AM1" s="50" t="s">
        <v>129</v>
      </c>
      <c r="AN1" s="50" t="s">
        <v>109</v>
      </c>
    </row>
    <row r="2" spans="1:41" x14ac:dyDescent="0.2">
      <c r="A2" s="111" t="s">
        <v>84</v>
      </c>
      <c r="B2" s="111"/>
      <c r="C2" s="129" t="str">
        <f>'Field data and Waste 1'!C2:D2</f>
        <v>PAN-014068</v>
      </c>
      <c r="D2" s="130"/>
      <c r="E2" s="37" t="s">
        <v>106</v>
      </c>
      <c r="F2" s="35" t="s">
        <v>157</v>
      </c>
      <c r="G2" s="125" t="s">
        <v>107</v>
      </c>
      <c r="H2" s="126"/>
      <c r="I2" s="102">
        <v>948</v>
      </c>
      <c r="AB2" s="43" t="s">
        <v>56</v>
      </c>
      <c r="AC2" s="25"/>
      <c r="AD2" s="43" t="s">
        <v>70</v>
      </c>
      <c r="AE2" s="25"/>
      <c r="AF2" s="25"/>
      <c r="AG2" s="51" t="s">
        <v>76</v>
      </c>
      <c r="AH2" s="26"/>
      <c r="AI2" s="52" t="s">
        <v>124</v>
      </c>
      <c r="AJ2" s="53">
        <v>0</v>
      </c>
      <c r="AK2" s="54">
        <v>0</v>
      </c>
      <c r="AL2" s="18">
        <v>0</v>
      </c>
      <c r="AM2" s="19">
        <v>0</v>
      </c>
      <c r="AN2" s="19">
        <v>0</v>
      </c>
    </row>
    <row r="3" spans="1:41" x14ac:dyDescent="0.2">
      <c r="A3" s="112" t="s">
        <v>42</v>
      </c>
      <c r="B3" s="113"/>
      <c r="C3" s="129" t="str">
        <f>'Field data and Waste 1'!C3:D3</f>
        <v>Mr Daniel James and Mrs Carys James</v>
      </c>
      <c r="D3" s="130"/>
      <c r="E3" s="37" t="s">
        <v>105</v>
      </c>
      <c r="F3" s="45" t="s">
        <v>78</v>
      </c>
      <c r="G3" s="123" t="s">
        <v>108</v>
      </c>
      <c r="H3" s="124"/>
      <c r="I3" s="102">
        <v>0.82399999999999995</v>
      </c>
      <c r="AB3" s="43" t="s">
        <v>57</v>
      </c>
      <c r="AC3" s="25"/>
      <c r="AD3" s="43" t="s">
        <v>71</v>
      </c>
      <c r="AE3" s="25"/>
      <c r="AF3" s="25"/>
      <c r="AG3" s="51" t="s">
        <v>77</v>
      </c>
      <c r="AH3" s="26"/>
      <c r="AI3" s="55" t="s">
        <v>111</v>
      </c>
      <c r="AJ3" s="56">
        <v>1.7</v>
      </c>
      <c r="AK3" s="57">
        <v>6</v>
      </c>
      <c r="AL3" s="58">
        <v>1</v>
      </c>
      <c r="AM3" s="19">
        <v>6.2</v>
      </c>
      <c r="AN3" s="19" t="s">
        <v>110</v>
      </c>
    </row>
    <row r="4" spans="1:41" x14ac:dyDescent="0.2">
      <c r="A4" s="111" t="s">
        <v>0</v>
      </c>
      <c r="B4" s="111"/>
      <c r="C4" s="127" t="str">
        <f>'Field data and Waste 1'!C4:D4</f>
        <v>Coedmor Home Farm,Llangoedmor, Cardigan, Ceredigion, SA43 2LQ</v>
      </c>
      <c r="D4" s="128"/>
      <c r="E4" s="38" t="s">
        <v>1</v>
      </c>
      <c r="F4" s="35" t="s">
        <v>160</v>
      </c>
      <c r="G4" s="123"/>
      <c r="H4" s="124"/>
      <c r="I4" s="46"/>
      <c r="AB4" s="43" t="s">
        <v>52</v>
      </c>
      <c r="AC4" s="25"/>
      <c r="AD4" s="59" t="s">
        <v>72</v>
      </c>
      <c r="AE4" s="25"/>
      <c r="AF4" s="25"/>
      <c r="AG4" s="51" t="s">
        <v>78</v>
      </c>
      <c r="AH4" s="26"/>
      <c r="AI4" s="60" t="s">
        <v>122</v>
      </c>
      <c r="AJ4" s="61">
        <v>7</v>
      </c>
      <c r="AK4" s="62">
        <v>10.5</v>
      </c>
      <c r="AL4" s="19">
        <v>2</v>
      </c>
      <c r="AM4" s="19">
        <v>6.7</v>
      </c>
      <c r="AN4" s="19" t="s">
        <v>135</v>
      </c>
    </row>
    <row r="5" spans="1:41" x14ac:dyDescent="0.2">
      <c r="A5" s="111" t="s">
        <v>47</v>
      </c>
      <c r="B5" s="111"/>
      <c r="C5" s="127" t="str">
        <f>'Field data and Waste 1'!C5:D5</f>
        <v>Sion Sleep</v>
      </c>
      <c r="D5" s="128"/>
      <c r="E5" s="37"/>
      <c r="F5" s="46"/>
      <c r="G5" s="123"/>
      <c r="H5" s="124"/>
      <c r="I5" s="46"/>
      <c r="AB5" s="43" t="s">
        <v>53</v>
      </c>
      <c r="AC5" s="25"/>
      <c r="AD5" s="59" t="s">
        <v>73</v>
      </c>
      <c r="AE5" s="25"/>
      <c r="AF5" s="25"/>
      <c r="AG5" s="51" t="s">
        <v>101</v>
      </c>
      <c r="AH5" s="26"/>
      <c r="AI5" s="60" t="s">
        <v>121</v>
      </c>
      <c r="AJ5" s="61">
        <v>6.5</v>
      </c>
      <c r="AK5" s="62">
        <v>5.5</v>
      </c>
      <c r="AL5" s="19">
        <v>3</v>
      </c>
      <c r="AM5" s="19">
        <v>6.7</v>
      </c>
      <c r="AN5" s="19" t="s">
        <v>135</v>
      </c>
    </row>
    <row r="6" spans="1:41" s="27" customFormat="1" x14ac:dyDescent="0.2">
      <c r="A6" s="63"/>
      <c r="B6" s="63"/>
      <c r="C6" s="64"/>
      <c r="D6" s="64"/>
      <c r="E6" s="64"/>
      <c r="F6" s="65"/>
      <c r="G6" s="65"/>
      <c r="H6" s="66"/>
      <c r="I6" s="66"/>
      <c r="J6" s="66"/>
      <c r="AB6" s="43" t="s">
        <v>54</v>
      </c>
      <c r="AC6" s="25"/>
      <c r="AD6" s="59" t="s">
        <v>74</v>
      </c>
      <c r="AE6" s="25"/>
      <c r="AF6" s="25"/>
      <c r="AG6" s="26"/>
      <c r="AH6" s="26"/>
      <c r="AI6" s="60" t="s">
        <v>68</v>
      </c>
      <c r="AJ6" s="61">
        <v>8.5</v>
      </c>
      <c r="AK6" s="62">
        <v>12</v>
      </c>
      <c r="AL6" s="19">
        <v>4</v>
      </c>
      <c r="AM6" s="27">
        <v>6.7</v>
      </c>
      <c r="AN6" s="19" t="s">
        <v>135</v>
      </c>
    </row>
    <row r="7" spans="1:41" s="20" customFormat="1" ht="15" x14ac:dyDescent="0.2">
      <c r="A7" s="106" t="s">
        <v>63</v>
      </c>
      <c r="B7" s="106"/>
      <c r="C7" s="21">
        <v>1</v>
      </c>
      <c r="D7" s="21">
        <v>2</v>
      </c>
      <c r="E7" s="21">
        <v>3</v>
      </c>
      <c r="F7" s="21">
        <v>4</v>
      </c>
      <c r="G7" s="21">
        <v>5</v>
      </c>
      <c r="H7" s="21">
        <v>6</v>
      </c>
      <c r="I7" s="21">
        <v>7</v>
      </c>
      <c r="J7" s="21">
        <v>8</v>
      </c>
      <c r="K7" s="21">
        <v>9</v>
      </c>
      <c r="L7" s="21">
        <v>10</v>
      </c>
      <c r="M7" s="21">
        <v>11</v>
      </c>
      <c r="N7" s="21">
        <v>12</v>
      </c>
      <c r="O7" s="21">
        <v>13</v>
      </c>
      <c r="P7" s="21">
        <v>14</v>
      </c>
      <c r="Q7" s="21">
        <v>15</v>
      </c>
      <c r="R7" s="21">
        <v>16</v>
      </c>
      <c r="S7" s="21">
        <v>17</v>
      </c>
      <c r="T7" s="21">
        <v>18</v>
      </c>
      <c r="U7" s="21">
        <v>19</v>
      </c>
      <c r="V7" s="21">
        <v>20</v>
      </c>
      <c r="AB7" s="43" t="s">
        <v>55</v>
      </c>
      <c r="AC7" s="25"/>
      <c r="AD7" s="26"/>
      <c r="AE7" s="25"/>
      <c r="AF7" s="25"/>
      <c r="AG7" s="26"/>
      <c r="AH7" s="26"/>
      <c r="AI7" s="60" t="s">
        <v>93</v>
      </c>
      <c r="AJ7" s="61">
        <v>8.5</v>
      </c>
      <c r="AK7" s="62">
        <v>10.5</v>
      </c>
      <c r="AL7" s="19">
        <v>5</v>
      </c>
      <c r="AM7" s="20">
        <v>6.7</v>
      </c>
      <c r="AN7" s="19" t="s">
        <v>135</v>
      </c>
      <c r="AO7" s="98"/>
    </row>
    <row r="8" spans="1:41" ht="15" x14ac:dyDescent="0.2">
      <c r="A8" s="111" t="s">
        <v>2</v>
      </c>
      <c r="B8" s="111"/>
      <c r="C8" s="67">
        <f>'Field data and Waste 1'!C8</f>
        <v>2705</v>
      </c>
      <c r="D8" s="67">
        <f>'Field data and Waste 1'!D8</f>
        <v>4811</v>
      </c>
      <c r="E8" s="67">
        <f>'Field data and Waste 1'!E8</f>
        <v>6235</v>
      </c>
      <c r="F8" s="67">
        <f>'Field data and Waste 1'!F8</f>
        <v>7626</v>
      </c>
      <c r="G8" s="67">
        <f>'Field data and Waste 1'!G8</f>
        <v>8920</v>
      </c>
      <c r="H8" s="67">
        <f>'Field data and Waste 1'!H8</f>
        <v>9808</v>
      </c>
      <c r="I8" s="67">
        <f>'Field data and Waste 1'!I8</f>
        <v>1799</v>
      </c>
      <c r="J8" s="67">
        <f>'Field data and Waste 1'!J8</f>
        <v>1607</v>
      </c>
      <c r="K8" s="67">
        <f>'Field data and Waste 1'!K8</f>
        <v>2502</v>
      </c>
      <c r="L8" s="67">
        <f>'Field data and Waste 1'!L8</f>
        <v>3618</v>
      </c>
      <c r="M8" s="67">
        <f>'Field data and Waste 1'!M8</f>
        <v>2429</v>
      </c>
      <c r="N8" s="67">
        <f>'Field data and Waste 1'!N8</f>
        <v>9478</v>
      </c>
      <c r="O8" s="67">
        <f>'Field data and Waste 1'!O8</f>
        <v>1487</v>
      </c>
      <c r="P8" s="67">
        <f>'Field data and Waste 1'!P8</f>
        <v>2786</v>
      </c>
      <c r="Q8" s="67">
        <f>'Field data and Waste 1'!Q8</f>
        <v>3769</v>
      </c>
      <c r="R8" s="67">
        <f>'Field data and Waste 1'!R8</f>
        <v>0</v>
      </c>
      <c r="S8" s="67">
        <f>'Field data and Waste 1'!S8</f>
        <v>0</v>
      </c>
      <c r="T8" s="67">
        <f>'Field data and Waste 1'!T8</f>
        <v>0</v>
      </c>
      <c r="U8" s="67">
        <f>'Field data and Waste 1'!U8</f>
        <v>0</v>
      </c>
      <c r="V8" s="67">
        <f>'Field data and Waste 1'!V8</f>
        <v>0</v>
      </c>
      <c r="AB8" s="68"/>
      <c r="AC8" s="68"/>
      <c r="AD8" s="26"/>
      <c r="AE8" s="25" t="s">
        <v>139</v>
      </c>
      <c r="AF8" s="25"/>
      <c r="AG8" s="26"/>
      <c r="AH8" s="26"/>
      <c r="AI8" s="60" t="s">
        <v>102</v>
      </c>
      <c r="AJ8" s="69">
        <v>1.4</v>
      </c>
      <c r="AK8" s="62">
        <v>4.4000000000000004</v>
      </c>
      <c r="AL8" s="19">
        <v>6</v>
      </c>
      <c r="AM8" s="19">
        <v>6.7</v>
      </c>
      <c r="AN8" s="19" t="s">
        <v>135</v>
      </c>
      <c r="AO8" s="99"/>
    </row>
    <row r="9" spans="1:41" ht="15" x14ac:dyDescent="0.2">
      <c r="A9" s="111" t="s">
        <v>3</v>
      </c>
      <c r="B9" s="111"/>
      <c r="C9" s="67" t="str">
        <f>'Field data and Waste 1'!C9</f>
        <v>Moderate</v>
      </c>
      <c r="D9" s="67" t="str">
        <f>'Field data and Waste 1'!D9</f>
        <v>Moderate</v>
      </c>
      <c r="E9" s="67" t="str">
        <f>'Field data and Waste 1'!E9</f>
        <v>Moderate</v>
      </c>
      <c r="F9" s="67" t="str">
        <f>'Field data and Waste 1'!F9</f>
        <v>Moderate</v>
      </c>
      <c r="G9" s="67" t="str">
        <f>'Field data and Waste 1'!G9</f>
        <v>Moderate</v>
      </c>
      <c r="H9" s="67" t="str">
        <f>'Field data and Waste 1'!H9</f>
        <v>Moderate</v>
      </c>
      <c r="I9" s="67" t="str">
        <f>'Field data and Waste 1'!I9</f>
        <v>Moderate</v>
      </c>
      <c r="J9" s="67" t="str">
        <f>'Field data and Waste 1'!J9</f>
        <v>Moderate</v>
      </c>
      <c r="K9" s="67" t="str">
        <f>'Field data and Waste 1'!K9</f>
        <v>Moderate</v>
      </c>
      <c r="L9" s="67" t="str">
        <f>'Field data and Waste 1'!L9</f>
        <v>Moderate</v>
      </c>
      <c r="M9" s="67" t="str">
        <f>'Field data and Waste 1'!M9</f>
        <v>Moderate</v>
      </c>
      <c r="N9" s="67" t="str">
        <f>'Field data and Waste 1'!N9</f>
        <v>Moderate</v>
      </c>
      <c r="O9" s="67" t="str">
        <f>'Field data and Waste 1'!O9</f>
        <v>Moderate</v>
      </c>
      <c r="P9" s="67" t="str">
        <f>'Field data and Waste 1'!P9</f>
        <v>Moderate</v>
      </c>
      <c r="Q9" s="67" t="str">
        <f>'Field data and Waste 1'!Q9</f>
        <v>Moderate</v>
      </c>
      <c r="R9" s="67">
        <f>'Field data and Waste 1'!R9</f>
        <v>0</v>
      </c>
      <c r="S9" s="67">
        <f>'Field data and Waste 1'!S9</f>
        <v>0</v>
      </c>
      <c r="T9" s="67">
        <f>'Field data and Waste 1'!T9</f>
        <v>0</v>
      </c>
      <c r="U9" s="67">
        <f>'Field data and Waste 1'!U9</f>
        <v>0</v>
      </c>
      <c r="V9" s="67">
        <f>'Field data and Waste 1'!V9</f>
        <v>0</v>
      </c>
      <c r="AB9" s="25"/>
      <c r="AC9" s="25"/>
      <c r="AD9" s="43" t="s">
        <v>137</v>
      </c>
      <c r="AE9" s="43">
        <v>4.5</v>
      </c>
      <c r="AF9" s="25"/>
      <c r="AG9" s="26"/>
      <c r="AH9" s="26"/>
      <c r="AI9" s="70" t="s">
        <v>100</v>
      </c>
      <c r="AJ9" s="71">
        <v>0.7</v>
      </c>
      <c r="AK9" s="72">
        <v>4</v>
      </c>
      <c r="AL9" s="40">
        <v>7</v>
      </c>
      <c r="AM9" s="19">
        <v>6.7</v>
      </c>
      <c r="AN9" s="19" t="s">
        <v>135</v>
      </c>
      <c r="AO9" s="98"/>
    </row>
    <row r="10" spans="1:41" x14ac:dyDescent="0.2">
      <c r="A10" s="111" t="s">
        <v>4</v>
      </c>
      <c r="B10" s="111"/>
      <c r="C10" s="67">
        <f>'Field data and Waste 1'!C10</f>
        <v>6.1</v>
      </c>
      <c r="D10" s="67">
        <f>'Field data and Waste 1'!D10</f>
        <v>5.8</v>
      </c>
      <c r="E10" s="67">
        <f>'Field data and Waste 1'!E10</f>
        <v>5.6</v>
      </c>
      <c r="F10" s="67">
        <f>'Field data and Waste 1'!F10</f>
        <v>5.9</v>
      </c>
      <c r="G10" s="67">
        <f>'Field data and Waste 1'!G10</f>
        <v>6</v>
      </c>
      <c r="H10" s="67">
        <f>'Field data and Waste 1'!H10</f>
        <v>5.4</v>
      </c>
      <c r="I10" s="67">
        <f>'Field data and Waste 1'!I10</f>
        <v>5.4</v>
      </c>
      <c r="J10" s="67">
        <f>'Field data and Waste 1'!J10</f>
        <v>5.8</v>
      </c>
      <c r="K10" s="67">
        <f>'Field data and Waste 1'!K10</f>
        <v>5.8</v>
      </c>
      <c r="L10" s="67">
        <f>'Field data and Waste 1'!L10</f>
        <v>5.6</v>
      </c>
      <c r="M10" s="67">
        <f>'Field data and Waste 1'!M10</f>
        <v>5.6</v>
      </c>
      <c r="N10" s="67">
        <f>'Field data and Waste 1'!N10</f>
        <v>5.6</v>
      </c>
      <c r="O10" s="67">
        <f>'Field data and Waste 1'!O10</f>
        <v>5.6</v>
      </c>
      <c r="P10" s="67">
        <f>'Field data and Waste 1'!P10</f>
        <v>5.8</v>
      </c>
      <c r="Q10" s="67">
        <f>'Field data and Waste 1'!Q10</f>
        <v>5.7</v>
      </c>
      <c r="R10" s="67">
        <f>'Field data and Waste 1'!R10</f>
        <v>0</v>
      </c>
      <c r="S10" s="67">
        <f>'Field data and Waste 1'!S10</f>
        <v>0</v>
      </c>
      <c r="T10" s="67">
        <f>'Field data and Waste 1'!T10</f>
        <v>0</v>
      </c>
      <c r="U10" s="67">
        <f>'Field data and Waste 1'!U10</f>
        <v>0</v>
      </c>
      <c r="V10" s="67">
        <f>'Field data and Waste 1'!V10</f>
        <v>0</v>
      </c>
      <c r="AB10" s="25"/>
      <c r="AC10" s="25"/>
      <c r="AD10" s="43" t="s">
        <v>140</v>
      </c>
      <c r="AE10" s="43">
        <v>5</v>
      </c>
      <c r="AF10" s="25"/>
      <c r="AG10" s="26"/>
      <c r="AH10" s="26"/>
      <c r="AI10" s="60" t="s">
        <v>94</v>
      </c>
      <c r="AJ10" s="61">
        <v>9</v>
      </c>
      <c r="AK10" s="62">
        <v>16.5</v>
      </c>
      <c r="AL10" s="19">
        <v>8</v>
      </c>
      <c r="AM10" s="19">
        <v>6.7</v>
      </c>
      <c r="AN10" s="19" t="s">
        <v>135</v>
      </c>
    </row>
    <row r="11" spans="1:41" x14ac:dyDescent="0.2">
      <c r="A11" s="111" t="s">
        <v>5</v>
      </c>
      <c r="B11" s="111"/>
      <c r="C11" s="67">
        <f>'Field data and Waste 1'!C11</f>
        <v>1</v>
      </c>
      <c r="D11" s="67">
        <f>'Field data and Waste 1'!D11</f>
        <v>1</v>
      </c>
      <c r="E11" s="67">
        <f>'Field data and Waste 1'!E11</f>
        <v>0</v>
      </c>
      <c r="F11" s="67">
        <f>'Field data and Waste 1'!F11</f>
        <v>0</v>
      </c>
      <c r="G11" s="67">
        <f>'Field data and Waste 1'!G11</f>
        <v>0</v>
      </c>
      <c r="H11" s="67">
        <f>'Field data and Waste 1'!H11</f>
        <v>0</v>
      </c>
      <c r="I11" s="67">
        <f>'Field data and Waste 1'!I11</f>
        <v>0</v>
      </c>
      <c r="J11" s="67">
        <f>'Field data and Waste 1'!J11</f>
        <v>0</v>
      </c>
      <c r="K11" s="67">
        <f>'Field data and Waste 1'!K11</f>
        <v>0</v>
      </c>
      <c r="L11" s="67">
        <f>'Field data and Waste 1'!L11</f>
        <v>0</v>
      </c>
      <c r="M11" s="67">
        <f>'Field data and Waste 1'!M11</f>
        <v>0</v>
      </c>
      <c r="N11" s="67">
        <f>'Field data and Waste 1'!N11</f>
        <v>0</v>
      </c>
      <c r="O11" s="67">
        <f>'Field data and Waste 1'!O11</f>
        <v>0</v>
      </c>
      <c r="P11" s="67">
        <f>'Field data and Waste 1'!P11</f>
        <v>0</v>
      </c>
      <c r="Q11" s="67">
        <f>'Field data and Waste 1'!Q11</f>
        <v>0</v>
      </c>
      <c r="R11" s="67">
        <f>'Field data and Waste 1'!R11</f>
        <v>0</v>
      </c>
      <c r="S11" s="67">
        <f>'Field data and Waste 1'!S11</f>
        <v>0</v>
      </c>
      <c r="T11" s="67">
        <f>'Field data and Waste 1'!T11</f>
        <v>0</v>
      </c>
      <c r="U11" s="67">
        <f>'Field data and Waste 1'!U11</f>
        <v>0</v>
      </c>
      <c r="V11" s="67">
        <f>'Field data and Waste 1'!V11</f>
        <v>0</v>
      </c>
      <c r="AB11" s="25"/>
      <c r="AC11" s="25"/>
      <c r="AD11" s="59" t="s">
        <v>141</v>
      </c>
      <c r="AE11" s="43">
        <v>6</v>
      </c>
      <c r="AF11" s="25"/>
      <c r="AG11" s="26"/>
      <c r="AH11" s="26"/>
      <c r="AI11" s="60" t="s">
        <v>120</v>
      </c>
      <c r="AJ11" s="61">
        <v>15</v>
      </c>
      <c r="AK11" s="62">
        <v>17.5</v>
      </c>
      <c r="AL11" s="19">
        <v>9</v>
      </c>
      <c r="AM11" s="19">
        <v>7</v>
      </c>
      <c r="AN11" s="19" t="s">
        <v>135</v>
      </c>
    </row>
    <row r="12" spans="1:41" x14ac:dyDescent="0.2">
      <c r="A12" s="111" t="s">
        <v>6</v>
      </c>
      <c r="B12" s="111"/>
      <c r="C12" s="67">
        <f>'Field data and Waste 1'!C12</f>
        <v>1</v>
      </c>
      <c r="D12" s="67">
        <f>'Field data and Waste 1'!D12</f>
        <v>1</v>
      </c>
      <c r="E12" s="67">
        <f>'Field data and Waste 1'!E12</f>
        <v>1</v>
      </c>
      <c r="F12" s="67">
        <f>'Field data and Waste 1'!F12</f>
        <v>1</v>
      </c>
      <c r="G12" s="67">
        <f>'Field data and Waste 1'!G12</f>
        <v>1</v>
      </c>
      <c r="H12" s="67">
        <f>'Field data and Waste 1'!H12</f>
        <v>0</v>
      </c>
      <c r="I12" s="67">
        <f>'Field data and Waste 1'!I12</f>
        <v>0</v>
      </c>
      <c r="J12" s="67">
        <f>'Field data and Waste 1'!J12</f>
        <v>1</v>
      </c>
      <c r="K12" s="67">
        <f>'Field data and Waste 1'!K12</f>
        <v>1</v>
      </c>
      <c r="L12" s="67">
        <f>'Field data and Waste 1'!L12</f>
        <v>1</v>
      </c>
      <c r="M12" s="67">
        <f>'Field data and Waste 1'!M12</f>
        <v>1</v>
      </c>
      <c r="N12" s="67">
        <f>'Field data and Waste 1'!N12</f>
        <v>1</v>
      </c>
      <c r="O12" s="67">
        <f>'Field data and Waste 1'!O12</f>
        <v>1</v>
      </c>
      <c r="P12" s="67">
        <f>'Field data and Waste 1'!P12</f>
        <v>1</v>
      </c>
      <c r="Q12" s="67">
        <f>'Field data and Waste 1'!Q12</f>
        <v>1</v>
      </c>
      <c r="R12" s="67">
        <f>'Field data and Waste 1'!R12</f>
        <v>0</v>
      </c>
      <c r="S12" s="67">
        <f>'Field data and Waste 1'!S12</f>
        <v>0</v>
      </c>
      <c r="T12" s="67">
        <f>'Field data and Waste 1'!T12</f>
        <v>0</v>
      </c>
      <c r="U12" s="67">
        <f>'Field data and Waste 1'!U12</f>
        <v>0</v>
      </c>
      <c r="V12" s="67">
        <f>'Field data and Waste 1'!V12</f>
        <v>0</v>
      </c>
      <c r="AB12" s="25"/>
      <c r="AC12" s="25"/>
      <c r="AD12" s="59" t="s">
        <v>142</v>
      </c>
      <c r="AE12" s="43">
        <v>7.5</v>
      </c>
      <c r="AF12" s="25"/>
      <c r="AG12" s="26"/>
      <c r="AH12" s="26"/>
      <c r="AI12" s="60" t="s">
        <v>119</v>
      </c>
      <c r="AJ12" s="61">
        <v>14</v>
      </c>
      <c r="AK12" s="62">
        <v>11</v>
      </c>
      <c r="AL12" s="19">
        <v>10</v>
      </c>
      <c r="AM12" s="19">
        <v>7</v>
      </c>
      <c r="AN12" s="19" t="s">
        <v>135</v>
      </c>
    </row>
    <row r="13" spans="1:41" x14ac:dyDescent="0.2">
      <c r="A13" s="111" t="s">
        <v>7</v>
      </c>
      <c r="B13" s="111"/>
      <c r="C13" s="67">
        <f>'Field data and Waste 1'!C13</f>
        <v>2</v>
      </c>
      <c r="D13" s="67">
        <f>'Field data and Waste 1'!D13</f>
        <v>3</v>
      </c>
      <c r="E13" s="67">
        <f>'Field data and Waste 1'!E13</f>
        <v>3</v>
      </c>
      <c r="F13" s="67">
        <f>'Field data and Waste 1'!F13</f>
        <v>3</v>
      </c>
      <c r="G13" s="67">
        <f>'Field data and Waste 1'!G13</f>
        <v>2</v>
      </c>
      <c r="H13" s="67">
        <f>'Field data and Waste 1'!H13</f>
        <v>2</v>
      </c>
      <c r="I13" s="67">
        <f>'Field data and Waste 1'!I13</f>
        <v>2</v>
      </c>
      <c r="J13" s="67">
        <f>'Field data and Waste 1'!J13</f>
        <v>2</v>
      </c>
      <c r="K13" s="67">
        <f>'Field data and Waste 1'!K13</f>
        <v>2</v>
      </c>
      <c r="L13" s="67">
        <f>'Field data and Waste 1'!L13</f>
        <v>3</v>
      </c>
      <c r="M13" s="67">
        <f>'Field data and Waste 1'!M13</f>
        <v>3</v>
      </c>
      <c r="N13" s="67">
        <f>'Field data and Waste 1'!N13</f>
        <v>3</v>
      </c>
      <c r="O13" s="67">
        <f>'Field data and Waste 1'!O13</f>
        <v>2</v>
      </c>
      <c r="P13" s="67">
        <f>'Field data and Waste 1'!P13</f>
        <v>3</v>
      </c>
      <c r="Q13" s="67">
        <f>'Field data and Waste 1'!Q13</f>
        <v>3</v>
      </c>
      <c r="R13" s="67">
        <f>'Field data and Waste 1'!R13</f>
        <v>0</v>
      </c>
      <c r="S13" s="67">
        <f>'Field data and Waste 1'!S13</f>
        <v>0</v>
      </c>
      <c r="T13" s="67">
        <f>'Field data and Waste 1'!T13</f>
        <v>0</v>
      </c>
      <c r="U13" s="67">
        <f>'Field data and Waste 1'!U13</f>
        <v>0</v>
      </c>
      <c r="V13" s="67">
        <f>'Field data and Waste 1'!V13</f>
        <v>0</v>
      </c>
      <c r="AB13" s="25"/>
      <c r="AC13" s="25"/>
      <c r="AD13" s="59" t="s">
        <v>143</v>
      </c>
      <c r="AE13" s="43">
        <v>12</v>
      </c>
      <c r="AF13" s="25"/>
      <c r="AG13" s="26"/>
      <c r="AH13" s="26"/>
      <c r="AI13" s="60" t="s">
        <v>118</v>
      </c>
      <c r="AJ13" s="61">
        <v>1.9</v>
      </c>
      <c r="AK13" s="62">
        <v>7.5</v>
      </c>
      <c r="AL13" s="19">
        <v>11</v>
      </c>
      <c r="AM13" s="19">
        <v>6.7</v>
      </c>
      <c r="AN13" s="19" t="s">
        <v>135</v>
      </c>
    </row>
    <row r="14" spans="1:41" x14ac:dyDescent="0.2">
      <c r="A14" s="115" t="s">
        <v>8</v>
      </c>
      <c r="B14" s="115"/>
      <c r="C14" s="73" t="str">
        <f>'Field data and Waste 1'!C14</f>
        <v xml:space="preserve">Haylage (45% DM) </v>
      </c>
      <c r="D14" s="73" t="str">
        <f>'Field data and Waste 1'!D14</f>
        <v xml:space="preserve">Haylage (45% DM) </v>
      </c>
      <c r="E14" s="73" t="str">
        <f>'Field data and Waste 1'!E14</f>
        <v xml:space="preserve">Haylage (45% DM) </v>
      </c>
      <c r="F14" s="73" t="str">
        <f>'Field data and Waste 1'!F14</f>
        <v xml:space="preserve">Haylage (45% DM) </v>
      </c>
      <c r="G14" s="73" t="str">
        <f>'Field data and Waste 1'!G14</f>
        <v xml:space="preserve">Haylage (45% DM) </v>
      </c>
      <c r="H14" s="73" t="str">
        <f>'Field data and Waste 1'!H14</f>
        <v xml:space="preserve">Haylage (45% DM) </v>
      </c>
      <c r="I14" s="73" t="str">
        <f>'Field data and Waste 1'!I14</f>
        <v xml:space="preserve">Haylage (45% DM) </v>
      </c>
      <c r="J14" s="73" t="str">
        <f>'Field data and Waste 1'!J14</f>
        <v xml:space="preserve">Haylage (45% DM) </v>
      </c>
      <c r="K14" s="73" t="str">
        <f>'Field data and Waste 1'!K14</f>
        <v xml:space="preserve">Haylage (45% DM) </v>
      </c>
      <c r="L14" s="73" t="str">
        <f>'Field data and Waste 1'!L14</f>
        <v xml:space="preserve">Haylage (45% DM) </v>
      </c>
      <c r="M14" s="73" t="str">
        <f>'Field data and Waste 1'!M14</f>
        <v xml:space="preserve">Haylage (45% DM) </v>
      </c>
      <c r="N14" s="73" t="str">
        <f>'Field data and Waste 1'!N14</f>
        <v xml:space="preserve">Haylage (45% DM) </v>
      </c>
      <c r="O14" s="73" t="str">
        <f>'Field data and Waste 1'!O14</f>
        <v xml:space="preserve">Haylage (45% DM) </v>
      </c>
      <c r="P14" s="73" t="str">
        <f>'Field data and Waste 1'!P14</f>
        <v xml:space="preserve">Haylage (45% DM) </v>
      </c>
      <c r="Q14" s="73" t="str">
        <f>'Field data and Waste 1'!Q14</f>
        <v xml:space="preserve">Haylage (45% DM) </v>
      </c>
      <c r="R14" s="73">
        <f>'Field data and Waste 1'!R14</f>
        <v>0</v>
      </c>
      <c r="S14" s="73">
        <f>'Field data and Waste 1'!S14</f>
        <v>0</v>
      </c>
      <c r="T14" s="73">
        <f>'Field data and Waste 1'!T14</f>
        <v>0</v>
      </c>
      <c r="U14" s="73">
        <f>'Field data and Waste 1'!U14</f>
        <v>0</v>
      </c>
      <c r="V14" s="73">
        <f>'Field data and Waste 1'!V14</f>
        <v>0</v>
      </c>
      <c r="AD14" s="43" t="s">
        <v>138</v>
      </c>
      <c r="AE14" s="43">
        <v>6</v>
      </c>
      <c r="AI14" s="60" t="s">
        <v>117</v>
      </c>
      <c r="AJ14" s="61">
        <v>0.8</v>
      </c>
      <c r="AK14" s="62">
        <v>1.7</v>
      </c>
      <c r="AL14" s="19">
        <v>12</v>
      </c>
      <c r="AM14" s="19">
        <v>6.7</v>
      </c>
      <c r="AN14" s="19" t="s">
        <v>135</v>
      </c>
    </row>
    <row r="15" spans="1:41" x14ac:dyDescent="0.2">
      <c r="A15" s="114" t="s">
        <v>9</v>
      </c>
      <c r="B15" s="114"/>
      <c r="C15" s="67">
        <f>'Field data and Waste 1'!C15</f>
        <v>20</v>
      </c>
      <c r="D15" s="67">
        <f>'Field data and Waste 1'!D15</f>
        <v>20</v>
      </c>
      <c r="E15" s="67">
        <f>'Field data and Waste 1'!E15</f>
        <v>20</v>
      </c>
      <c r="F15" s="67">
        <f>'Field data and Waste 1'!F15</f>
        <v>20</v>
      </c>
      <c r="G15" s="67">
        <f>'Field data and Waste 1'!G15</f>
        <v>20</v>
      </c>
      <c r="H15" s="67">
        <f>'Field data and Waste 1'!H15</f>
        <v>20</v>
      </c>
      <c r="I15" s="67">
        <f>'Field data and Waste 1'!I15</f>
        <v>20</v>
      </c>
      <c r="J15" s="67">
        <f>'Field data and Waste 1'!J15</f>
        <v>29</v>
      </c>
      <c r="K15" s="67">
        <f>'Field data and Waste 1'!K15</f>
        <v>29</v>
      </c>
      <c r="L15" s="67">
        <f>'Field data and Waste 1'!L15</f>
        <v>29</v>
      </c>
      <c r="M15" s="67">
        <f>'Field data and Waste 1'!M15</f>
        <v>29</v>
      </c>
      <c r="N15" s="67">
        <f>'Field data and Waste 1'!N15</f>
        <v>29</v>
      </c>
      <c r="O15" s="67">
        <f>'Field data and Waste 1'!O15</f>
        <v>29</v>
      </c>
      <c r="P15" s="67">
        <f>'Field data and Waste 1'!P15</f>
        <v>29</v>
      </c>
      <c r="Q15" s="67">
        <f>'Field data and Waste 1'!Q15</f>
        <v>29</v>
      </c>
      <c r="R15" s="67">
        <f>'Field data and Waste 1'!R15</f>
        <v>0</v>
      </c>
      <c r="S15" s="67">
        <f>'Field data and Waste 1'!S15</f>
        <v>0</v>
      </c>
      <c r="T15" s="67">
        <f>'Field data and Waste 1'!T15</f>
        <v>0</v>
      </c>
      <c r="U15" s="67">
        <f>'Field data and Waste 1'!U15</f>
        <v>0</v>
      </c>
      <c r="V15" s="67">
        <f>'Field data and Waste 1'!V15</f>
        <v>0</v>
      </c>
      <c r="AD15" s="43" t="s">
        <v>144</v>
      </c>
      <c r="AE15" s="43">
        <v>7</v>
      </c>
      <c r="AI15" s="60" t="s">
        <v>98</v>
      </c>
      <c r="AJ15" s="69">
        <v>1.8</v>
      </c>
      <c r="AK15" s="62">
        <v>5.4</v>
      </c>
      <c r="AL15" s="19">
        <v>13</v>
      </c>
      <c r="AM15" s="19">
        <v>6.7</v>
      </c>
      <c r="AN15" s="19" t="s">
        <v>135</v>
      </c>
    </row>
    <row r="16" spans="1:41" ht="13.5" thickBot="1" x14ac:dyDescent="0.25">
      <c r="A16" s="116" t="s">
        <v>44</v>
      </c>
      <c r="B16" s="116"/>
      <c r="C16" s="74" t="str">
        <f>'Field data and Waste 1'!C16</f>
        <v>Medium/Clay</v>
      </c>
      <c r="D16" s="74" t="str">
        <f>'Field data and Waste 1'!D16</f>
        <v>Medium/Clay</v>
      </c>
      <c r="E16" s="74" t="str">
        <f>'Field data and Waste 1'!E16</f>
        <v>Medium/Clay</v>
      </c>
      <c r="F16" s="74" t="str">
        <f>'Field data and Waste 1'!F16</f>
        <v>Medium/Clay</v>
      </c>
      <c r="G16" s="74" t="str">
        <f>'Field data and Waste 1'!G16</f>
        <v>Medium/Clay</v>
      </c>
      <c r="H16" s="74" t="str">
        <f>'Field data and Waste 1'!H16</f>
        <v>Medium/Clay</v>
      </c>
      <c r="I16" s="74" t="str">
        <f>'Field data and Waste 1'!I16</f>
        <v>Medium/Clay</v>
      </c>
      <c r="J16" s="74" t="str">
        <f>'Field data and Waste 1'!J16</f>
        <v>Medium/Clay</v>
      </c>
      <c r="K16" s="74" t="str">
        <f>'Field data and Waste 1'!K16</f>
        <v>Medium/Clay</v>
      </c>
      <c r="L16" s="74" t="str">
        <f>'Field data and Waste 1'!L16</f>
        <v>Medium/Clay</v>
      </c>
      <c r="M16" s="74" t="str">
        <f>'Field data and Waste 1'!M16</f>
        <v>Medium/Clay</v>
      </c>
      <c r="N16" s="74" t="str">
        <f>'Field data and Waste 1'!N16</f>
        <v>Medium/Clay</v>
      </c>
      <c r="O16" s="74" t="str">
        <f>'Field data and Waste 1'!O16</f>
        <v>Medium/Clay</v>
      </c>
      <c r="P16" s="74" t="str">
        <f>'Field data and Waste 1'!P16</f>
        <v>Medium/Clay</v>
      </c>
      <c r="Q16" s="74" t="str">
        <f>'Field data and Waste 1'!Q16</f>
        <v>Medium/Clay</v>
      </c>
      <c r="R16" s="74">
        <f>'Field data and Waste 1'!R16</f>
        <v>0</v>
      </c>
      <c r="S16" s="74">
        <f>'Field data and Waste 1'!S16</f>
        <v>0</v>
      </c>
      <c r="T16" s="74">
        <f>'Field data and Waste 1'!T16</f>
        <v>0</v>
      </c>
      <c r="U16" s="74">
        <f>'Field data and Waste 1'!U16</f>
        <v>0</v>
      </c>
      <c r="V16" s="74">
        <f>'Field data and Waste 1'!V16</f>
        <v>0</v>
      </c>
      <c r="AD16" s="59" t="s">
        <v>145</v>
      </c>
      <c r="AE16" s="43">
        <v>8</v>
      </c>
      <c r="AI16" s="60" t="s">
        <v>116</v>
      </c>
      <c r="AJ16" s="61">
        <v>8</v>
      </c>
      <c r="AK16" s="62">
        <v>5.5</v>
      </c>
      <c r="AL16" s="20">
        <v>14</v>
      </c>
      <c r="AM16" s="19">
        <v>6.7</v>
      </c>
      <c r="AN16" s="19" t="s">
        <v>135</v>
      </c>
    </row>
    <row r="17" spans="1:40" x14ac:dyDescent="0.2">
      <c r="A17" s="103" t="s">
        <v>69</v>
      </c>
      <c r="B17" s="104"/>
      <c r="C17" s="39">
        <f>(VLOOKUP(C$14,$AI2:$AK26,2,FALSE))*C$15</f>
        <v>64</v>
      </c>
      <c r="D17" s="39">
        <f t="shared" ref="D17:V17" si="0">(VLOOKUP(D$14,$AI2:$AK26,2,FALSE))*D$15</f>
        <v>64</v>
      </c>
      <c r="E17" s="39">
        <f t="shared" si="0"/>
        <v>64</v>
      </c>
      <c r="F17" s="39">
        <f t="shared" si="0"/>
        <v>64</v>
      </c>
      <c r="G17" s="39">
        <f t="shared" si="0"/>
        <v>64</v>
      </c>
      <c r="H17" s="39">
        <f t="shared" si="0"/>
        <v>64</v>
      </c>
      <c r="I17" s="39">
        <f t="shared" si="0"/>
        <v>64</v>
      </c>
      <c r="J17" s="39">
        <f t="shared" si="0"/>
        <v>92.800000000000011</v>
      </c>
      <c r="K17" s="39">
        <f t="shared" si="0"/>
        <v>92.800000000000011</v>
      </c>
      <c r="L17" s="39">
        <f t="shared" si="0"/>
        <v>92.800000000000011</v>
      </c>
      <c r="M17" s="39">
        <f t="shared" si="0"/>
        <v>92.800000000000011</v>
      </c>
      <c r="N17" s="39">
        <f t="shared" si="0"/>
        <v>92.800000000000011</v>
      </c>
      <c r="O17" s="39">
        <f t="shared" si="0"/>
        <v>92.800000000000011</v>
      </c>
      <c r="P17" s="39">
        <f t="shared" si="0"/>
        <v>92.800000000000011</v>
      </c>
      <c r="Q17" s="39">
        <f t="shared" si="0"/>
        <v>92.800000000000011</v>
      </c>
      <c r="R17" s="39" t="e">
        <f t="shared" si="0"/>
        <v>#N/A</v>
      </c>
      <c r="S17" s="39" t="e">
        <f t="shared" si="0"/>
        <v>#N/A</v>
      </c>
      <c r="T17" s="39" t="e">
        <f t="shared" si="0"/>
        <v>#N/A</v>
      </c>
      <c r="U17" s="39" t="e">
        <f t="shared" si="0"/>
        <v>#N/A</v>
      </c>
      <c r="V17" s="39" t="e">
        <f t="shared" si="0"/>
        <v>#N/A</v>
      </c>
      <c r="AD17" s="59" t="s">
        <v>146</v>
      </c>
      <c r="AE17" s="43">
        <v>10</v>
      </c>
      <c r="AI17" s="55" t="s">
        <v>113</v>
      </c>
      <c r="AJ17" s="56">
        <v>1.4</v>
      </c>
      <c r="AK17" s="57">
        <v>4.8</v>
      </c>
      <c r="AL17" s="58">
        <v>15</v>
      </c>
      <c r="AM17" s="19">
        <v>6.2</v>
      </c>
      <c r="AN17" s="19" t="s">
        <v>110</v>
      </c>
    </row>
    <row r="18" spans="1:40" ht="15" customHeight="1" x14ac:dyDescent="0.2">
      <c r="A18" s="105" t="s">
        <v>23</v>
      </c>
      <c r="B18" s="106"/>
      <c r="C18" s="24">
        <f>$D31</f>
        <v>144.76599899999999</v>
      </c>
      <c r="D18" s="24">
        <f>$D32</f>
        <v>144.76599899999999</v>
      </c>
      <c r="E18" s="24">
        <f>$D33</f>
        <v>144.76599899999999</v>
      </c>
      <c r="F18" s="24">
        <f>$D34</f>
        <v>144.76599899999999</v>
      </c>
      <c r="G18" s="24">
        <f>$D35</f>
        <v>144.76599899999999</v>
      </c>
      <c r="H18" s="24">
        <f>$D36</f>
        <v>144.76599899999999</v>
      </c>
      <c r="I18" s="24">
        <f>$D37</f>
        <v>144.76599899999999</v>
      </c>
      <c r="J18" s="24">
        <f>$D38</f>
        <v>144.76599899999999</v>
      </c>
      <c r="K18" s="24">
        <f>$D39</f>
        <v>144.76599899999999</v>
      </c>
      <c r="L18" s="24">
        <f>$D40</f>
        <v>144.76599899999999</v>
      </c>
      <c r="M18" s="24">
        <f>$D41</f>
        <v>144.76599899999999</v>
      </c>
      <c r="N18" s="24">
        <f>$D42</f>
        <v>144.76599899999999</v>
      </c>
      <c r="O18" s="24">
        <f>$D43</f>
        <v>144.76599899999999</v>
      </c>
      <c r="P18" s="24">
        <f>$D44</f>
        <v>144.76599899999999</v>
      </c>
      <c r="Q18" s="24">
        <f>$D45</f>
        <v>144.76599899999999</v>
      </c>
      <c r="R18" s="24">
        <f>$D46</f>
        <v>0</v>
      </c>
      <c r="S18" s="24">
        <f>$D47</f>
        <v>0</v>
      </c>
      <c r="T18" s="24">
        <f>$D48</f>
        <v>0</v>
      </c>
      <c r="U18" s="24">
        <f>$D49</f>
        <v>0</v>
      </c>
      <c r="V18" s="32">
        <f>$D50</f>
        <v>0</v>
      </c>
      <c r="AD18" s="59" t="s">
        <v>147</v>
      </c>
      <c r="AE18" s="43">
        <v>16</v>
      </c>
      <c r="AI18" s="55" t="s">
        <v>103</v>
      </c>
      <c r="AJ18" s="56">
        <v>5.9</v>
      </c>
      <c r="AK18" s="57">
        <v>18</v>
      </c>
      <c r="AL18" s="58">
        <v>16</v>
      </c>
      <c r="AM18" s="19">
        <v>6.2</v>
      </c>
      <c r="AN18" s="19" t="s">
        <v>110</v>
      </c>
    </row>
    <row r="19" spans="1:40" ht="15" customHeight="1" x14ac:dyDescent="0.2">
      <c r="A19" s="105" t="s">
        <v>87</v>
      </c>
      <c r="B19" s="106"/>
      <c r="C19" s="24">
        <f>C18-C17</f>
        <v>80.765998999999994</v>
      </c>
      <c r="D19" s="24">
        <f t="shared" ref="D19:V19" si="1">D18-D17</f>
        <v>80.765998999999994</v>
      </c>
      <c r="E19" s="24">
        <f t="shared" si="1"/>
        <v>80.765998999999994</v>
      </c>
      <c r="F19" s="24">
        <f t="shared" si="1"/>
        <v>80.765998999999994</v>
      </c>
      <c r="G19" s="24">
        <f t="shared" si="1"/>
        <v>80.765998999999994</v>
      </c>
      <c r="H19" s="24">
        <f t="shared" si="1"/>
        <v>80.765998999999994</v>
      </c>
      <c r="I19" s="24">
        <f t="shared" si="1"/>
        <v>80.765998999999994</v>
      </c>
      <c r="J19" s="24">
        <f t="shared" si="1"/>
        <v>51.965998999999982</v>
      </c>
      <c r="K19" s="24">
        <f t="shared" si="1"/>
        <v>51.965998999999982</v>
      </c>
      <c r="L19" s="24">
        <f t="shared" si="1"/>
        <v>51.965998999999982</v>
      </c>
      <c r="M19" s="24">
        <f t="shared" si="1"/>
        <v>51.965998999999982</v>
      </c>
      <c r="N19" s="24">
        <f t="shared" si="1"/>
        <v>51.965998999999982</v>
      </c>
      <c r="O19" s="24">
        <f t="shared" si="1"/>
        <v>51.965998999999982</v>
      </c>
      <c r="P19" s="24">
        <f t="shared" si="1"/>
        <v>51.965998999999982</v>
      </c>
      <c r="Q19" s="24">
        <f t="shared" si="1"/>
        <v>51.965998999999982</v>
      </c>
      <c r="R19" s="24" t="e">
        <f t="shared" si="1"/>
        <v>#N/A</v>
      </c>
      <c r="S19" s="24" t="e">
        <f t="shared" si="1"/>
        <v>#N/A</v>
      </c>
      <c r="T19" s="24" t="e">
        <f t="shared" si="1"/>
        <v>#N/A</v>
      </c>
      <c r="U19" s="24" t="e">
        <f t="shared" si="1"/>
        <v>#N/A</v>
      </c>
      <c r="V19" s="32" t="e">
        <f t="shared" si="1"/>
        <v>#N/A</v>
      </c>
      <c r="AI19" s="55" t="s">
        <v>104</v>
      </c>
      <c r="AJ19" s="56">
        <v>3.2</v>
      </c>
      <c r="AK19" s="57">
        <v>10.5</v>
      </c>
      <c r="AL19" s="58">
        <v>17</v>
      </c>
      <c r="AM19" s="19">
        <v>6.2</v>
      </c>
      <c r="AN19" s="19" t="s">
        <v>110</v>
      </c>
    </row>
    <row r="20" spans="1:40" ht="15" customHeight="1" thickBot="1" x14ac:dyDescent="0.25">
      <c r="A20" s="107" t="s">
        <v>88</v>
      </c>
      <c r="B20" s="108"/>
      <c r="C20" s="33" t="str">
        <f>IF($B31="","",IF(C$19&gt;=0,"INCREASE","DECREASE"))</f>
        <v>INCREASE</v>
      </c>
      <c r="D20" s="33" t="str">
        <f>IF($B32="","",IF(D$19&gt;=0,"INCREASE","DECREASE"))</f>
        <v>INCREASE</v>
      </c>
      <c r="E20" s="33" t="str">
        <f>IF($B33="","",IF(E$19&gt;=0,"INCREASE","DECREASE"))</f>
        <v>INCREASE</v>
      </c>
      <c r="F20" s="33" t="str">
        <f>IF($B34="","",IF(F$19&gt;=0,"INCREASE","DECREASE"))</f>
        <v>INCREASE</v>
      </c>
      <c r="G20" s="33" t="str">
        <f>IF($B35="","",IF(G$19&gt;=0,"INCREASE","DECREASE"))</f>
        <v>INCREASE</v>
      </c>
      <c r="H20" s="33" t="str">
        <f>IF($B36="","",IF(H$19&gt;=0,"INCREASE","DECREASE"))</f>
        <v>INCREASE</v>
      </c>
      <c r="I20" s="33" t="str">
        <f>IF($B37="","",IF(I$19&gt;=0,"INCREASE","DECREASE"))</f>
        <v>INCREASE</v>
      </c>
      <c r="J20" s="33" t="str">
        <f>IF($B38="","",IF(J$19&gt;=0,"INCREASE","DECREASE"))</f>
        <v>INCREASE</v>
      </c>
      <c r="K20" s="33" t="str">
        <f>IF($B39="","",IF(K$19&gt;=0,"INCREASE","DECREASE"))</f>
        <v>INCREASE</v>
      </c>
      <c r="L20" s="33" t="str">
        <f>IF($B40="","",IF(L$19&gt;=0,"INCREASE","DECREASE"))</f>
        <v>INCREASE</v>
      </c>
      <c r="M20" s="33" t="str">
        <f>IF($B41="","",IF(M$19&gt;=0,"INCREASE","DECREASE"))</f>
        <v>INCREASE</v>
      </c>
      <c r="N20" s="33" t="str">
        <f>IF($B42="","",IF(N$19&gt;=0,"INCREASE","DECREASE"))</f>
        <v>INCREASE</v>
      </c>
      <c r="O20" s="33" t="str">
        <f>IF($B43="","",IF(O$19&gt;=0,"INCREASE","DECREASE"))</f>
        <v>INCREASE</v>
      </c>
      <c r="P20" s="33" t="str">
        <f>IF($B44="","",IF(P$19&gt;=0,"INCREASE","DECREASE"))</f>
        <v>INCREASE</v>
      </c>
      <c r="Q20" s="33" t="str">
        <f>IF($B45="","",IF(Q$19&gt;=0,"INCREASE","DECREASE"))</f>
        <v>INCREASE</v>
      </c>
      <c r="R20" s="33" t="str">
        <f>IF($B46="","",IF(R$19&gt;=0,"INCREASE","DECREASE"))</f>
        <v/>
      </c>
      <c r="S20" s="33" t="str">
        <f>IF($B47="","",IF(S$19&gt;=0,"INCREASE","DECREASE"))</f>
        <v/>
      </c>
      <c r="T20" s="33" t="str">
        <f>IF($B48="","",IF(T$19&gt;=0,"INCREASE","DECREASE"))</f>
        <v/>
      </c>
      <c r="U20" s="33" t="str">
        <f>IF($B49="","",IF(U$19&gt;=0,"INCREASE","DECREASE"))</f>
        <v/>
      </c>
      <c r="V20" s="34" t="str">
        <f>IF($B50="","",IF(V$19&gt;=0,"INCREASE","DECREASE"))</f>
        <v/>
      </c>
      <c r="AI20" s="55" t="s">
        <v>112</v>
      </c>
      <c r="AJ20" s="56">
        <v>2.1</v>
      </c>
      <c r="AK20" s="57">
        <v>7.2</v>
      </c>
      <c r="AL20" s="58">
        <v>18</v>
      </c>
      <c r="AM20" s="19">
        <v>6.2</v>
      </c>
      <c r="AN20" s="19" t="s">
        <v>110</v>
      </c>
    </row>
    <row r="21" spans="1:40" ht="15" customHeight="1" x14ac:dyDescent="0.2">
      <c r="A21" s="103" t="s">
        <v>85</v>
      </c>
      <c r="B21" s="104"/>
      <c r="C21" s="39">
        <f>(VLOOKUP(C$14,$AI2:$AK26,3,FALSE))*C$15</f>
        <v>210</v>
      </c>
      <c r="D21" s="39">
        <f t="shared" ref="D21:V21" si="2">(VLOOKUP(D$14,$AI2:$AK24,3,FALSE))*D$15</f>
        <v>210</v>
      </c>
      <c r="E21" s="39">
        <f t="shared" si="2"/>
        <v>210</v>
      </c>
      <c r="F21" s="39">
        <f t="shared" si="2"/>
        <v>210</v>
      </c>
      <c r="G21" s="39">
        <f t="shared" si="2"/>
        <v>210</v>
      </c>
      <c r="H21" s="39">
        <f t="shared" si="2"/>
        <v>210</v>
      </c>
      <c r="I21" s="39">
        <f t="shared" si="2"/>
        <v>210</v>
      </c>
      <c r="J21" s="39">
        <f t="shared" si="2"/>
        <v>304.5</v>
      </c>
      <c r="K21" s="39">
        <f t="shared" si="2"/>
        <v>304.5</v>
      </c>
      <c r="L21" s="39">
        <f t="shared" si="2"/>
        <v>304.5</v>
      </c>
      <c r="M21" s="39">
        <f t="shared" si="2"/>
        <v>304.5</v>
      </c>
      <c r="N21" s="39">
        <f t="shared" si="2"/>
        <v>304.5</v>
      </c>
      <c r="O21" s="39">
        <f t="shared" si="2"/>
        <v>304.5</v>
      </c>
      <c r="P21" s="39">
        <f t="shared" si="2"/>
        <v>304.5</v>
      </c>
      <c r="Q21" s="39">
        <f t="shared" si="2"/>
        <v>304.5</v>
      </c>
      <c r="R21" s="39" t="e">
        <f t="shared" si="2"/>
        <v>#N/A</v>
      </c>
      <c r="S21" s="39" t="e">
        <f t="shared" si="2"/>
        <v>#N/A</v>
      </c>
      <c r="T21" s="39" t="e">
        <f t="shared" si="2"/>
        <v>#N/A</v>
      </c>
      <c r="U21" s="39" t="e">
        <f t="shared" si="2"/>
        <v>#N/A</v>
      </c>
      <c r="V21" s="39" t="e">
        <f t="shared" si="2"/>
        <v>#N/A</v>
      </c>
      <c r="AI21" s="70" t="s">
        <v>97</v>
      </c>
      <c r="AJ21" s="75">
        <v>11</v>
      </c>
      <c r="AK21" s="72">
        <v>12</v>
      </c>
      <c r="AL21" s="40">
        <v>19</v>
      </c>
      <c r="AM21" s="19">
        <v>6.7</v>
      </c>
      <c r="AN21" s="19" t="s">
        <v>135</v>
      </c>
    </row>
    <row r="22" spans="1:40" ht="15" customHeight="1" x14ac:dyDescent="0.2">
      <c r="A22" s="105" t="s">
        <v>86</v>
      </c>
      <c r="B22" s="106"/>
      <c r="C22" s="24">
        <f>$E31</f>
        <v>37.999675000000003</v>
      </c>
      <c r="D22" s="24">
        <f>$E32</f>
        <v>37.999675000000003</v>
      </c>
      <c r="E22" s="24">
        <f>$E33</f>
        <v>37.999675000000003</v>
      </c>
      <c r="F22" s="24">
        <f>$E34</f>
        <v>37.999675000000003</v>
      </c>
      <c r="G22" s="24">
        <f>$E35</f>
        <v>37.999675000000003</v>
      </c>
      <c r="H22" s="24">
        <f>$E36</f>
        <v>37.999675000000003</v>
      </c>
      <c r="I22" s="24">
        <f>$E37</f>
        <v>37.999675000000003</v>
      </c>
      <c r="J22" s="24">
        <f>$E38</f>
        <v>37.999675000000003</v>
      </c>
      <c r="K22" s="24">
        <f>$E39</f>
        <v>37.999675000000003</v>
      </c>
      <c r="L22" s="24">
        <f>$E40</f>
        <v>37.999675000000003</v>
      </c>
      <c r="M22" s="24">
        <f>$E41</f>
        <v>37.999675000000003</v>
      </c>
      <c r="N22" s="24">
        <f>$E42</f>
        <v>37.999675000000003</v>
      </c>
      <c r="O22" s="24">
        <f>$E43</f>
        <v>37.999675000000003</v>
      </c>
      <c r="P22" s="24">
        <f>$E44</f>
        <v>37.999675000000003</v>
      </c>
      <c r="Q22" s="24">
        <f>$E45</f>
        <v>37.999675000000003</v>
      </c>
      <c r="R22" s="24">
        <f>$E46</f>
        <v>0</v>
      </c>
      <c r="S22" s="24">
        <f>$E47</f>
        <v>0</v>
      </c>
      <c r="T22" s="24">
        <f>$E48</f>
        <v>0</v>
      </c>
      <c r="U22" s="24">
        <f>$E49</f>
        <v>0</v>
      </c>
      <c r="V22" s="24">
        <f>$E50</f>
        <v>0</v>
      </c>
      <c r="AI22" s="70" t="s">
        <v>99</v>
      </c>
      <c r="AJ22" s="71">
        <v>1.2</v>
      </c>
      <c r="AK22" s="72">
        <v>5</v>
      </c>
      <c r="AL22" s="40">
        <v>20</v>
      </c>
      <c r="AM22" s="19">
        <v>6.7</v>
      </c>
      <c r="AN22" s="19" t="s">
        <v>135</v>
      </c>
    </row>
    <row r="23" spans="1:40" ht="15" customHeight="1" x14ac:dyDescent="0.2">
      <c r="A23" s="105" t="s">
        <v>89</v>
      </c>
      <c r="B23" s="106"/>
      <c r="C23" s="24">
        <f>C22-C21</f>
        <v>-172.000325</v>
      </c>
      <c r="D23" s="24">
        <f t="shared" ref="D23:V23" si="3">D22-D21</f>
        <v>-172.000325</v>
      </c>
      <c r="E23" s="24">
        <f t="shared" si="3"/>
        <v>-172.000325</v>
      </c>
      <c r="F23" s="24">
        <f t="shared" si="3"/>
        <v>-172.000325</v>
      </c>
      <c r="G23" s="24">
        <f t="shared" si="3"/>
        <v>-172.000325</v>
      </c>
      <c r="H23" s="24">
        <f t="shared" si="3"/>
        <v>-172.000325</v>
      </c>
      <c r="I23" s="24">
        <f t="shared" si="3"/>
        <v>-172.000325</v>
      </c>
      <c r="J23" s="24">
        <f t="shared" si="3"/>
        <v>-266.50032499999998</v>
      </c>
      <c r="K23" s="24">
        <f t="shared" si="3"/>
        <v>-266.50032499999998</v>
      </c>
      <c r="L23" s="24">
        <f t="shared" si="3"/>
        <v>-266.50032499999998</v>
      </c>
      <c r="M23" s="24">
        <f t="shared" si="3"/>
        <v>-266.50032499999998</v>
      </c>
      <c r="N23" s="24">
        <f t="shared" si="3"/>
        <v>-266.50032499999998</v>
      </c>
      <c r="O23" s="24">
        <f t="shared" si="3"/>
        <v>-266.50032499999998</v>
      </c>
      <c r="P23" s="24">
        <f t="shared" si="3"/>
        <v>-266.50032499999998</v>
      </c>
      <c r="Q23" s="24">
        <f t="shared" si="3"/>
        <v>-266.50032499999998</v>
      </c>
      <c r="R23" s="24" t="e">
        <f t="shared" si="3"/>
        <v>#N/A</v>
      </c>
      <c r="S23" s="24" t="e">
        <f t="shared" si="3"/>
        <v>#N/A</v>
      </c>
      <c r="T23" s="24" t="e">
        <f t="shared" si="3"/>
        <v>#N/A</v>
      </c>
      <c r="U23" s="24" t="e">
        <f t="shared" si="3"/>
        <v>#N/A</v>
      </c>
      <c r="V23" s="24" t="e">
        <f t="shared" si="3"/>
        <v>#N/A</v>
      </c>
      <c r="AI23" s="70" t="s">
        <v>95</v>
      </c>
      <c r="AJ23" s="75">
        <v>9</v>
      </c>
      <c r="AK23" s="72">
        <v>10</v>
      </c>
      <c r="AL23" s="40">
        <v>21</v>
      </c>
      <c r="AM23" s="19">
        <v>6.7</v>
      </c>
      <c r="AN23" s="19" t="s">
        <v>135</v>
      </c>
    </row>
    <row r="24" spans="1:40" ht="15" customHeight="1" thickBot="1" x14ac:dyDescent="0.25">
      <c r="A24" s="107" t="s">
        <v>90</v>
      </c>
      <c r="B24" s="108"/>
      <c r="C24" s="33" t="str">
        <f>IF($B31="","",IF(C$23&gt;=0,"INCREASE","DECREASE"))</f>
        <v>DECREASE</v>
      </c>
      <c r="D24" s="33" t="str">
        <f t="shared" ref="D24:V24" si="4">IF($B31="","",IF(D$23&gt;=0,"INCREASE","DECREASE"))</f>
        <v>DECREASE</v>
      </c>
      <c r="E24" s="33" t="str">
        <f t="shared" si="4"/>
        <v>DECREASE</v>
      </c>
      <c r="F24" s="33" t="str">
        <f t="shared" si="4"/>
        <v>DECREASE</v>
      </c>
      <c r="G24" s="33" t="str">
        <f t="shared" si="4"/>
        <v>DECREASE</v>
      </c>
      <c r="H24" s="33" t="str">
        <f t="shared" si="4"/>
        <v>DECREASE</v>
      </c>
      <c r="I24" s="33" t="str">
        <f t="shared" si="4"/>
        <v>DECREASE</v>
      </c>
      <c r="J24" s="33" t="str">
        <f t="shared" si="4"/>
        <v>DECREASE</v>
      </c>
      <c r="K24" s="33" t="str">
        <f t="shared" si="4"/>
        <v>DECREASE</v>
      </c>
      <c r="L24" s="33" t="str">
        <f t="shared" si="4"/>
        <v>DECREASE</v>
      </c>
      <c r="M24" s="33" t="str">
        <f t="shared" si="4"/>
        <v>DECREASE</v>
      </c>
      <c r="N24" s="33" t="str">
        <f t="shared" si="4"/>
        <v>DECREASE</v>
      </c>
      <c r="O24" s="33" t="str">
        <f t="shared" si="4"/>
        <v>DECREASE</v>
      </c>
      <c r="P24" s="33" t="str">
        <f t="shared" si="4"/>
        <v>DECREASE</v>
      </c>
      <c r="Q24" s="33" t="str">
        <f t="shared" si="4"/>
        <v>DECREASE</v>
      </c>
      <c r="R24" s="33" t="e">
        <f t="shared" si="4"/>
        <v>#N/A</v>
      </c>
      <c r="S24" s="33" t="e">
        <f t="shared" si="4"/>
        <v>#N/A</v>
      </c>
      <c r="T24" s="33" t="e">
        <f t="shared" si="4"/>
        <v>#N/A</v>
      </c>
      <c r="U24" s="33" t="e">
        <f t="shared" si="4"/>
        <v>#N/A</v>
      </c>
      <c r="V24" s="33" t="e">
        <f t="shared" si="4"/>
        <v>#N/A</v>
      </c>
      <c r="AI24" s="70" t="s">
        <v>96</v>
      </c>
      <c r="AJ24" s="75">
        <v>1.5</v>
      </c>
      <c r="AK24" s="72">
        <v>3</v>
      </c>
      <c r="AL24" s="40">
        <v>22</v>
      </c>
      <c r="AM24" s="19">
        <v>6.7</v>
      </c>
      <c r="AN24" s="19" t="s">
        <v>135</v>
      </c>
    </row>
    <row r="25" spans="1:40" x14ac:dyDescent="0.2">
      <c r="C25" s="64"/>
      <c r="D25" s="76"/>
      <c r="E25" s="76"/>
      <c r="F25" s="76"/>
      <c r="AI25" s="70" t="s">
        <v>115</v>
      </c>
      <c r="AJ25" s="75">
        <v>1</v>
      </c>
      <c r="AK25" s="72">
        <v>5.8</v>
      </c>
      <c r="AL25" s="40">
        <v>23</v>
      </c>
      <c r="AM25" s="19">
        <v>6.7</v>
      </c>
      <c r="AN25" s="19" t="s">
        <v>135</v>
      </c>
    </row>
    <row r="26" spans="1:40" s="18" customFormat="1" x14ac:dyDescent="0.2">
      <c r="A26" s="1"/>
      <c r="B26" s="8" t="s">
        <v>10</v>
      </c>
      <c r="C26" s="8" t="s">
        <v>75</v>
      </c>
      <c r="D26" s="10" t="s">
        <v>11</v>
      </c>
      <c r="E26" s="10" t="s">
        <v>12</v>
      </c>
      <c r="F26" s="10" t="s">
        <v>13</v>
      </c>
      <c r="G26" s="8" t="s">
        <v>14</v>
      </c>
      <c r="H26" s="10" t="s">
        <v>15</v>
      </c>
      <c r="I26" s="10" t="s">
        <v>16</v>
      </c>
      <c r="J26" s="8" t="s">
        <v>17</v>
      </c>
      <c r="K26" s="8" t="s">
        <v>18</v>
      </c>
      <c r="L26" s="8" t="s">
        <v>19</v>
      </c>
      <c r="M26" s="8" t="s">
        <v>20</v>
      </c>
      <c r="N26" s="8" t="s">
        <v>61</v>
      </c>
      <c r="O26" s="8" t="s">
        <v>62</v>
      </c>
      <c r="P26" s="10" t="s">
        <v>39</v>
      </c>
      <c r="Q26" s="10" t="s">
        <v>40</v>
      </c>
      <c r="R26" s="10" t="s">
        <v>35</v>
      </c>
      <c r="S26" s="10" t="s">
        <v>36</v>
      </c>
      <c r="T26" s="10" t="s">
        <v>37</v>
      </c>
      <c r="U26" s="10" t="s">
        <v>38</v>
      </c>
      <c r="AI26" s="77" t="s">
        <v>114</v>
      </c>
      <c r="AJ26" s="78">
        <v>0.7</v>
      </c>
      <c r="AK26" s="79">
        <v>2.4</v>
      </c>
      <c r="AL26" s="40">
        <v>24</v>
      </c>
      <c r="AM26" s="18">
        <v>6.7</v>
      </c>
      <c r="AN26" s="19" t="s">
        <v>135</v>
      </c>
    </row>
    <row r="27" spans="1:40" s="64" customFormat="1" x14ac:dyDescent="0.25">
      <c r="A27" s="80"/>
      <c r="B27" s="81" t="s">
        <v>46</v>
      </c>
      <c r="C27" s="101" t="s">
        <v>56</v>
      </c>
      <c r="D27" s="101" t="s">
        <v>54</v>
      </c>
      <c r="E27" s="101" t="s">
        <v>54</v>
      </c>
      <c r="F27" s="101" t="s">
        <v>54</v>
      </c>
      <c r="G27" s="101" t="s">
        <v>54</v>
      </c>
      <c r="H27" s="101" t="s">
        <v>54</v>
      </c>
      <c r="I27" s="101" t="s">
        <v>54</v>
      </c>
      <c r="J27" s="101" t="s">
        <v>54</v>
      </c>
      <c r="K27" s="101" t="s">
        <v>54</v>
      </c>
      <c r="L27" s="101" t="s">
        <v>54</v>
      </c>
      <c r="M27" s="101" t="s">
        <v>54</v>
      </c>
      <c r="N27" s="101"/>
      <c r="O27" s="101"/>
      <c r="P27" s="101" t="s">
        <v>54</v>
      </c>
      <c r="Q27" s="101" t="s">
        <v>54</v>
      </c>
      <c r="R27" s="101"/>
      <c r="S27" s="101"/>
      <c r="T27" s="101"/>
      <c r="U27" s="101"/>
    </row>
    <row r="28" spans="1:40" s="64" customFormat="1" x14ac:dyDescent="0.25">
      <c r="A28" s="82"/>
      <c r="B28" s="31">
        <v>3.15</v>
      </c>
      <c r="C28" s="23">
        <v>0.12</v>
      </c>
      <c r="D28" s="23">
        <v>531</v>
      </c>
      <c r="E28" s="23">
        <v>265</v>
      </c>
      <c r="F28" s="23">
        <v>82.2</v>
      </c>
      <c r="G28" s="23">
        <v>0.24</v>
      </c>
      <c r="H28" s="23">
        <v>8.43</v>
      </c>
      <c r="I28" s="23">
        <v>0.5</v>
      </c>
      <c r="J28" s="23">
        <v>0.01</v>
      </c>
      <c r="K28" s="30">
        <v>0.05</v>
      </c>
      <c r="L28" s="23">
        <v>0.2</v>
      </c>
      <c r="M28" s="23">
        <v>0.66</v>
      </c>
      <c r="N28" s="23"/>
      <c r="O28" s="23"/>
      <c r="P28" s="23">
        <v>875</v>
      </c>
      <c r="Q28" s="23">
        <v>129</v>
      </c>
      <c r="R28" s="23"/>
      <c r="S28" s="23"/>
      <c r="T28" s="23"/>
      <c r="U28" s="23"/>
    </row>
    <row r="29" spans="1:40" s="15" customFormat="1" ht="27" x14ac:dyDescent="0.25">
      <c r="A29" s="109" t="s">
        <v>2</v>
      </c>
      <c r="B29" s="8" t="s">
        <v>21</v>
      </c>
      <c r="C29" s="4" t="s">
        <v>22</v>
      </c>
      <c r="D29" s="4" t="s">
        <v>23</v>
      </c>
      <c r="E29" s="5" t="s">
        <v>24</v>
      </c>
      <c r="F29" s="4" t="s">
        <v>25</v>
      </c>
      <c r="G29" s="4" t="s">
        <v>26</v>
      </c>
      <c r="H29" s="4" t="s">
        <v>27</v>
      </c>
      <c r="I29" s="4" t="s">
        <v>28</v>
      </c>
      <c r="J29" s="4" t="s">
        <v>29</v>
      </c>
      <c r="K29" s="4" t="s">
        <v>30</v>
      </c>
      <c r="L29" s="4" t="s">
        <v>31</v>
      </c>
      <c r="M29" s="4" t="s">
        <v>32</v>
      </c>
      <c r="N29" s="4" t="s">
        <v>59</v>
      </c>
      <c r="O29" s="14" t="s">
        <v>60</v>
      </c>
      <c r="P29" s="5" t="s">
        <v>58</v>
      </c>
      <c r="Q29" s="5" t="s">
        <v>64</v>
      </c>
      <c r="R29" s="5" t="s">
        <v>48</v>
      </c>
      <c r="S29" s="5" t="s">
        <v>49</v>
      </c>
      <c r="T29" s="5" t="s">
        <v>50</v>
      </c>
      <c r="U29" s="5" t="s">
        <v>51</v>
      </c>
    </row>
    <row r="30" spans="1:40" s="17" customFormat="1" ht="27" x14ac:dyDescent="0.25">
      <c r="A30" s="110"/>
      <c r="B30" s="9" t="s">
        <v>33</v>
      </c>
      <c r="C30" s="6" t="s">
        <v>34</v>
      </c>
      <c r="D30" s="7" t="s">
        <v>65</v>
      </c>
      <c r="E30" s="7" t="s">
        <v>66</v>
      </c>
      <c r="F30" s="7" t="s">
        <v>67</v>
      </c>
      <c r="G30" s="6" t="s">
        <v>34</v>
      </c>
      <c r="H30" s="6" t="s">
        <v>34</v>
      </c>
      <c r="I30" s="6" t="s">
        <v>34</v>
      </c>
      <c r="J30" s="6" t="s">
        <v>34</v>
      </c>
      <c r="K30" s="6" t="s">
        <v>34</v>
      </c>
      <c r="L30" s="6" t="s">
        <v>34</v>
      </c>
      <c r="M30" s="6" t="s">
        <v>34</v>
      </c>
      <c r="N30" s="16" t="s">
        <v>34</v>
      </c>
      <c r="O30" s="16" t="s">
        <v>34</v>
      </c>
      <c r="P30" s="7" t="s">
        <v>34</v>
      </c>
      <c r="Q30" s="7" t="s">
        <v>34</v>
      </c>
      <c r="R30" s="6" t="s">
        <v>34</v>
      </c>
      <c r="S30" s="6" t="s">
        <v>34</v>
      </c>
      <c r="T30" s="6" t="s">
        <v>34</v>
      </c>
      <c r="U30" s="6" t="s">
        <v>34</v>
      </c>
    </row>
    <row r="31" spans="1:40" s="83" customFormat="1" x14ac:dyDescent="0.25">
      <c r="A31" s="21">
        <f>C8</f>
        <v>2705</v>
      </c>
      <c r="B31" s="23">
        <v>119</v>
      </c>
      <c r="C31" s="2">
        <f>IF(C$27="%w/w SAR",((C$28*10)*$B31),IF(C$27="%w/w DM",(((C$28*10)*($B$28/100))*$B31),IF(C$27="kg/t SAR",(C$28*$B31),IF(C$27="kg/t DM",((C$28*($B$28/100))*$B31),IF(C$27="mg/kg SAR",((C$28*0.001)*$B31),IF(C$27="mg/kg DM",(((C$28*0.001)*($B$28/100))*$B31),0))))))</f>
        <v>142.79999999999998</v>
      </c>
      <c r="D31" s="2">
        <f>(IF(D$27="%w/w SAR",((D$28*10)*$B31),IF(D$27="%w/w DM",(((D$28*10)*($B$28/100))*$B31),IF(D$27="kg/t SAR",(D$28*$B31),IF(D$27="kg/t DM",((D$28*($B$28/100))*$B31),IF(D$27="mg/kg SAR",((D$28*0.001)*$B31),IF(D$27="mg/kg DM",(((D$28*0.001)*($B$28/100))*$B31),"0")))))))*2.291</f>
        <v>144.76599899999999</v>
      </c>
      <c r="E31" s="2">
        <f>(IF(E$27="%w/w SAR",((E$28*10)*$B31),IF(E$27="%w/w DM",(((E$28*10)*($B$28/100))*$B31),IF(E$27="kg/t SAR",(E$28*$B31),IF(E$27="kg/t DM",((E$28*($B$28/100))*$B31),IF(E$27="mg/kg SAR",((E$28*0.001)*$B31),IF(E$27="mg/kg DM",(((E$28*0.001)*($B$28/100))*$B31),"0")))))))*1.205</f>
        <v>37.999675000000003</v>
      </c>
      <c r="F31" s="2">
        <f>(IF(F$27="%w/w SAR",((F$28*10)*$B31),IF(F$27="%w/w DM",(((F$28*10)*($B$28/100))*$B31),IF(F$27="kg/t SAR",(F$28*$B31),IF(F$27="kg/t DM",((F$28*($B$28/100))*$B31),IF(F$27="mg/kg SAR",((F$28*0.001)*$B31),IF(F$27="mg/kg DM",(((F$28*0.001)*($B$28/100))*$B31),"0")))))))*1.658</f>
        <v>16.2182244</v>
      </c>
      <c r="G31" s="2">
        <f t="shared" ref="G31:P46" si="5">IF(G$27="%w/w SAR",((G$28*10)*$B31),IF(G$27="%w/w DM",(((G$28*10)*($B$28/100))*$B31),IF(G$27="kg/t SAR",(G$28*$B31),IF(G$27="kg/t DM",((G$28*($B$28/100))*$B31),IF(G$27="mg/kg SAR",((G$28*0.001)*$B31),IF(G$27="mg/kg DM",(((G$28*0.001)*($B$28/100))*$B31),0))))))</f>
        <v>2.8560000000000002E-2</v>
      </c>
      <c r="H31" s="2">
        <f t="shared" si="5"/>
        <v>1.0031699999999999</v>
      </c>
      <c r="I31" s="2">
        <f t="shared" si="5"/>
        <v>5.9500000000000004E-2</v>
      </c>
      <c r="J31" s="2">
        <f t="shared" si="5"/>
        <v>1.1900000000000001E-3</v>
      </c>
      <c r="K31" s="2">
        <f t="shared" si="5"/>
        <v>5.9500000000000004E-3</v>
      </c>
      <c r="L31" s="2">
        <f t="shared" si="5"/>
        <v>2.3800000000000002E-2</v>
      </c>
      <c r="M31" s="2">
        <f t="shared" si="5"/>
        <v>7.8539999999999999E-2</v>
      </c>
      <c r="N31" s="2">
        <f t="shared" si="5"/>
        <v>0</v>
      </c>
      <c r="O31" s="2">
        <f t="shared" si="5"/>
        <v>0</v>
      </c>
      <c r="P31" s="2">
        <f t="shared" si="5"/>
        <v>104.125</v>
      </c>
      <c r="Q31" s="2">
        <f>(IF(Q$27="%w/w SAR",((Q$28*10)*$B31),IF(Q$27="%w/w DM",(((Q$28*10)*($B$28/100))*$B31),IF(Q$27="kg/t SAR",(Q$28*$B31),IF(Q$27="kg/t DM",((Q$28*($B$28/100))*$B31),IF(Q$27="mg/kg SAR",((Q$28*0.001)*$B31),IF(Q$27="mg/kg DM",(((Q$28*0.001)*($B$28/100))*$B31),0)))))))*2.5</f>
        <v>38.377500000000005</v>
      </c>
      <c r="R31" s="2">
        <f>IF(R$27="%w/w SAR",((R$28*10)*$B31),IF(R$27="%w/w DM",(((R$28*10)*($B$28/100))*$B31),IF(R$27="kg/t SAR",(R$28*$B31),IF(R$27="kg/t DM",((R$28*($B$28/100))*$B31),IF(R$27="mg/kg SAR",((R$28*0.001)*$B31),IF(R$27="mg/kg DM",(((R$28*0.001)*($B$28/100))*$B31),0))))))</f>
        <v>0</v>
      </c>
      <c r="S31" s="2">
        <f>IF(S$27="%w/w SAR",((S$28*10)*$B31),IF(S$27="%w/w DM",(((S$28*10)*($B$28/100))*$B31),IF(S$27="kg/t SAR",(S$28*$B31),IF(S$27="kg/t DM",((S$28*($B$28/100))*$B31),IF(S$27="mg/kg SAR",((S$28*0.001)*$B31),IF(S$27="mg/kg DM",(((S$28*0.001)*($B$28/100))*$B31),0))))))</f>
        <v>0</v>
      </c>
      <c r="T31" s="2">
        <f>IF(T$27="%w/w SAR",((T$28*10)*$B31),IF(T$27="%w/w DM",(((T$28*10)*($B$28/100))*$B31),IF(T$27="kg/t SAR",(T$28*$B31),IF(T$27="kg/t DM",((T$28*($B$28/100))*$B31),IF(T$27="mg/kg SAR",((T$28*0.001)*$B31),IF(T$27="mg/kg DM",(((T$28*0.001)*($B$28/100))*$B31),0))))))</f>
        <v>0</v>
      </c>
      <c r="U31" s="2">
        <f>IF(U$27="%w/w SAR",((U$28*10)*$B31),IF(U$27="%w/w DM",(((U$28*10)*($B$28/100))*$B31),IF(U$27="kg/t SAR",(U$28*$B31),IF(U$27="kg/t DM",((U$28*($B$28/100))*$B31),IF(U$27="mg/kg SAR",((U$28*0.001)*$B31),IF(U$27="mg/kg DM",(((U$28*0.001)*($B$28/100))*$B31),0))))))</f>
        <v>0</v>
      </c>
      <c r="AB31" s="66"/>
      <c r="AC31" s="66"/>
      <c r="AD31" s="66"/>
      <c r="AE31" s="66"/>
      <c r="AF31" s="66"/>
      <c r="AG31" s="66"/>
      <c r="AH31" s="66"/>
      <c r="AI31" s="66"/>
    </row>
    <row r="32" spans="1:40" s="83" customFormat="1" x14ac:dyDescent="0.25">
      <c r="A32" s="21">
        <f>D8</f>
        <v>4811</v>
      </c>
      <c r="B32" s="23">
        <v>119</v>
      </c>
      <c r="C32" s="2">
        <f t="shared" ref="C32:C50" si="6">IF(C$27="%w/w SAR",((C$28*10)*$B32),IF(C$27="%w/w DM",(((C$28*10)*($B$28/100))*$B32),IF(C$27="kg/t SAR",(C$28*$B32),IF(C$27="kg/t DM",((C$28*($B$28/100))*$B32),IF(C$27="mg/kg SAR",((C$28*0.001)*$B32),IF(C$27="mg/kg DM",(((C$28*0.001)*($B$28/100))*$B32),0))))))</f>
        <v>142.79999999999998</v>
      </c>
      <c r="D32" s="2">
        <f t="shared" ref="D32:D50" si="7">(IF(D$27="%w/w SAR",((D$28*10)*$B32),IF(D$27="%w/w DM",(((D$28*10)*($B$28/100))*$B32),IF(D$27="kg/t SAR",(D$28*$B32),IF(D$27="kg/t DM",((D$28*($B$28/100))*$B32),IF(D$27="mg/kg SAR",((D$28*0.001)*$B32),IF(D$27="mg/kg DM",(((D$28*0.001)*($B$28/100))*$B32),"0")))))))*2.291</f>
        <v>144.76599899999999</v>
      </c>
      <c r="E32" s="2">
        <f t="shared" ref="E32:E50" si="8">(IF(E$27="%w/w SAR",((E$28*10)*$B32),IF(E$27="%w/w DM",(((E$28*10)*($B$28/100))*$B32),IF(E$27="kg/t SAR",(E$28*$B32),IF(E$27="kg/t DM",((E$28*($B$28/100))*$B32),IF(E$27="mg/kg SAR",((E$28*0.001)*$B32),IF(E$27="mg/kg DM",(((E$28*0.001)*($B$28/100))*$B32),"0")))))))*1.205</f>
        <v>37.999675000000003</v>
      </c>
      <c r="F32" s="2">
        <f t="shared" ref="F32:F50" si="9">(IF(F$27="%w/w SAR",((F$28*10)*$B32),IF(F$27="%w/w DM",(((F$28*10)*($B$28/100))*$B32),IF(F$27="kg/t SAR",(F$28*$B32),IF(F$27="kg/t DM",((F$28*($B$28/100))*$B32),IF(F$27="mg/kg SAR",((F$28*0.001)*$B32),IF(F$27="mg/kg DM",(((F$28*0.001)*($B$28/100))*$B32),"0")))))))*1.658</f>
        <v>16.2182244</v>
      </c>
      <c r="G32" s="2">
        <f t="shared" si="5"/>
        <v>2.8560000000000002E-2</v>
      </c>
      <c r="H32" s="2">
        <f t="shared" si="5"/>
        <v>1.0031699999999999</v>
      </c>
      <c r="I32" s="2">
        <f t="shared" si="5"/>
        <v>5.9500000000000004E-2</v>
      </c>
      <c r="J32" s="2">
        <f t="shared" si="5"/>
        <v>1.1900000000000001E-3</v>
      </c>
      <c r="K32" s="2">
        <f t="shared" si="5"/>
        <v>5.9500000000000004E-3</v>
      </c>
      <c r="L32" s="2">
        <f t="shared" si="5"/>
        <v>2.3800000000000002E-2</v>
      </c>
      <c r="M32" s="2">
        <f t="shared" si="5"/>
        <v>7.8539999999999999E-2</v>
      </c>
      <c r="N32" s="2">
        <f t="shared" si="5"/>
        <v>0</v>
      </c>
      <c r="O32" s="2">
        <f t="shared" si="5"/>
        <v>0</v>
      </c>
      <c r="P32" s="2">
        <f t="shared" si="5"/>
        <v>104.125</v>
      </c>
      <c r="Q32" s="2">
        <f t="shared" ref="Q32:Q50" si="10">(IF(Q$27="%w/w SAR",((Q$28*10)*$B32),IF(Q$27="%w/w DM",(((Q$28*10)*($B$28/100))*$B32),IF(Q$27="kg/t SAR",(Q$28*$B32),IF(Q$27="kg/t DM",((Q$28*($B$28/100))*$B32),IF(Q$27="mg/kg SAR",((Q$28*0.001)*$B32),IF(Q$27="mg/kg DM",(((Q$28*0.001)*($B$28/100))*$B32),0)))))))*2.5</f>
        <v>38.377500000000005</v>
      </c>
      <c r="R32" s="2">
        <f t="shared" ref="R32:U50" si="11">IF(R$27="%w/w SAR",((R$28*10)*$B32),IF(R$27="%w/w DM",(((R$28*10)*($B$28/100))*$B32),IF(R$27="kg/t SAR",(R$28*$B32),IF(R$27="kg/t DM",((R$28*($B$28/100))*$B32),IF(R$27="mg/kg SAR",((R$28*0.001)*$B32),IF(R$27="mg/kg DM",(((R$28*0.001)*($B$28/100))*$B32),0))))))</f>
        <v>0</v>
      </c>
      <c r="S32" s="2">
        <f t="shared" si="11"/>
        <v>0</v>
      </c>
      <c r="T32" s="2">
        <f t="shared" si="11"/>
        <v>0</v>
      </c>
      <c r="U32" s="2">
        <f t="shared" si="11"/>
        <v>0</v>
      </c>
      <c r="AB32" s="66"/>
      <c r="AC32" s="66"/>
      <c r="AD32" s="66"/>
      <c r="AE32" s="66"/>
      <c r="AF32" s="66"/>
      <c r="AG32" s="66"/>
      <c r="AH32" s="66"/>
      <c r="AI32" s="66"/>
    </row>
    <row r="33" spans="1:35" s="83" customFormat="1" x14ac:dyDescent="0.25">
      <c r="A33" s="21">
        <f>E8</f>
        <v>6235</v>
      </c>
      <c r="B33" s="23">
        <v>119</v>
      </c>
      <c r="C33" s="2">
        <f t="shared" si="6"/>
        <v>142.79999999999998</v>
      </c>
      <c r="D33" s="2">
        <f t="shared" si="7"/>
        <v>144.76599899999999</v>
      </c>
      <c r="E33" s="2">
        <f t="shared" si="8"/>
        <v>37.999675000000003</v>
      </c>
      <c r="F33" s="2">
        <f t="shared" si="9"/>
        <v>16.2182244</v>
      </c>
      <c r="G33" s="2">
        <f t="shared" si="5"/>
        <v>2.8560000000000002E-2</v>
      </c>
      <c r="H33" s="2">
        <f t="shared" si="5"/>
        <v>1.0031699999999999</v>
      </c>
      <c r="I33" s="2">
        <f t="shared" si="5"/>
        <v>5.9500000000000004E-2</v>
      </c>
      <c r="J33" s="2">
        <f t="shared" si="5"/>
        <v>1.1900000000000001E-3</v>
      </c>
      <c r="K33" s="2">
        <f t="shared" si="5"/>
        <v>5.9500000000000004E-3</v>
      </c>
      <c r="L33" s="2">
        <f t="shared" si="5"/>
        <v>2.3800000000000002E-2</v>
      </c>
      <c r="M33" s="2">
        <f t="shared" si="5"/>
        <v>7.8539999999999999E-2</v>
      </c>
      <c r="N33" s="2">
        <f t="shared" si="5"/>
        <v>0</v>
      </c>
      <c r="O33" s="2">
        <f t="shared" si="5"/>
        <v>0</v>
      </c>
      <c r="P33" s="2">
        <f t="shared" si="5"/>
        <v>104.125</v>
      </c>
      <c r="Q33" s="2">
        <f t="shared" si="10"/>
        <v>38.377500000000005</v>
      </c>
      <c r="R33" s="2">
        <f t="shared" si="11"/>
        <v>0</v>
      </c>
      <c r="S33" s="2">
        <f t="shared" si="11"/>
        <v>0</v>
      </c>
      <c r="T33" s="2">
        <f t="shared" si="11"/>
        <v>0</v>
      </c>
      <c r="U33" s="2">
        <f t="shared" si="11"/>
        <v>0</v>
      </c>
      <c r="AB33" s="66"/>
      <c r="AC33" s="66"/>
      <c r="AD33" s="66"/>
      <c r="AE33" s="66"/>
      <c r="AF33" s="66"/>
      <c r="AG33" s="66"/>
      <c r="AH33" s="66"/>
      <c r="AI33" s="66"/>
    </row>
    <row r="34" spans="1:35" s="83" customFormat="1" x14ac:dyDescent="0.25">
      <c r="A34" s="21">
        <f>F8</f>
        <v>7626</v>
      </c>
      <c r="B34" s="23">
        <v>119</v>
      </c>
      <c r="C34" s="2">
        <f t="shared" si="6"/>
        <v>142.79999999999998</v>
      </c>
      <c r="D34" s="2">
        <f t="shared" si="7"/>
        <v>144.76599899999999</v>
      </c>
      <c r="E34" s="2">
        <f t="shared" si="8"/>
        <v>37.999675000000003</v>
      </c>
      <c r="F34" s="2">
        <f t="shared" si="9"/>
        <v>16.2182244</v>
      </c>
      <c r="G34" s="2">
        <f t="shared" si="5"/>
        <v>2.8560000000000002E-2</v>
      </c>
      <c r="H34" s="2">
        <f t="shared" si="5"/>
        <v>1.0031699999999999</v>
      </c>
      <c r="I34" s="2">
        <f t="shared" si="5"/>
        <v>5.9500000000000004E-2</v>
      </c>
      <c r="J34" s="2">
        <f t="shared" si="5"/>
        <v>1.1900000000000001E-3</v>
      </c>
      <c r="K34" s="2">
        <f t="shared" si="5"/>
        <v>5.9500000000000004E-3</v>
      </c>
      <c r="L34" s="2">
        <f t="shared" si="5"/>
        <v>2.3800000000000002E-2</v>
      </c>
      <c r="M34" s="2">
        <f t="shared" si="5"/>
        <v>7.8539999999999999E-2</v>
      </c>
      <c r="N34" s="2">
        <f t="shared" si="5"/>
        <v>0</v>
      </c>
      <c r="O34" s="2">
        <f t="shared" si="5"/>
        <v>0</v>
      </c>
      <c r="P34" s="2">
        <f t="shared" si="5"/>
        <v>104.125</v>
      </c>
      <c r="Q34" s="2">
        <f t="shared" si="10"/>
        <v>38.377500000000005</v>
      </c>
      <c r="R34" s="2">
        <f t="shared" si="11"/>
        <v>0</v>
      </c>
      <c r="S34" s="2">
        <f t="shared" si="11"/>
        <v>0</v>
      </c>
      <c r="T34" s="2">
        <f t="shared" si="11"/>
        <v>0</v>
      </c>
      <c r="U34" s="2">
        <f t="shared" si="11"/>
        <v>0</v>
      </c>
      <c r="AB34" s="66"/>
      <c r="AC34" s="66"/>
      <c r="AD34" s="66"/>
      <c r="AE34" s="66"/>
      <c r="AF34" s="66"/>
      <c r="AG34" s="66"/>
      <c r="AH34" s="66"/>
      <c r="AI34" s="66"/>
    </row>
    <row r="35" spans="1:35" s="83" customFormat="1" x14ac:dyDescent="0.25">
      <c r="A35" s="21">
        <f>G8</f>
        <v>8920</v>
      </c>
      <c r="B35" s="23">
        <v>119</v>
      </c>
      <c r="C35" s="2">
        <f t="shared" si="6"/>
        <v>142.79999999999998</v>
      </c>
      <c r="D35" s="2">
        <f t="shared" si="7"/>
        <v>144.76599899999999</v>
      </c>
      <c r="E35" s="2">
        <f t="shared" si="8"/>
        <v>37.999675000000003</v>
      </c>
      <c r="F35" s="2">
        <f t="shared" si="9"/>
        <v>16.2182244</v>
      </c>
      <c r="G35" s="2">
        <f t="shared" si="5"/>
        <v>2.8560000000000002E-2</v>
      </c>
      <c r="H35" s="2">
        <f t="shared" si="5"/>
        <v>1.0031699999999999</v>
      </c>
      <c r="I35" s="2">
        <f t="shared" si="5"/>
        <v>5.9500000000000004E-2</v>
      </c>
      <c r="J35" s="2">
        <f t="shared" si="5"/>
        <v>1.1900000000000001E-3</v>
      </c>
      <c r="K35" s="2">
        <f t="shared" si="5"/>
        <v>5.9500000000000004E-3</v>
      </c>
      <c r="L35" s="2">
        <f t="shared" si="5"/>
        <v>2.3800000000000002E-2</v>
      </c>
      <c r="M35" s="2">
        <f t="shared" si="5"/>
        <v>7.8539999999999999E-2</v>
      </c>
      <c r="N35" s="2">
        <f t="shared" si="5"/>
        <v>0</v>
      </c>
      <c r="O35" s="2">
        <f t="shared" si="5"/>
        <v>0</v>
      </c>
      <c r="P35" s="2">
        <f t="shared" si="5"/>
        <v>104.125</v>
      </c>
      <c r="Q35" s="2">
        <f t="shared" si="10"/>
        <v>38.377500000000005</v>
      </c>
      <c r="R35" s="2">
        <f t="shared" si="11"/>
        <v>0</v>
      </c>
      <c r="S35" s="2">
        <f t="shared" si="11"/>
        <v>0</v>
      </c>
      <c r="T35" s="2">
        <f t="shared" si="11"/>
        <v>0</v>
      </c>
      <c r="U35" s="2">
        <f t="shared" si="11"/>
        <v>0</v>
      </c>
      <c r="AB35" s="66"/>
      <c r="AC35" s="66"/>
      <c r="AD35" s="66"/>
      <c r="AE35" s="66"/>
      <c r="AF35" s="66"/>
      <c r="AG35" s="66"/>
      <c r="AH35" s="66"/>
      <c r="AI35" s="66"/>
    </row>
    <row r="36" spans="1:35" s="83" customFormat="1" x14ac:dyDescent="0.25">
      <c r="A36" s="21">
        <f>H8</f>
        <v>9808</v>
      </c>
      <c r="B36" s="23">
        <v>119</v>
      </c>
      <c r="C36" s="2">
        <f t="shared" si="6"/>
        <v>142.79999999999998</v>
      </c>
      <c r="D36" s="2">
        <f t="shared" si="7"/>
        <v>144.76599899999999</v>
      </c>
      <c r="E36" s="2">
        <f t="shared" si="8"/>
        <v>37.999675000000003</v>
      </c>
      <c r="F36" s="2">
        <f t="shared" si="9"/>
        <v>16.2182244</v>
      </c>
      <c r="G36" s="2">
        <f t="shared" si="5"/>
        <v>2.8560000000000002E-2</v>
      </c>
      <c r="H36" s="2">
        <f t="shared" si="5"/>
        <v>1.0031699999999999</v>
      </c>
      <c r="I36" s="2">
        <f t="shared" si="5"/>
        <v>5.9500000000000004E-2</v>
      </c>
      <c r="J36" s="2">
        <f t="shared" si="5"/>
        <v>1.1900000000000001E-3</v>
      </c>
      <c r="K36" s="2">
        <f t="shared" si="5"/>
        <v>5.9500000000000004E-3</v>
      </c>
      <c r="L36" s="2">
        <f t="shared" si="5"/>
        <v>2.3800000000000002E-2</v>
      </c>
      <c r="M36" s="2">
        <f t="shared" si="5"/>
        <v>7.8539999999999999E-2</v>
      </c>
      <c r="N36" s="2">
        <f t="shared" si="5"/>
        <v>0</v>
      </c>
      <c r="O36" s="2">
        <f t="shared" si="5"/>
        <v>0</v>
      </c>
      <c r="P36" s="2">
        <f t="shared" si="5"/>
        <v>104.125</v>
      </c>
      <c r="Q36" s="2">
        <f t="shared" si="10"/>
        <v>38.377500000000005</v>
      </c>
      <c r="R36" s="2">
        <f t="shared" si="11"/>
        <v>0</v>
      </c>
      <c r="S36" s="2">
        <f t="shared" si="11"/>
        <v>0</v>
      </c>
      <c r="T36" s="2">
        <f t="shared" si="11"/>
        <v>0</v>
      </c>
      <c r="U36" s="2">
        <f t="shared" si="11"/>
        <v>0</v>
      </c>
      <c r="AB36" s="66"/>
      <c r="AC36" s="66"/>
      <c r="AD36" s="66"/>
      <c r="AE36" s="66"/>
      <c r="AF36" s="66"/>
      <c r="AG36" s="66"/>
      <c r="AH36" s="66"/>
      <c r="AI36" s="66"/>
    </row>
    <row r="37" spans="1:35" s="83" customFormat="1" x14ac:dyDescent="0.25">
      <c r="A37" s="21">
        <f>I8</f>
        <v>1799</v>
      </c>
      <c r="B37" s="23">
        <v>119</v>
      </c>
      <c r="C37" s="2">
        <f t="shared" si="6"/>
        <v>142.79999999999998</v>
      </c>
      <c r="D37" s="2">
        <f t="shared" si="7"/>
        <v>144.76599899999999</v>
      </c>
      <c r="E37" s="2">
        <f t="shared" si="8"/>
        <v>37.999675000000003</v>
      </c>
      <c r="F37" s="2">
        <f t="shared" si="9"/>
        <v>16.2182244</v>
      </c>
      <c r="G37" s="2">
        <f t="shared" si="5"/>
        <v>2.8560000000000002E-2</v>
      </c>
      <c r="H37" s="2">
        <f t="shared" si="5"/>
        <v>1.0031699999999999</v>
      </c>
      <c r="I37" s="2">
        <f t="shared" si="5"/>
        <v>5.9500000000000004E-2</v>
      </c>
      <c r="J37" s="2">
        <f t="shared" si="5"/>
        <v>1.1900000000000001E-3</v>
      </c>
      <c r="K37" s="2">
        <f t="shared" si="5"/>
        <v>5.9500000000000004E-3</v>
      </c>
      <c r="L37" s="2">
        <f t="shared" si="5"/>
        <v>2.3800000000000002E-2</v>
      </c>
      <c r="M37" s="2">
        <f t="shared" si="5"/>
        <v>7.8539999999999999E-2</v>
      </c>
      <c r="N37" s="2">
        <f t="shared" si="5"/>
        <v>0</v>
      </c>
      <c r="O37" s="2">
        <f t="shared" si="5"/>
        <v>0</v>
      </c>
      <c r="P37" s="2">
        <f t="shared" si="5"/>
        <v>104.125</v>
      </c>
      <c r="Q37" s="2">
        <f t="shared" si="10"/>
        <v>38.377500000000005</v>
      </c>
      <c r="R37" s="2">
        <f t="shared" si="11"/>
        <v>0</v>
      </c>
      <c r="S37" s="2">
        <f t="shared" si="11"/>
        <v>0</v>
      </c>
      <c r="T37" s="2">
        <f t="shared" si="11"/>
        <v>0</v>
      </c>
      <c r="U37" s="2">
        <f t="shared" si="11"/>
        <v>0</v>
      </c>
      <c r="AB37" s="66"/>
      <c r="AC37" s="66"/>
      <c r="AD37" s="66"/>
      <c r="AE37" s="66"/>
      <c r="AF37" s="66"/>
      <c r="AG37" s="66"/>
      <c r="AH37" s="66"/>
      <c r="AI37" s="66"/>
    </row>
    <row r="38" spans="1:35" s="83" customFormat="1" x14ac:dyDescent="0.25">
      <c r="A38" s="21">
        <f>J8</f>
        <v>1607</v>
      </c>
      <c r="B38" s="23">
        <v>119</v>
      </c>
      <c r="C38" s="2">
        <f t="shared" si="6"/>
        <v>142.79999999999998</v>
      </c>
      <c r="D38" s="2">
        <f t="shared" si="7"/>
        <v>144.76599899999999</v>
      </c>
      <c r="E38" s="2">
        <f t="shared" si="8"/>
        <v>37.999675000000003</v>
      </c>
      <c r="F38" s="2">
        <f t="shared" si="9"/>
        <v>16.2182244</v>
      </c>
      <c r="G38" s="2">
        <f t="shared" si="5"/>
        <v>2.8560000000000002E-2</v>
      </c>
      <c r="H38" s="2">
        <f t="shared" si="5"/>
        <v>1.0031699999999999</v>
      </c>
      <c r="I38" s="2">
        <f t="shared" si="5"/>
        <v>5.9500000000000004E-2</v>
      </c>
      <c r="J38" s="2">
        <f t="shared" si="5"/>
        <v>1.1900000000000001E-3</v>
      </c>
      <c r="K38" s="2">
        <f t="shared" si="5"/>
        <v>5.9500000000000004E-3</v>
      </c>
      <c r="L38" s="2">
        <f t="shared" si="5"/>
        <v>2.3800000000000002E-2</v>
      </c>
      <c r="M38" s="2">
        <f t="shared" si="5"/>
        <v>7.8539999999999999E-2</v>
      </c>
      <c r="N38" s="2">
        <f t="shared" si="5"/>
        <v>0</v>
      </c>
      <c r="O38" s="2">
        <f t="shared" si="5"/>
        <v>0</v>
      </c>
      <c r="P38" s="2">
        <f t="shared" si="5"/>
        <v>104.125</v>
      </c>
      <c r="Q38" s="2">
        <f t="shared" si="10"/>
        <v>38.377500000000005</v>
      </c>
      <c r="R38" s="2">
        <f t="shared" si="11"/>
        <v>0</v>
      </c>
      <c r="S38" s="2">
        <f t="shared" si="11"/>
        <v>0</v>
      </c>
      <c r="T38" s="2">
        <f t="shared" si="11"/>
        <v>0</v>
      </c>
      <c r="U38" s="2">
        <f t="shared" si="11"/>
        <v>0</v>
      </c>
      <c r="AB38" s="66"/>
      <c r="AC38" s="66"/>
      <c r="AD38" s="66"/>
      <c r="AE38" s="66"/>
      <c r="AF38" s="66"/>
      <c r="AG38" s="66"/>
      <c r="AH38" s="66"/>
      <c r="AI38" s="66"/>
    </row>
    <row r="39" spans="1:35" s="83" customFormat="1" x14ac:dyDescent="0.25">
      <c r="A39" s="21">
        <f>K8</f>
        <v>2502</v>
      </c>
      <c r="B39" s="23">
        <v>119</v>
      </c>
      <c r="C39" s="2">
        <f t="shared" si="6"/>
        <v>142.79999999999998</v>
      </c>
      <c r="D39" s="2">
        <f t="shared" si="7"/>
        <v>144.76599899999999</v>
      </c>
      <c r="E39" s="2">
        <f t="shared" si="8"/>
        <v>37.999675000000003</v>
      </c>
      <c r="F39" s="2">
        <f t="shared" si="9"/>
        <v>16.2182244</v>
      </c>
      <c r="G39" s="2">
        <f t="shared" si="5"/>
        <v>2.8560000000000002E-2</v>
      </c>
      <c r="H39" s="2">
        <f t="shared" si="5"/>
        <v>1.0031699999999999</v>
      </c>
      <c r="I39" s="2">
        <f t="shared" si="5"/>
        <v>5.9500000000000004E-2</v>
      </c>
      <c r="J39" s="2">
        <f t="shared" si="5"/>
        <v>1.1900000000000001E-3</v>
      </c>
      <c r="K39" s="2">
        <f t="shared" si="5"/>
        <v>5.9500000000000004E-3</v>
      </c>
      <c r="L39" s="2">
        <f t="shared" si="5"/>
        <v>2.3800000000000002E-2</v>
      </c>
      <c r="M39" s="2">
        <f t="shared" si="5"/>
        <v>7.8539999999999999E-2</v>
      </c>
      <c r="N39" s="2">
        <f t="shared" si="5"/>
        <v>0</v>
      </c>
      <c r="O39" s="2">
        <f t="shared" si="5"/>
        <v>0</v>
      </c>
      <c r="P39" s="2">
        <f t="shared" si="5"/>
        <v>104.125</v>
      </c>
      <c r="Q39" s="2">
        <f t="shared" si="10"/>
        <v>38.377500000000005</v>
      </c>
      <c r="R39" s="2">
        <f t="shared" si="11"/>
        <v>0</v>
      </c>
      <c r="S39" s="2">
        <f t="shared" si="11"/>
        <v>0</v>
      </c>
      <c r="T39" s="2">
        <f t="shared" si="11"/>
        <v>0</v>
      </c>
      <c r="U39" s="2">
        <f t="shared" si="11"/>
        <v>0</v>
      </c>
      <c r="AB39" s="66"/>
      <c r="AC39" s="66"/>
      <c r="AD39" s="66"/>
      <c r="AE39" s="66"/>
      <c r="AF39" s="66"/>
      <c r="AG39" s="66"/>
      <c r="AH39" s="66"/>
      <c r="AI39" s="66"/>
    </row>
    <row r="40" spans="1:35" s="83" customFormat="1" x14ac:dyDescent="0.25">
      <c r="A40" s="21">
        <f>L8</f>
        <v>3618</v>
      </c>
      <c r="B40" s="23">
        <v>119</v>
      </c>
      <c r="C40" s="2">
        <f t="shared" si="6"/>
        <v>142.79999999999998</v>
      </c>
      <c r="D40" s="2">
        <f t="shared" si="7"/>
        <v>144.76599899999999</v>
      </c>
      <c r="E40" s="2">
        <f t="shared" si="8"/>
        <v>37.999675000000003</v>
      </c>
      <c r="F40" s="2">
        <f t="shared" si="9"/>
        <v>16.2182244</v>
      </c>
      <c r="G40" s="2">
        <f t="shared" si="5"/>
        <v>2.8560000000000002E-2</v>
      </c>
      <c r="H40" s="2">
        <f t="shared" si="5"/>
        <v>1.0031699999999999</v>
      </c>
      <c r="I40" s="2">
        <f t="shared" si="5"/>
        <v>5.9500000000000004E-2</v>
      </c>
      <c r="J40" s="2">
        <f t="shared" si="5"/>
        <v>1.1900000000000001E-3</v>
      </c>
      <c r="K40" s="2">
        <f t="shared" si="5"/>
        <v>5.9500000000000004E-3</v>
      </c>
      <c r="L40" s="2">
        <f t="shared" si="5"/>
        <v>2.3800000000000002E-2</v>
      </c>
      <c r="M40" s="2">
        <f t="shared" si="5"/>
        <v>7.8539999999999999E-2</v>
      </c>
      <c r="N40" s="2">
        <f t="shared" si="5"/>
        <v>0</v>
      </c>
      <c r="O40" s="2">
        <f t="shared" si="5"/>
        <v>0</v>
      </c>
      <c r="P40" s="2">
        <f t="shared" si="5"/>
        <v>104.125</v>
      </c>
      <c r="Q40" s="2">
        <f t="shared" si="10"/>
        <v>38.377500000000005</v>
      </c>
      <c r="R40" s="2">
        <f t="shared" si="11"/>
        <v>0</v>
      </c>
      <c r="S40" s="2">
        <f t="shared" si="11"/>
        <v>0</v>
      </c>
      <c r="T40" s="2">
        <f t="shared" si="11"/>
        <v>0</v>
      </c>
      <c r="U40" s="2">
        <f t="shared" si="11"/>
        <v>0</v>
      </c>
      <c r="AB40" s="66"/>
      <c r="AC40" s="66"/>
      <c r="AD40" s="66"/>
      <c r="AE40" s="66"/>
      <c r="AF40" s="66"/>
      <c r="AG40" s="66"/>
      <c r="AH40" s="66"/>
      <c r="AI40" s="66"/>
    </row>
    <row r="41" spans="1:35" s="83" customFormat="1" x14ac:dyDescent="0.25">
      <c r="A41" s="21">
        <f>M8</f>
        <v>2429</v>
      </c>
      <c r="B41" s="23">
        <v>119</v>
      </c>
      <c r="C41" s="2">
        <f t="shared" si="6"/>
        <v>142.79999999999998</v>
      </c>
      <c r="D41" s="2">
        <f t="shared" si="7"/>
        <v>144.76599899999999</v>
      </c>
      <c r="E41" s="2">
        <f t="shared" si="8"/>
        <v>37.999675000000003</v>
      </c>
      <c r="F41" s="2">
        <f t="shared" si="9"/>
        <v>16.2182244</v>
      </c>
      <c r="G41" s="2">
        <f t="shared" si="5"/>
        <v>2.8560000000000002E-2</v>
      </c>
      <c r="H41" s="2">
        <f t="shared" si="5"/>
        <v>1.0031699999999999</v>
      </c>
      <c r="I41" s="2">
        <f t="shared" si="5"/>
        <v>5.9500000000000004E-2</v>
      </c>
      <c r="J41" s="2">
        <f t="shared" si="5"/>
        <v>1.1900000000000001E-3</v>
      </c>
      <c r="K41" s="2">
        <f t="shared" si="5"/>
        <v>5.9500000000000004E-3</v>
      </c>
      <c r="L41" s="2">
        <f t="shared" si="5"/>
        <v>2.3800000000000002E-2</v>
      </c>
      <c r="M41" s="2">
        <f t="shared" si="5"/>
        <v>7.8539999999999999E-2</v>
      </c>
      <c r="N41" s="2">
        <f t="shared" si="5"/>
        <v>0</v>
      </c>
      <c r="O41" s="2">
        <f t="shared" si="5"/>
        <v>0</v>
      </c>
      <c r="P41" s="2">
        <f t="shared" si="5"/>
        <v>104.125</v>
      </c>
      <c r="Q41" s="2">
        <f t="shared" si="10"/>
        <v>38.377500000000005</v>
      </c>
      <c r="R41" s="2">
        <f t="shared" si="11"/>
        <v>0</v>
      </c>
      <c r="S41" s="2">
        <f t="shared" si="11"/>
        <v>0</v>
      </c>
      <c r="T41" s="2">
        <f t="shared" si="11"/>
        <v>0</v>
      </c>
      <c r="U41" s="2">
        <f t="shared" si="11"/>
        <v>0</v>
      </c>
      <c r="AB41" s="66"/>
      <c r="AC41" s="66"/>
      <c r="AD41" s="66"/>
      <c r="AE41" s="66"/>
      <c r="AF41" s="66"/>
      <c r="AG41" s="66"/>
      <c r="AH41" s="66"/>
      <c r="AI41" s="66"/>
    </row>
    <row r="42" spans="1:35" s="83" customFormat="1" x14ac:dyDescent="0.25">
      <c r="A42" s="21">
        <f>N8</f>
        <v>9478</v>
      </c>
      <c r="B42" s="23">
        <v>119</v>
      </c>
      <c r="C42" s="2">
        <f t="shared" si="6"/>
        <v>142.79999999999998</v>
      </c>
      <c r="D42" s="2">
        <f t="shared" si="7"/>
        <v>144.76599899999999</v>
      </c>
      <c r="E42" s="2">
        <f t="shared" si="8"/>
        <v>37.999675000000003</v>
      </c>
      <c r="F42" s="2">
        <f t="shared" si="9"/>
        <v>16.2182244</v>
      </c>
      <c r="G42" s="2">
        <f t="shared" si="5"/>
        <v>2.8560000000000002E-2</v>
      </c>
      <c r="H42" s="2">
        <f t="shared" si="5"/>
        <v>1.0031699999999999</v>
      </c>
      <c r="I42" s="2">
        <f t="shared" si="5"/>
        <v>5.9500000000000004E-2</v>
      </c>
      <c r="J42" s="2">
        <f t="shared" si="5"/>
        <v>1.1900000000000001E-3</v>
      </c>
      <c r="K42" s="2">
        <f t="shared" si="5"/>
        <v>5.9500000000000004E-3</v>
      </c>
      <c r="L42" s="2">
        <f t="shared" si="5"/>
        <v>2.3800000000000002E-2</v>
      </c>
      <c r="M42" s="2">
        <f t="shared" si="5"/>
        <v>7.8539999999999999E-2</v>
      </c>
      <c r="N42" s="2">
        <f t="shared" si="5"/>
        <v>0</v>
      </c>
      <c r="O42" s="2">
        <f t="shared" si="5"/>
        <v>0</v>
      </c>
      <c r="P42" s="2">
        <f t="shared" si="5"/>
        <v>104.125</v>
      </c>
      <c r="Q42" s="2">
        <f t="shared" si="10"/>
        <v>38.377500000000005</v>
      </c>
      <c r="R42" s="2">
        <f t="shared" si="11"/>
        <v>0</v>
      </c>
      <c r="S42" s="2">
        <f t="shared" si="11"/>
        <v>0</v>
      </c>
      <c r="T42" s="2">
        <f t="shared" si="11"/>
        <v>0</v>
      </c>
      <c r="U42" s="2">
        <f t="shared" si="11"/>
        <v>0</v>
      </c>
      <c r="AB42" s="66"/>
      <c r="AC42" s="66"/>
      <c r="AD42" s="66"/>
      <c r="AE42" s="66"/>
      <c r="AF42" s="66"/>
      <c r="AG42" s="66"/>
      <c r="AH42" s="66"/>
      <c r="AI42" s="66"/>
    </row>
    <row r="43" spans="1:35" s="83" customFormat="1" x14ac:dyDescent="0.25">
      <c r="A43" s="21">
        <f>O8</f>
        <v>1487</v>
      </c>
      <c r="B43" s="23">
        <v>119</v>
      </c>
      <c r="C43" s="2">
        <f t="shared" si="6"/>
        <v>142.79999999999998</v>
      </c>
      <c r="D43" s="2">
        <f t="shared" si="7"/>
        <v>144.76599899999999</v>
      </c>
      <c r="E43" s="2">
        <f t="shared" si="8"/>
        <v>37.999675000000003</v>
      </c>
      <c r="F43" s="2">
        <f t="shared" si="9"/>
        <v>16.2182244</v>
      </c>
      <c r="G43" s="2">
        <f t="shared" si="5"/>
        <v>2.8560000000000002E-2</v>
      </c>
      <c r="H43" s="2">
        <f t="shared" si="5"/>
        <v>1.0031699999999999</v>
      </c>
      <c r="I43" s="2">
        <f t="shared" si="5"/>
        <v>5.9500000000000004E-2</v>
      </c>
      <c r="J43" s="2">
        <f t="shared" si="5"/>
        <v>1.1900000000000001E-3</v>
      </c>
      <c r="K43" s="2">
        <f t="shared" si="5"/>
        <v>5.9500000000000004E-3</v>
      </c>
      <c r="L43" s="2">
        <f t="shared" si="5"/>
        <v>2.3800000000000002E-2</v>
      </c>
      <c r="M43" s="2">
        <f t="shared" si="5"/>
        <v>7.8539999999999999E-2</v>
      </c>
      <c r="N43" s="2">
        <f t="shared" si="5"/>
        <v>0</v>
      </c>
      <c r="O43" s="2">
        <f t="shared" si="5"/>
        <v>0</v>
      </c>
      <c r="P43" s="2">
        <f t="shared" si="5"/>
        <v>104.125</v>
      </c>
      <c r="Q43" s="2">
        <f t="shared" si="10"/>
        <v>38.377500000000005</v>
      </c>
      <c r="R43" s="2">
        <f t="shared" si="11"/>
        <v>0</v>
      </c>
      <c r="S43" s="2">
        <f t="shared" si="11"/>
        <v>0</v>
      </c>
      <c r="T43" s="2">
        <f t="shared" si="11"/>
        <v>0</v>
      </c>
      <c r="U43" s="2">
        <f t="shared" si="11"/>
        <v>0</v>
      </c>
      <c r="AB43" s="66"/>
      <c r="AC43" s="66"/>
      <c r="AD43" s="66"/>
      <c r="AE43" s="66"/>
      <c r="AF43" s="66"/>
      <c r="AG43" s="66"/>
      <c r="AH43" s="66"/>
      <c r="AI43" s="66"/>
    </row>
    <row r="44" spans="1:35" s="83" customFormat="1" x14ac:dyDescent="0.25">
      <c r="A44" s="21">
        <f>P8</f>
        <v>2786</v>
      </c>
      <c r="B44" s="23">
        <v>119</v>
      </c>
      <c r="C44" s="2">
        <f t="shared" si="6"/>
        <v>142.79999999999998</v>
      </c>
      <c r="D44" s="2">
        <f t="shared" si="7"/>
        <v>144.76599899999999</v>
      </c>
      <c r="E44" s="2">
        <f t="shared" si="8"/>
        <v>37.999675000000003</v>
      </c>
      <c r="F44" s="2">
        <f t="shared" si="9"/>
        <v>16.2182244</v>
      </c>
      <c r="G44" s="2">
        <f t="shared" si="5"/>
        <v>2.8560000000000002E-2</v>
      </c>
      <c r="H44" s="2">
        <f t="shared" si="5"/>
        <v>1.0031699999999999</v>
      </c>
      <c r="I44" s="2">
        <f t="shared" si="5"/>
        <v>5.9500000000000004E-2</v>
      </c>
      <c r="J44" s="2">
        <f t="shared" si="5"/>
        <v>1.1900000000000001E-3</v>
      </c>
      <c r="K44" s="2">
        <f t="shared" si="5"/>
        <v>5.9500000000000004E-3</v>
      </c>
      <c r="L44" s="2">
        <f t="shared" si="5"/>
        <v>2.3800000000000002E-2</v>
      </c>
      <c r="M44" s="2">
        <f t="shared" si="5"/>
        <v>7.8539999999999999E-2</v>
      </c>
      <c r="N44" s="2">
        <f t="shared" si="5"/>
        <v>0</v>
      </c>
      <c r="O44" s="2">
        <f t="shared" si="5"/>
        <v>0</v>
      </c>
      <c r="P44" s="2">
        <f t="shared" si="5"/>
        <v>104.125</v>
      </c>
      <c r="Q44" s="2">
        <f t="shared" si="10"/>
        <v>38.377500000000005</v>
      </c>
      <c r="R44" s="2">
        <f t="shared" si="11"/>
        <v>0</v>
      </c>
      <c r="S44" s="2">
        <f t="shared" si="11"/>
        <v>0</v>
      </c>
      <c r="T44" s="2">
        <f t="shared" si="11"/>
        <v>0</v>
      </c>
      <c r="U44" s="2">
        <f t="shared" si="11"/>
        <v>0</v>
      </c>
      <c r="AB44" s="66"/>
      <c r="AC44" s="66"/>
      <c r="AD44" s="66"/>
      <c r="AE44" s="66"/>
      <c r="AF44" s="66"/>
      <c r="AG44" s="66"/>
      <c r="AH44" s="66"/>
      <c r="AI44" s="66"/>
    </row>
    <row r="45" spans="1:35" s="83" customFormat="1" x14ac:dyDescent="0.25">
      <c r="A45" s="21">
        <f>Q8</f>
        <v>3769</v>
      </c>
      <c r="B45" s="23">
        <v>119</v>
      </c>
      <c r="C45" s="2">
        <f t="shared" si="6"/>
        <v>142.79999999999998</v>
      </c>
      <c r="D45" s="2">
        <f t="shared" si="7"/>
        <v>144.76599899999999</v>
      </c>
      <c r="E45" s="2">
        <f t="shared" si="8"/>
        <v>37.999675000000003</v>
      </c>
      <c r="F45" s="2">
        <f t="shared" si="9"/>
        <v>16.2182244</v>
      </c>
      <c r="G45" s="2">
        <f t="shared" si="5"/>
        <v>2.8560000000000002E-2</v>
      </c>
      <c r="H45" s="2">
        <f t="shared" si="5"/>
        <v>1.0031699999999999</v>
      </c>
      <c r="I45" s="2">
        <f t="shared" si="5"/>
        <v>5.9500000000000004E-2</v>
      </c>
      <c r="J45" s="2">
        <f t="shared" si="5"/>
        <v>1.1900000000000001E-3</v>
      </c>
      <c r="K45" s="2">
        <f t="shared" si="5"/>
        <v>5.9500000000000004E-3</v>
      </c>
      <c r="L45" s="2">
        <f t="shared" si="5"/>
        <v>2.3800000000000002E-2</v>
      </c>
      <c r="M45" s="2">
        <f t="shared" si="5"/>
        <v>7.8539999999999999E-2</v>
      </c>
      <c r="N45" s="2">
        <f t="shared" si="5"/>
        <v>0</v>
      </c>
      <c r="O45" s="2">
        <f t="shared" si="5"/>
        <v>0</v>
      </c>
      <c r="P45" s="2">
        <f t="shared" si="5"/>
        <v>104.125</v>
      </c>
      <c r="Q45" s="2">
        <f t="shared" si="10"/>
        <v>38.377500000000005</v>
      </c>
      <c r="R45" s="2">
        <f t="shared" si="11"/>
        <v>0</v>
      </c>
      <c r="S45" s="2">
        <f t="shared" si="11"/>
        <v>0</v>
      </c>
      <c r="T45" s="2">
        <f t="shared" si="11"/>
        <v>0</v>
      </c>
      <c r="U45" s="2">
        <f t="shared" si="11"/>
        <v>0</v>
      </c>
      <c r="AB45" s="66"/>
      <c r="AC45" s="66"/>
      <c r="AD45" s="66"/>
      <c r="AE45" s="66"/>
      <c r="AF45" s="66"/>
      <c r="AG45" s="66"/>
      <c r="AH45" s="66"/>
      <c r="AI45" s="66"/>
    </row>
    <row r="46" spans="1:35" s="83" customFormat="1" x14ac:dyDescent="0.25">
      <c r="A46" s="21">
        <f>R8</f>
        <v>0</v>
      </c>
      <c r="B46" s="23"/>
      <c r="C46" s="2">
        <f t="shared" si="6"/>
        <v>0</v>
      </c>
      <c r="D46" s="2">
        <f t="shared" si="7"/>
        <v>0</v>
      </c>
      <c r="E46" s="2">
        <f t="shared" si="8"/>
        <v>0</v>
      </c>
      <c r="F46" s="2">
        <f t="shared" si="9"/>
        <v>0</v>
      </c>
      <c r="G46" s="2">
        <f t="shared" si="5"/>
        <v>0</v>
      </c>
      <c r="H46" s="2">
        <f t="shared" si="5"/>
        <v>0</v>
      </c>
      <c r="I46" s="2">
        <f t="shared" si="5"/>
        <v>0</v>
      </c>
      <c r="J46" s="2">
        <f t="shared" si="5"/>
        <v>0</v>
      </c>
      <c r="K46" s="2">
        <f t="shared" si="5"/>
        <v>0</v>
      </c>
      <c r="L46" s="2">
        <f t="shared" si="5"/>
        <v>0</v>
      </c>
      <c r="M46" s="2">
        <f t="shared" si="5"/>
        <v>0</v>
      </c>
      <c r="N46" s="2">
        <f t="shared" si="5"/>
        <v>0</v>
      </c>
      <c r="O46" s="2">
        <f t="shared" si="5"/>
        <v>0</v>
      </c>
      <c r="P46" s="2">
        <f t="shared" si="5"/>
        <v>0</v>
      </c>
      <c r="Q46" s="2">
        <f t="shared" si="10"/>
        <v>0</v>
      </c>
      <c r="R46" s="2">
        <f t="shared" si="11"/>
        <v>0</v>
      </c>
      <c r="S46" s="2">
        <f t="shared" si="11"/>
        <v>0</v>
      </c>
      <c r="T46" s="2">
        <f t="shared" si="11"/>
        <v>0</v>
      </c>
      <c r="U46" s="2">
        <f t="shared" si="11"/>
        <v>0</v>
      </c>
      <c r="AB46" s="66"/>
      <c r="AC46" s="66"/>
      <c r="AD46" s="66"/>
      <c r="AE46" s="66"/>
      <c r="AF46" s="66"/>
      <c r="AG46" s="66"/>
      <c r="AH46" s="66"/>
      <c r="AI46" s="66"/>
    </row>
    <row r="47" spans="1:35" s="83" customFormat="1" x14ac:dyDescent="0.25">
      <c r="A47" s="21">
        <f>S8</f>
        <v>0</v>
      </c>
      <c r="B47" s="23"/>
      <c r="C47" s="2">
        <f t="shared" si="6"/>
        <v>0</v>
      </c>
      <c r="D47" s="2">
        <f t="shared" si="7"/>
        <v>0</v>
      </c>
      <c r="E47" s="2">
        <f t="shared" si="8"/>
        <v>0</v>
      </c>
      <c r="F47" s="2">
        <f t="shared" si="9"/>
        <v>0</v>
      </c>
      <c r="G47" s="2">
        <f t="shared" ref="G47:P50" si="12">IF(G$27="%w/w SAR",((G$28*10)*$B47),IF(G$27="%w/w DM",(((G$28*10)*($B$28/100))*$B47),IF(G$27="kg/t SAR",(G$28*$B47),IF(G$27="kg/t DM",((G$28*($B$28/100))*$B47),IF(G$27="mg/kg SAR",((G$28*0.001)*$B47),IF(G$27="mg/kg DM",(((G$28*0.001)*($B$28/100))*$B47),0))))))</f>
        <v>0</v>
      </c>
      <c r="H47" s="2">
        <f t="shared" si="12"/>
        <v>0</v>
      </c>
      <c r="I47" s="2">
        <f t="shared" si="12"/>
        <v>0</v>
      </c>
      <c r="J47" s="2">
        <f t="shared" si="12"/>
        <v>0</v>
      </c>
      <c r="K47" s="2">
        <f t="shared" si="12"/>
        <v>0</v>
      </c>
      <c r="L47" s="2">
        <f t="shared" si="12"/>
        <v>0</v>
      </c>
      <c r="M47" s="2">
        <f t="shared" si="12"/>
        <v>0</v>
      </c>
      <c r="N47" s="2">
        <f t="shared" si="12"/>
        <v>0</v>
      </c>
      <c r="O47" s="2">
        <f t="shared" si="12"/>
        <v>0</v>
      </c>
      <c r="P47" s="2">
        <f t="shared" si="12"/>
        <v>0</v>
      </c>
      <c r="Q47" s="2">
        <f t="shared" si="10"/>
        <v>0</v>
      </c>
      <c r="R47" s="2">
        <f t="shared" si="11"/>
        <v>0</v>
      </c>
      <c r="S47" s="2">
        <f t="shared" si="11"/>
        <v>0</v>
      </c>
      <c r="T47" s="2">
        <f t="shared" si="11"/>
        <v>0</v>
      </c>
      <c r="U47" s="2">
        <f t="shared" si="11"/>
        <v>0</v>
      </c>
      <c r="AB47" s="66"/>
      <c r="AC47" s="66"/>
      <c r="AD47" s="66"/>
      <c r="AE47" s="66"/>
      <c r="AF47" s="66"/>
      <c r="AG47" s="66"/>
      <c r="AH47" s="66"/>
      <c r="AI47" s="66"/>
    </row>
    <row r="48" spans="1:35" s="83" customFormat="1" x14ac:dyDescent="0.25">
      <c r="A48" s="21">
        <f>T8</f>
        <v>0</v>
      </c>
      <c r="B48" s="23"/>
      <c r="C48" s="2">
        <f t="shared" si="6"/>
        <v>0</v>
      </c>
      <c r="D48" s="2">
        <f t="shared" si="7"/>
        <v>0</v>
      </c>
      <c r="E48" s="2">
        <f t="shared" si="8"/>
        <v>0</v>
      </c>
      <c r="F48" s="2">
        <f t="shared" si="9"/>
        <v>0</v>
      </c>
      <c r="G48" s="2">
        <f t="shared" si="12"/>
        <v>0</v>
      </c>
      <c r="H48" s="2">
        <f t="shared" si="12"/>
        <v>0</v>
      </c>
      <c r="I48" s="2">
        <f t="shared" si="12"/>
        <v>0</v>
      </c>
      <c r="J48" s="2">
        <f t="shared" si="12"/>
        <v>0</v>
      </c>
      <c r="K48" s="2">
        <f t="shared" si="12"/>
        <v>0</v>
      </c>
      <c r="L48" s="2">
        <f t="shared" si="12"/>
        <v>0</v>
      </c>
      <c r="M48" s="2">
        <f t="shared" si="12"/>
        <v>0</v>
      </c>
      <c r="N48" s="2">
        <f t="shared" si="12"/>
        <v>0</v>
      </c>
      <c r="O48" s="2">
        <f t="shared" si="12"/>
        <v>0</v>
      </c>
      <c r="P48" s="2">
        <f t="shared" si="12"/>
        <v>0</v>
      </c>
      <c r="Q48" s="2">
        <f t="shared" si="10"/>
        <v>0</v>
      </c>
      <c r="R48" s="2">
        <f t="shared" si="11"/>
        <v>0</v>
      </c>
      <c r="S48" s="2">
        <f t="shared" si="11"/>
        <v>0</v>
      </c>
      <c r="T48" s="2">
        <f t="shared" si="11"/>
        <v>0</v>
      </c>
      <c r="U48" s="2">
        <f t="shared" si="11"/>
        <v>0</v>
      </c>
      <c r="AB48" s="66"/>
      <c r="AC48" s="66"/>
      <c r="AD48" s="66"/>
      <c r="AE48" s="66"/>
      <c r="AF48" s="66"/>
      <c r="AG48" s="66"/>
      <c r="AH48" s="66"/>
      <c r="AI48" s="66"/>
    </row>
    <row r="49" spans="1:35" s="83" customFormat="1" x14ac:dyDescent="0.25">
      <c r="A49" s="21">
        <f>U8</f>
        <v>0</v>
      </c>
      <c r="B49" s="23"/>
      <c r="C49" s="2">
        <f t="shared" si="6"/>
        <v>0</v>
      </c>
      <c r="D49" s="2">
        <f t="shared" si="7"/>
        <v>0</v>
      </c>
      <c r="E49" s="2">
        <f t="shared" si="8"/>
        <v>0</v>
      </c>
      <c r="F49" s="2">
        <f t="shared" si="9"/>
        <v>0</v>
      </c>
      <c r="G49" s="2">
        <f t="shared" si="12"/>
        <v>0</v>
      </c>
      <c r="H49" s="2">
        <f t="shared" si="12"/>
        <v>0</v>
      </c>
      <c r="I49" s="2">
        <f t="shared" si="12"/>
        <v>0</v>
      </c>
      <c r="J49" s="2">
        <f t="shared" si="12"/>
        <v>0</v>
      </c>
      <c r="K49" s="2">
        <f t="shared" si="12"/>
        <v>0</v>
      </c>
      <c r="L49" s="2">
        <f t="shared" si="12"/>
        <v>0</v>
      </c>
      <c r="M49" s="2">
        <f t="shared" si="12"/>
        <v>0</v>
      </c>
      <c r="N49" s="2">
        <f t="shared" si="12"/>
        <v>0</v>
      </c>
      <c r="O49" s="2">
        <f t="shared" si="12"/>
        <v>0</v>
      </c>
      <c r="P49" s="2">
        <f t="shared" si="12"/>
        <v>0</v>
      </c>
      <c r="Q49" s="2">
        <f t="shared" si="10"/>
        <v>0</v>
      </c>
      <c r="R49" s="2">
        <f t="shared" si="11"/>
        <v>0</v>
      </c>
      <c r="S49" s="2">
        <f t="shared" si="11"/>
        <v>0</v>
      </c>
      <c r="T49" s="2">
        <f t="shared" si="11"/>
        <v>0</v>
      </c>
      <c r="U49" s="2">
        <f t="shared" si="11"/>
        <v>0</v>
      </c>
      <c r="AB49" s="66"/>
      <c r="AC49" s="66"/>
      <c r="AD49" s="66"/>
      <c r="AE49" s="66"/>
      <c r="AF49" s="66"/>
      <c r="AG49" s="66"/>
      <c r="AH49" s="66"/>
      <c r="AI49" s="66"/>
    </row>
    <row r="50" spans="1:35" s="83" customFormat="1" ht="13.5" thickBot="1" x14ac:dyDescent="0.3">
      <c r="A50" s="22">
        <f>V8</f>
        <v>0</v>
      </c>
      <c r="B50" s="23"/>
      <c r="C50" s="3">
        <f t="shared" si="6"/>
        <v>0</v>
      </c>
      <c r="D50" s="3">
        <f t="shared" si="7"/>
        <v>0</v>
      </c>
      <c r="E50" s="3">
        <f t="shared" si="8"/>
        <v>0</v>
      </c>
      <c r="F50" s="3">
        <f t="shared" si="9"/>
        <v>0</v>
      </c>
      <c r="G50" s="3">
        <f t="shared" si="12"/>
        <v>0</v>
      </c>
      <c r="H50" s="3">
        <f t="shared" si="12"/>
        <v>0</v>
      </c>
      <c r="I50" s="3">
        <f t="shared" si="12"/>
        <v>0</v>
      </c>
      <c r="J50" s="3">
        <f t="shared" si="12"/>
        <v>0</v>
      </c>
      <c r="K50" s="3">
        <f t="shared" si="12"/>
        <v>0</v>
      </c>
      <c r="L50" s="3">
        <f t="shared" si="12"/>
        <v>0</v>
      </c>
      <c r="M50" s="3">
        <f t="shared" si="12"/>
        <v>0</v>
      </c>
      <c r="N50" s="3">
        <f t="shared" si="12"/>
        <v>0</v>
      </c>
      <c r="O50" s="3">
        <f t="shared" si="12"/>
        <v>0</v>
      </c>
      <c r="P50" s="3">
        <f t="shared" si="12"/>
        <v>0</v>
      </c>
      <c r="Q50" s="3">
        <f t="shared" si="10"/>
        <v>0</v>
      </c>
      <c r="R50" s="3">
        <f t="shared" si="11"/>
        <v>0</v>
      </c>
      <c r="S50" s="3">
        <f t="shared" si="11"/>
        <v>0</v>
      </c>
      <c r="T50" s="3">
        <f t="shared" si="11"/>
        <v>0</v>
      </c>
      <c r="U50" s="3">
        <f t="shared" si="11"/>
        <v>0</v>
      </c>
      <c r="AB50" s="66"/>
      <c r="AC50" s="66"/>
      <c r="AD50" s="66"/>
      <c r="AE50" s="66"/>
      <c r="AF50" s="66"/>
      <c r="AG50" s="66"/>
      <c r="AH50" s="66"/>
      <c r="AI50" s="66"/>
    </row>
    <row r="51" spans="1:35" s="13" customFormat="1" ht="13.5" thickBot="1" x14ac:dyDescent="0.3">
      <c r="A51" s="11" t="s">
        <v>80</v>
      </c>
      <c r="B51" s="12">
        <v>250</v>
      </c>
      <c r="C51" s="12">
        <v>250</v>
      </c>
      <c r="D51" s="12" t="s">
        <v>82</v>
      </c>
      <c r="E51" s="12" t="s">
        <v>82</v>
      </c>
      <c r="F51" s="12" t="s">
        <v>82</v>
      </c>
      <c r="G51" s="12">
        <v>7.5</v>
      </c>
      <c r="H51" s="12">
        <v>15</v>
      </c>
      <c r="I51" s="12">
        <v>15</v>
      </c>
      <c r="J51" s="12">
        <v>0.15</v>
      </c>
      <c r="K51" s="12">
        <v>0.1</v>
      </c>
      <c r="L51" s="12">
        <v>3</v>
      </c>
      <c r="M51" s="12">
        <v>15</v>
      </c>
      <c r="N51" s="29" t="s">
        <v>83</v>
      </c>
      <c r="O51" s="29" t="s">
        <v>83</v>
      </c>
      <c r="P51" s="12">
        <v>360</v>
      </c>
      <c r="Q51" s="12" t="s">
        <v>81</v>
      </c>
      <c r="R51" s="12">
        <v>0.15</v>
      </c>
      <c r="S51" s="12">
        <v>0.7</v>
      </c>
      <c r="T51" s="12">
        <v>0.2</v>
      </c>
      <c r="U51" s="12">
        <v>20</v>
      </c>
      <c r="AB51" s="28"/>
      <c r="AC51" s="28"/>
      <c r="AD51" s="28"/>
      <c r="AE51" s="28"/>
      <c r="AF51" s="28"/>
      <c r="AG51" s="28"/>
      <c r="AH51" s="28"/>
      <c r="AI51" s="28"/>
    </row>
    <row r="53" spans="1:35" ht="20.25" x14ac:dyDescent="0.25">
      <c r="A53" s="84" t="s">
        <v>128</v>
      </c>
    </row>
    <row r="54" spans="1:35" ht="25.5" x14ac:dyDescent="0.2">
      <c r="A54" s="85"/>
      <c r="B54" s="86" t="s">
        <v>149</v>
      </c>
      <c r="C54" s="86" t="s">
        <v>150</v>
      </c>
      <c r="D54" s="86" t="s">
        <v>125</v>
      </c>
      <c r="E54" s="86" t="s">
        <v>126</v>
      </c>
      <c r="F54" s="86" t="s">
        <v>151</v>
      </c>
      <c r="G54" s="86" t="s">
        <v>127</v>
      </c>
    </row>
    <row r="55" spans="1:35" x14ac:dyDescent="0.2">
      <c r="A55" s="87"/>
      <c r="B55" s="96"/>
      <c r="C55" s="97"/>
      <c r="D55" s="88">
        <f>(B55/100)*C55</f>
        <v>0</v>
      </c>
      <c r="E55" s="88">
        <f>G55</f>
        <v>0</v>
      </c>
      <c r="F55" s="97"/>
      <c r="G55" s="88">
        <f>(B55/100)*F55</f>
        <v>0</v>
      </c>
    </row>
    <row r="56" spans="1:35" s="27" customFormat="1" x14ac:dyDescent="0.2">
      <c r="A56" s="42" t="s">
        <v>63</v>
      </c>
      <c r="B56" s="16">
        <v>1</v>
      </c>
      <c r="C56" s="89">
        <v>2</v>
      </c>
      <c r="D56" s="90">
        <v>3</v>
      </c>
      <c r="E56" s="90">
        <v>4</v>
      </c>
      <c r="F56" s="89">
        <v>5</v>
      </c>
      <c r="G56" s="90">
        <v>6</v>
      </c>
      <c r="H56" s="91">
        <v>7</v>
      </c>
      <c r="I56" s="91">
        <v>8</v>
      </c>
      <c r="J56" s="91">
        <v>9</v>
      </c>
      <c r="K56" s="89">
        <v>10</v>
      </c>
      <c r="L56" s="89">
        <v>11</v>
      </c>
      <c r="M56" s="90">
        <v>12</v>
      </c>
      <c r="N56" s="90">
        <v>13</v>
      </c>
      <c r="O56" s="89">
        <v>14</v>
      </c>
      <c r="P56" s="90">
        <v>15</v>
      </c>
      <c r="Q56" s="91">
        <v>16</v>
      </c>
      <c r="R56" s="91">
        <v>17</v>
      </c>
      <c r="S56" s="91">
        <v>18</v>
      </c>
      <c r="T56" s="89">
        <v>19</v>
      </c>
      <c r="U56" s="89">
        <v>20</v>
      </c>
    </row>
    <row r="57" spans="1:35" s="27" customFormat="1" x14ac:dyDescent="0.25">
      <c r="A57" s="42" t="s">
        <v>2</v>
      </c>
      <c r="B57" s="16">
        <f>C8</f>
        <v>2705</v>
      </c>
      <c r="C57" s="16">
        <f t="shared" ref="C57:U57" si="13">D8</f>
        <v>4811</v>
      </c>
      <c r="D57" s="16">
        <f t="shared" si="13"/>
        <v>6235</v>
      </c>
      <c r="E57" s="16">
        <f t="shared" si="13"/>
        <v>7626</v>
      </c>
      <c r="F57" s="16">
        <f t="shared" si="13"/>
        <v>8920</v>
      </c>
      <c r="G57" s="16">
        <f t="shared" si="13"/>
        <v>9808</v>
      </c>
      <c r="H57" s="16">
        <f t="shared" si="13"/>
        <v>1799</v>
      </c>
      <c r="I57" s="16">
        <f t="shared" si="13"/>
        <v>1607</v>
      </c>
      <c r="J57" s="16">
        <f t="shared" si="13"/>
        <v>2502</v>
      </c>
      <c r="K57" s="16">
        <f t="shared" si="13"/>
        <v>3618</v>
      </c>
      <c r="L57" s="16">
        <f t="shared" si="13"/>
        <v>2429</v>
      </c>
      <c r="M57" s="16">
        <f t="shared" si="13"/>
        <v>9478</v>
      </c>
      <c r="N57" s="16">
        <f t="shared" si="13"/>
        <v>1487</v>
      </c>
      <c r="O57" s="16">
        <f t="shared" si="13"/>
        <v>2786</v>
      </c>
      <c r="P57" s="16">
        <f t="shared" si="13"/>
        <v>3769</v>
      </c>
      <c r="Q57" s="16">
        <f t="shared" si="13"/>
        <v>0</v>
      </c>
      <c r="R57" s="16">
        <f t="shared" si="13"/>
        <v>0</v>
      </c>
      <c r="S57" s="16">
        <f t="shared" si="13"/>
        <v>0</v>
      </c>
      <c r="T57" s="16">
        <f t="shared" si="13"/>
        <v>0</v>
      </c>
      <c r="U57" s="16">
        <f t="shared" si="13"/>
        <v>0</v>
      </c>
    </row>
    <row r="58" spans="1:35" s="27" customFormat="1" hidden="1" x14ac:dyDescent="0.25">
      <c r="A58" s="42" t="s">
        <v>136</v>
      </c>
      <c r="B58" s="44" t="str">
        <f>C16&amp;" I "&amp;(VLOOKUP(C14,Table245811[],6,FALSE))</f>
        <v>Medium/Clay I Grass</v>
      </c>
      <c r="C58" s="44" t="str">
        <f>D16&amp;" I "&amp;(VLOOKUP(D14,Table245811[],6,FALSE))</f>
        <v>Medium/Clay I Grass</v>
      </c>
      <c r="D58" s="21" t="str">
        <f>E16&amp;" I "&amp;(VLOOKUP(E14,Table245811[],6,FALSE))</f>
        <v>Medium/Clay I Grass</v>
      </c>
      <c r="E58" s="21" t="str">
        <f>F16&amp;" I "&amp;(VLOOKUP(F14,Table245811[],6,FALSE))</f>
        <v>Medium/Clay I Grass</v>
      </c>
      <c r="F58" s="21" t="str">
        <f>G16&amp;" I "&amp;(VLOOKUP(G14,Table245811[],6,FALSE))</f>
        <v>Medium/Clay I Grass</v>
      </c>
      <c r="G58" s="21" t="str">
        <f>H16&amp;" I "&amp;(VLOOKUP(H14,Table245811[],6,FALSE))</f>
        <v>Medium/Clay I Grass</v>
      </c>
      <c r="H58" s="21" t="str">
        <f>I16&amp;" I "&amp;(VLOOKUP(I14,Table245811[],6,FALSE))</f>
        <v>Medium/Clay I Grass</v>
      </c>
      <c r="I58" s="21" t="str">
        <f>J16&amp;" I "&amp;(VLOOKUP(J14,Table245811[],6,FALSE))</f>
        <v>Medium/Clay I Grass</v>
      </c>
      <c r="J58" s="21" t="str">
        <f>K16&amp;" I "&amp;(VLOOKUP(K14,Table245811[],6,FALSE))</f>
        <v>Medium/Clay I Grass</v>
      </c>
      <c r="K58" s="21" t="str">
        <f>L16&amp;" I "&amp;(VLOOKUP(L14,Table245811[],6,FALSE))</f>
        <v>Medium/Clay I Grass</v>
      </c>
      <c r="L58" s="21" t="str">
        <f>M16&amp;" I "&amp;(VLOOKUP(M14,Table245811[],6,FALSE))</f>
        <v>Medium/Clay I Grass</v>
      </c>
      <c r="M58" s="21" t="str">
        <f>N16&amp;" I "&amp;(VLOOKUP(N14,Table245811[],6,FALSE))</f>
        <v>Medium/Clay I Grass</v>
      </c>
      <c r="N58" s="21" t="str">
        <f>O16&amp;" I "&amp;(VLOOKUP(O14,Table245811[],6,FALSE))</f>
        <v>Medium/Clay I Grass</v>
      </c>
      <c r="O58" s="21" t="str">
        <f>P16&amp;" I "&amp;(VLOOKUP(P14,Table245811[],6,FALSE))</f>
        <v>Medium/Clay I Grass</v>
      </c>
      <c r="P58" s="21" t="str">
        <f>Q16&amp;" I "&amp;(VLOOKUP(Q14,Table245811[],6,FALSE))</f>
        <v>Medium/Clay I Grass</v>
      </c>
      <c r="Q58" s="21" t="e">
        <f>R16&amp;" I "&amp;(VLOOKUP(R14,Table245811[],6,FALSE))</f>
        <v>#N/A</v>
      </c>
      <c r="R58" s="21" t="e">
        <f>S16&amp;" I "&amp;(VLOOKUP(S14,Table245811[],6,FALSE))</f>
        <v>#N/A</v>
      </c>
      <c r="S58" s="21" t="e">
        <f>T16&amp;" I "&amp;(VLOOKUP(T14,Table245811[],6,FALSE))</f>
        <v>#N/A</v>
      </c>
      <c r="T58" s="21" t="e">
        <f>U16&amp;" I "&amp;(VLOOKUP(U14,Table245811[],6,FALSE))</f>
        <v>#N/A</v>
      </c>
      <c r="U58" s="21" t="e">
        <f>V16&amp;" I "&amp;(VLOOKUP(V14,Table245811[],6,FALSE))</f>
        <v>#N/A</v>
      </c>
    </row>
    <row r="59" spans="1:35" s="27" customFormat="1" hidden="1" x14ac:dyDescent="0.2">
      <c r="A59" s="92" t="s">
        <v>130</v>
      </c>
      <c r="B59" s="93">
        <f>VLOOKUP(C$14,Table245811[],5,FALSE)</f>
        <v>6.2</v>
      </c>
      <c r="C59" s="93">
        <f>VLOOKUP(D$14,Table245811[],5,FALSE)</f>
        <v>6.2</v>
      </c>
      <c r="D59" s="93">
        <f>VLOOKUP(E$14,Table245811[],5,FALSE)</f>
        <v>6.2</v>
      </c>
      <c r="E59" s="93">
        <f>VLOOKUP(F$14,Table245811[],5,FALSE)</f>
        <v>6.2</v>
      </c>
      <c r="F59" s="93">
        <f>VLOOKUP(G$14,Table245811[],5,FALSE)</f>
        <v>6.2</v>
      </c>
      <c r="G59" s="93">
        <f>VLOOKUP(H$14,Table245811[],5,FALSE)</f>
        <v>6.2</v>
      </c>
      <c r="H59" s="93">
        <f>VLOOKUP(I$14,Table245811[],5,FALSE)</f>
        <v>6.2</v>
      </c>
      <c r="I59" s="93">
        <f>VLOOKUP(J$14,Table245811[],5,FALSE)</f>
        <v>6.2</v>
      </c>
      <c r="J59" s="93">
        <f>VLOOKUP(K$14,Table245811[],5,FALSE)</f>
        <v>6.2</v>
      </c>
      <c r="K59" s="93">
        <f>VLOOKUP(L$14,Table245811[],5,FALSE)</f>
        <v>6.2</v>
      </c>
      <c r="L59" s="93">
        <f>VLOOKUP(M$14,Table245811[],5,FALSE)</f>
        <v>6.2</v>
      </c>
      <c r="M59" s="93">
        <f>VLOOKUP(N$14,Table245811[],5,FALSE)</f>
        <v>6.2</v>
      </c>
      <c r="N59" s="93">
        <f>VLOOKUP(O$14,Table245811[],5,FALSE)</f>
        <v>6.2</v>
      </c>
      <c r="O59" s="93">
        <f>VLOOKUP(P$14,Table245811[],5,FALSE)</f>
        <v>6.2</v>
      </c>
      <c r="P59" s="93">
        <f>VLOOKUP(Q$14,Table245811[],5,FALSE)</f>
        <v>6.2</v>
      </c>
      <c r="Q59" s="93" t="e">
        <f>VLOOKUP(R$14,Table245811[],5,FALSE)</f>
        <v>#N/A</v>
      </c>
      <c r="R59" s="93" t="e">
        <f>VLOOKUP(S$14,Table245811[],5,FALSE)</f>
        <v>#N/A</v>
      </c>
      <c r="S59" s="93" t="e">
        <f>VLOOKUP(T$14,Table245811[],5,FALSE)</f>
        <v>#N/A</v>
      </c>
      <c r="T59" s="93" t="e">
        <f>VLOOKUP(U$14,Table245811[],5,FALSE)</f>
        <v>#N/A</v>
      </c>
      <c r="U59" s="93" t="e">
        <f>VLOOKUP(V$14,Table245811[],5,FALSE)</f>
        <v>#N/A</v>
      </c>
    </row>
    <row r="60" spans="1:35" s="27" customFormat="1" hidden="1" x14ac:dyDescent="0.2">
      <c r="A60" s="92" t="s">
        <v>4</v>
      </c>
      <c r="B60" s="93">
        <f>C10</f>
        <v>6.1</v>
      </c>
      <c r="C60" s="93">
        <f t="shared" ref="C60:U60" si="14">D10</f>
        <v>5.8</v>
      </c>
      <c r="D60" s="93">
        <f t="shared" si="14"/>
        <v>5.6</v>
      </c>
      <c r="E60" s="93">
        <f t="shared" si="14"/>
        <v>5.9</v>
      </c>
      <c r="F60" s="93">
        <f t="shared" si="14"/>
        <v>6</v>
      </c>
      <c r="G60" s="93">
        <f t="shared" si="14"/>
        <v>5.4</v>
      </c>
      <c r="H60" s="93">
        <f t="shared" si="14"/>
        <v>5.4</v>
      </c>
      <c r="I60" s="93">
        <f t="shared" si="14"/>
        <v>5.8</v>
      </c>
      <c r="J60" s="93">
        <f t="shared" si="14"/>
        <v>5.8</v>
      </c>
      <c r="K60" s="93">
        <f t="shared" si="14"/>
        <v>5.6</v>
      </c>
      <c r="L60" s="93">
        <f t="shared" si="14"/>
        <v>5.6</v>
      </c>
      <c r="M60" s="93">
        <f t="shared" si="14"/>
        <v>5.6</v>
      </c>
      <c r="N60" s="93">
        <f t="shared" si="14"/>
        <v>5.6</v>
      </c>
      <c r="O60" s="93">
        <f t="shared" si="14"/>
        <v>5.8</v>
      </c>
      <c r="P60" s="93">
        <f t="shared" si="14"/>
        <v>5.7</v>
      </c>
      <c r="Q60" s="93">
        <f t="shared" si="14"/>
        <v>0</v>
      </c>
      <c r="R60" s="93">
        <f t="shared" si="14"/>
        <v>0</v>
      </c>
      <c r="S60" s="93">
        <f t="shared" si="14"/>
        <v>0</v>
      </c>
      <c r="T60" s="93">
        <f t="shared" si="14"/>
        <v>0</v>
      </c>
      <c r="U60" s="93">
        <f t="shared" si="14"/>
        <v>0</v>
      </c>
    </row>
    <row r="61" spans="1:35" s="27" customFormat="1" hidden="1" x14ac:dyDescent="0.2">
      <c r="A61" s="92" t="s">
        <v>131</v>
      </c>
      <c r="B61" s="93">
        <f t="shared" ref="B61:U61" si="15">VLOOKUP(B58,$AD9:$AE18,2,FALSE)</f>
        <v>6</v>
      </c>
      <c r="C61" s="93">
        <f t="shared" si="15"/>
        <v>6</v>
      </c>
      <c r="D61" s="93">
        <f t="shared" si="15"/>
        <v>6</v>
      </c>
      <c r="E61" s="93">
        <f t="shared" si="15"/>
        <v>6</v>
      </c>
      <c r="F61" s="93">
        <f t="shared" si="15"/>
        <v>6</v>
      </c>
      <c r="G61" s="93">
        <f t="shared" si="15"/>
        <v>6</v>
      </c>
      <c r="H61" s="93">
        <f t="shared" si="15"/>
        <v>6</v>
      </c>
      <c r="I61" s="93">
        <f t="shared" si="15"/>
        <v>6</v>
      </c>
      <c r="J61" s="93">
        <f t="shared" si="15"/>
        <v>6</v>
      </c>
      <c r="K61" s="93">
        <f t="shared" si="15"/>
        <v>6</v>
      </c>
      <c r="L61" s="93">
        <f t="shared" si="15"/>
        <v>6</v>
      </c>
      <c r="M61" s="93">
        <f t="shared" si="15"/>
        <v>6</v>
      </c>
      <c r="N61" s="93">
        <f t="shared" si="15"/>
        <v>6</v>
      </c>
      <c r="O61" s="93">
        <f t="shared" si="15"/>
        <v>6</v>
      </c>
      <c r="P61" s="93">
        <f t="shared" si="15"/>
        <v>6</v>
      </c>
      <c r="Q61" s="93" t="e">
        <f t="shared" si="15"/>
        <v>#N/A</v>
      </c>
      <c r="R61" s="93" t="e">
        <f t="shared" si="15"/>
        <v>#N/A</v>
      </c>
      <c r="S61" s="93" t="e">
        <f t="shared" si="15"/>
        <v>#N/A</v>
      </c>
      <c r="T61" s="93" t="e">
        <f t="shared" si="15"/>
        <v>#N/A</v>
      </c>
      <c r="U61" s="93" t="e">
        <f t="shared" si="15"/>
        <v>#N/A</v>
      </c>
    </row>
    <row r="62" spans="1:35" s="27" customFormat="1" hidden="1" x14ac:dyDescent="0.2">
      <c r="A62" s="92" t="s">
        <v>132</v>
      </c>
      <c r="B62" s="94">
        <f>B31</f>
        <v>119</v>
      </c>
      <c r="C62" s="94">
        <f>B32</f>
        <v>119</v>
      </c>
      <c r="D62" s="94">
        <f>B33</f>
        <v>119</v>
      </c>
      <c r="E62" s="94">
        <f>B34</f>
        <v>119</v>
      </c>
      <c r="F62" s="94">
        <f>B35</f>
        <v>119</v>
      </c>
      <c r="G62" s="94">
        <f>B36</f>
        <v>119</v>
      </c>
      <c r="H62" s="94">
        <f>B37</f>
        <v>119</v>
      </c>
      <c r="I62" s="94">
        <f>B38</f>
        <v>119</v>
      </c>
      <c r="J62" s="94">
        <f>B39</f>
        <v>119</v>
      </c>
      <c r="K62" s="94">
        <f>B40</f>
        <v>119</v>
      </c>
      <c r="L62" s="94">
        <f>B41</f>
        <v>119</v>
      </c>
      <c r="M62" s="94">
        <f>B42</f>
        <v>119</v>
      </c>
      <c r="N62" s="94">
        <f>B43</f>
        <v>119</v>
      </c>
      <c r="O62" s="94">
        <f>B44</f>
        <v>119</v>
      </c>
      <c r="P62" s="94">
        <f>B45</f>
        <v>119</v>
      </c>
      <c r="Q62" s="94">
        <f>B46</f>
        <v>0</v>
      </c>
      <c r="R62" s="94">
        <f>B47</f>
        <v>0</v>
      </c>
      <c r="S62" s="94">
        <f>B48</f>
        <v>0</v>
      </c>
      <c r="T62" s="94">
        <f>B49</f>
        <v>0</v>
      </c>
      <c r="U62" s="94">
        <f>B50</f>
        <v>0</v>
      </c>
    </row>
    <row r="63" spans="1:35" s="27" customFormat="1" ht="25.5" x14ac:dyDescent="0.2">
      <c r="A63" s="86" t="s">
        <v>134</v>
      </c>
      <c r="B63" s="94">
        <f>$E55*(B62/100)</f>
        <v>0</v>
      </c>
      <c r="C63" s="94">
        <f t="shared" ref="C63:U63" si="16">$E55*(C62/100)</f>
        <v>0</v>
      </c>
      <c r="D63" s="94">
        <f t="shared" si="16"/>
        <v>0</v>
      </c>
      <c r="E63" s="94">
        <f t="shared" si="16"/>
        <v>0</v>
      </c>
      <c r="F63" s="94">
        <f>$E55*(F62/100)</f>
        <v>0</v>
      </c>
      <c r="G63" s="94">
        <f t="shared" si="16"/>
        <v>0</v>
      </c>
      <c r="H63" s="94">
        <f t="shared" si="16"/>
        <v>0</v>
      </c>
      <c r="I63" s="94">
        <f t="shared" si="16"/>
        <v>0</v>
      </c>
      <c r="J63" s="94">
        <f t="shared" si="16"/>
        <v>0</v>
      </c>
      <c r="K63" s="94">
        <f t="shared" si="16"/>
        <v>0</v>
      </c>
      <c r="L63" s="94">
        <f t="shared" si="16"/>
        <v>0</v>
      </c>
      <c r="M63" s="94">
        <f t="shared" si="16"/>
        <v>0</v>
      </c>
      <c r="N63" s="94">
        <f t="shared" si="16"/>
        <v>0</v>
      </c>
      <c r="O63" s="94">
        <f t="shared" si="16"/>
        <v>0</v>
      </c>
      <c r="P63" s="94">
        <f t="shared" si="16"/>
        <v>0</v>
      </c>
      <c r="Q63" s="94">
        <f t="shared" si="16"/>
        <v>0</v>
      </c>
      <c r="R63" s="94">
        <f t="shared" si="16"/>
        <v>0</v>
      </c>
      <c r="S63" s="94">
        <f t="shared" si="16"/>
        <v>0</v>
      </c>
      <c r="T63" s="94">
        <f t="shared" si="16"/>
        <v>0</v>
      </c>
      <c r="U63" s="94">
        <f t="shared" si="16"/>
        <v>0</v>
      </c>
    </row>
    <row r="64" spans="1:35" s="27" customFormat="1" ht="25.5" x14ac:dyDescent="0.2">
      <c r="A64" s="86" t="s">
        <v>133</v>
      </c>
      <c r="B64" s="94">
        <f>(B59-B60)*B61</f>
        <v>0.6000000000000032</v>
      </c>
      <c r="C64" s="94">
        <f t="shared" ref="C64:U64" si="17">(C59-C60)*C61</f>
        <v>2.4000000000000021</v>
      </c>
      <c r="D64" s="94">
        <f t="shared" si="17"/>
        <v>3.6000000000000032</v>
      </c>
      <c r="E64" s="94">
        <f t="shared" si="17"/>
        <v>1.7999999999999989</v>
      </c>
      <c r="F64" s="94">
        <f t="shared" si="17"/>
        <v>1.2000000000000011</v>
      </c>
      <c r="G64" s="94">
        <f t="shared" si="17"/>
        <v>4.7999999999999989</v>
      </c>
      <c r="H64" s="94">
        <f t="shared" si="17"/>
        <v>4.7999999999999989</v>
      </c>
      <c r="I64" s="94">
        <f t="shared" si="17"/>
        <v>2.4000000000000021</v>
      </c>
      <c r="J64" s="94">
        <f t="shared" si="17"/>
        <v>2.4000000000000021</v>
      </c>
      <c r="K64" s="94">
        <f t="shared" si="17"/>
        <v>3.6000000000000032</v>
      </c>
      <c r="L64" s="94">
        <f t="shared" si="17"/>
        <v>3.6000000000000032</v>
      </c>
      <c r="M64" s="94">
        <f t="shared" si="17"/>
        <v>3.6000000000000032</v>
      </c>
      <c r="N64" s="94">
        <f t="shared" si="17"/>
        <v>3.6000000000000032</v>
      </c>
      <c r="O64" s="94">
        <f t="shared" si="17"/>
        <v>2.4000000000000021</v>
      </c>
      <c r="P64" s="94">
        <f t="shared" si="17"/>
        <v>3</v>
      </c>
      <c r="Q64" s="94" t="e">
        <f t="shared" si="17"/>
        <v>#N/A</v>
      </c>
      <c r="R64" s="94" t="e">
        <f t="shared" si="17"/>
        <v>#N/A</v>
      </c>
      <c r="S64" s="94" t="e">
        <f t="shared" si="17"/>
        <v>#N/A</v>
      </c>
      <c r="T64" s="94" t="e">
        <f t="shared" si="17"/>
        <v>#N/A</v>
      </c>
      <c r="U64" s="94" t="e">
        <f t="shared" si="17"/>
        <v>#N/A</v>
      </c>
    </row>
    <row r="65" spans="1:21" s="27" customFormat="1" ht="38.25" x14ac:dyDescent="0.2">
      <c r="A65" s="86" t="s">
        <v>148</v>
      </c>
      <c r="B65" s="95" t="str">
        <f>IF(B64&lt;=B63,"OVER","UNDER")</f>
        <v>UNDER</v>
      </c>
      <c r="C65" s="95" t="str">
        <f t="shared" ref="C65:U65" si="18">IF(C64&lt;=C63,"OVER","UNDER")</f>
        <v>UNDER</v>
      </c>
      <c r="D65" s="95" t="str">
        <f t="shared" si="18"/>
        <v>UNDER</v>
      </c>
      <c r="E65" s="95" t="str">
        <f t="shared" si="18"/>
        <v>UNDER</v>
      </c>
      <c r="F65" s="95" t="str">
        <f t="shared" si="18"/>
        <v>UNDER</v>
      </c>
      <c r="G65" s="95" t="str">
        <f t="shared" si="18"/>
        <v>UNDER</v>
      </c>
      <c r="H65" s="95" t="str">
        <f t="shared" si="18"/>
        <v>UNDER</v>
      </c>
      <c r="I65" s="95" t="str">
        <f t="shared" si="18"/>
        <v>UNDER</v>
      </c>
      <c r="J65" s="95" t="str">
        <f t="shared" si="18"/>
        <v>UNDER</v>
      </c>
      <c r="K65" s="95" t="str">
        <f t="shared" si="18"/>
        <v>UNDER</v>
      </c>
      <c r="L65" s="95" t="str">
        <f t="shared" si="18"/>
        <v>UNDER</v>
      </c>
      <c r="M65" s="95" t="str">
        <f t="shared" si="18"/>
        <v>UNDER</v>
      </c>
      <c r="N65" s="95" t="str">
        <f t="shared" si="18"/>
        <v>UNDER</v>
      </c>
      <c r="O65" s="95" t="str">
        <f t="shared" si="18"/>
        <v>UNDER</v>
      </c>
      <c r="P65" s="95" t="str">
        <f t="shared" si="18"/>
        <v>UNDER</v>
      </c>
      <c r="Q65" s="95" t="e">
        <f t="shared" si="18"/>
        <v>#N/A</v>
      </c>
      <c r="R65" s="95" t="e">
        <f t="shared" si="18"/>
        <v>#N/A</v>
      </c>
      <c r="S65" s="95" t="e">
        <f t="shared" si="18"/>
        <v>#N/A</v>
      </c>
      <c r="T65" s="95" t="e">
        <f t="shared" si="18"/>
        <v>#N/A</v>
      </c>
      <c r="U65" s="95" t="e">
        <f t="shared" si="18"/>
        <v>#N/A</v>
      </c>
    </row>
  </sheetData>
  <sheetProtection password="DE2C" sheet="1" objects="1" scenarios="1"/>
  <dataConsolidate/>
  <mergeCells count="34">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s>
  <conditionalFormatting sqref="C20:V21">
    <cfRule type="cellIs" dxfId="39" priority="33" operator="equal">
      <formula>"DECREASE"</formula>
    </cfRule>
    <cfRule type="cellIs" dxfId="38" priority="34" operator="equal">
      <formula>"INCREASE"</formula>
    </cfRule>
  </conditionalFormatting>
  <conditionalFormatting sqref="B62:U65 B31:B50">
    <cfRule type="cellIs" dxfId="37" priority="32" operator="greaterThan">
      <formula>$B$51</formula>
    </cfRule>
  </conditionalFormatting>
  <conditionalFormatting sqref="C31:C50">
    <cfRule type="cellIs" dxfId="36" priority="31" operator="greaterThan">
      <formula>$C$51</formula>
    </cfRule>
  </conditionalFormatting>
  <conditionalFormatting sqref="C18:V18">
    <cfRule type="cellIs" dxfId="35" priority="30" operator="equal">
      <formula>0</formula>
    </cfRule>
  </conditionalFormatting>
  <conditionalFormatting sqref="C17:V17">
    <cfRule type="cellIs" dxfId="34" priority="29" operator="equal">
      <formula>0</formula>
    </cfRule>
  </conditionalFormatting>
  <conditionalFormatting sqref="C19:V19">
    <cfRule type="cellIs" dxfId="33" priority="28" operator="equal">
      <formula>0</formula>
    </cfRule>
  </conditionalFormatting>
  <conditionalFormatting sqref="G31:G50">
    <cfRule type="cellIs" dxfId="32" priority="27" operator="greaterThan">
      <formula>$G$51</formula>
    </cfRule>
  </conditionalFormatting>
  <conditionalFormatting sqref="H31:H50">
    <cfRule type="cellIs" dxfId="31" priority="26" operator="greaterThan">
      <formula>$H$51</formula>
    </cfRule>
  </conditionalFormatting>
  <conditionalFormatting sqref="I31:I50">
    <cfRule type="cellIs" dxfId="30" priority="25" operator="greaterThan">
      <formula>$I$51</formula>
    </cfRule>
  </conditionalFormatting>
  <conditionalFormatting sqref="K31:K50">
    <cfRule type="cellIs" dxfId="29" priority="24" operator="greaterThan">
      <formula>$K$51</formula>
    </cfRule>
  </conditionalFormatting>
  <conditionalFormatting sqref="L31:L50">
    <cfRule type="cellIs" dxfId="28" priority="23" operator="greaterThan">
      <formula>$L$51</formula>
    </cfRule>
  </conditionalFormatting>
  <conditionalFormatting sqref="M31:M50">
    <cfRule type="cellIs" dxfId="27" priority="22" operator="greaterThan">
      <formula>$M$51</formula>
    </cfRule>
  </conditionalFormatting>
  <conditionalFormatting sqref="P31:P50">
    <cfRule type="cellIs" dxfId="26" priority="21" operator="greaterThan">
      <formula>$P$51</formula>
    </cfRule>
  </conditionalFormatting>
  <conditionalFormatting sqref="R31:R50">
    <cfRule type="cellIs" dxfId="25" priority="20" operator="greaterThan">
      <formula>$R$51</formula>
    </cfRule>
  </conditionalFormatting>
  <conditionalFormatting sqref="S31:S50">
    <cfRule type="cellIs" dxfId="24" priority="19" operator="greaterThan">
      <formula>$S$51</formula>
    </cfRule>
  </conditionalFormatting>
  <conditionalFormatting sqref="T31:T50">
    <cfRule type="cellIs" dxfId="23" priority="18" operator="greaterThan">
      <formula>$T$51</formula>
    </cfRule>
  </conditionalFormatting>
  <conditionalFormatting sqref="U31:U50">
    <cfRule type="cellIs" dxfId="22" priority="17" operator="greaterThan">
      <formula>$U$51</formula>
    </cfRule>
  </conditionalFormatting>
  <conditionalFormatting sqref="C22:V22">
    <cfRule type="cellIs" dxfId="21" priority="16" operator="equal">
      <formula>0</formula>
    </cfRule>
  </conditionalFormatting>
  <conditionalFormatting sqref="C24:V24">
    <cfRule type="cellIs" dxfId="20" priority="14" operator="equal">
      <formula>"DECREASE"</formula>
    </cfRule>
    <cfRule type="cellIs" dxfId="19" priority="15" operator="equal">
      <formula>"INCREASE"</formula>
    </cfRule>
  </conditionalFormatting>
  <conditionalFormatting sqref="C23:V23">
    <cfRule type="cellIs" dxfId="18" priority="13" operator="equal">
      <formula>0</formula>
    </cfRule>
  </conditionalFormatting>
  <conditionalFormatting sqref="C21:V21">
    <cfRule type="cellIs" dxfId="17" priority="9" operator="equal">
      <formula>0</formula>
    </cfRule>
  </conditionalFormatting>
  <conditionalFormatting sqref="B65:U65">
    <cfRule type="cellIs" dxfId="16" priority="7" operator="equal">
      <formula>"UNDER"</formula>
    </cfRule>
    <cfRule type="cellIs" dxfId="15" priority="8" operator="equal">
      <formula>"OVER"</formula>
    </cfRule>
  </conditionalFormatting>
  <conditionalFormatting sqref="J31:J50">
    <cfRule type="cellIs" dxfId="14" priority="4" operator="greaterThan">
      <formula>$J$51</formula>
    </cfRule>
  </conditionalFormatting>
  <conditionalFormatting sqref="I1">
    <cfRule type="cellIs" dxfId="13" priority="3" operator="lessThan">
      <formula>5</formula>
    </cfRule>
  </conditionalFormatting>
  <conditionalFormatting sqref="I2">
    <cfRule type="cellIs" dxfId="12" priority="2" operator="greaterThan">
      <formula>5000.1</formula>
    </cfRule>
  </conditionalFormatting>
  <conditionalFormatting sqref="I3">
    <cfRule type="cellIs" dxfId="11" priority="1" operator="greaterThan">
      <formula>4.1</formula>
    </cfRule>
  </conditionalFormatting>
  <dataValidations count="4">
    <dataValidation type="list" allowBlank="1" showInputMessage="1" showErrorMessage="1" sqref="C16:V16" xr:uid="{39A2ABA8-E63A-4AB2-8679-9C1E121EB486}">
      <formula1>$AD$1:$AD$6</formula1>
    </dataValidation>
    <dataValidation type="list" allowBlank="1" showInputMessage="1" showErrorMessage="1" sqref="C14:V14" xr:uid="{D8EFC677-C722-4FC4-8C96-5BC5512345EC}">
      <formula1>$AI$2:$AI$26</formula1>
    </dataValidation>
    <dataValidation type="list" allowBlank="1" showInputMessage="1" showErrorMessage="1" sqref="F3" xr:uid="{43DE4CE1-7BA2-43EF-AF96-F188AF47F67E}">
      <formula1>$AG$2:$AG$5</formula1>
    </dataValidation>
    <dataValidation type="list" showInputMessage="1" sqref="C27:U27" xr:uid="{6A6558A0-4949-4A1C-821B-FDE0D30FBE92}">
      <formula1>$AB$2:$AB$8</formula1>
    </dataValidation>
  </dataValidations>
  <pageMargins left="0.7" right="0.7" top="0.75" bottom="0.75" header="0.3" footer="0.3"/>
  <pageSetup paperSize="9" orientation="portrait" r:id="rId1"/>
  <legacyDrawing r:id="rId2"/>
  <tableParts count="1">
    <tablePart r:id="rId3"/>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p:properties xmlns:p="http://schemas.microsoft.com/office/2006/metadata/properties" xmlns:xsi="http://www.w3.org/2001/XMLSchema-instance" xmlns:pc="http://schemas.microsoft.com/office/infopath/2007/PartnerControls">
  <documentManagement>
    <Site_x0020_Name xmlns="859f7ad6-93f6-4205-b62b-a17f28acbbac">Stepside Agri mobile plant</Site_x0020_Name>
    <Internal_x002f_External xmlns="859f7ad6-93f6-4205-b62b-a17f28acbbac">Internal document</Internal_x002f_External>
    <Post_x0020_code xmlns="859f7ad6-93f6-4205-b62b-a17f28acbbac" xsi:nil="true"/>
    <Document_x0020_Type xmlns="859f7ad6-93f6-4205-b62b-a17f28acbbac">Form/Proforma</Document_x0020_Type>
    <Welsh_x0020_Local_x0020_Authority xmlns="859f7ad6-93f6-4205-b62b-a17f28acbbac" xsi:nil="true"/>
    <Disclosure_x0020_Status xmlns="859f7ad6-93f6-4205-b62b-a17f28acbbac">Public register</Disclosure_x0020_Status>
    <Addressee xmlns="859f7ad6-93f6-4205-b62b-a17f28acbbac" xsi:nil="true"/>
    <Process_x0020_Type xmlns="859f7ad6-93f6-4205-b62b-a17f28acbbac">Application</Process_x0020_Type>
    <License_x002f_Activity_x0020_Type xmlns="859f7ad6-93f6-4205-b62b-a17f28acbbac">1. EPR Waste Facility</License_x002f_Activity_x0020_Type>
    <Surrendered_x002f_Expired xmlns="859f7ad6-93f6-4205-b62b-a17f28acbbac" xsi:nil="true"/>
    <Document_x0020_Date xmlns="859f7ad6-93f6-4205-b62b-a17f28acbbac">2021-06-06T23:00:00+00:00</Document_x0020_Date>
    <Facility_x0020_Address xmlns="859f7ad6-93f6-4205-b62b-a17f28acbbac">n/a mobile plant</Facility_x0020_Address>
    <Environment_x0020_Sub_x0020_Folder xmlns="859f7ad6-93f6-4205-b62b-a17f28acbbac">Licences applications</Environment_x0020_Sub_x0020_Folder>
    <Customer_x0020_Name xmlns="859f7ad6-93f6-4205-b62b-a17f28acbbac">Mr Daniel James and Mrs Carys James</Customer_x0020_Name>
    <Surrendered_x002f_Expired_x0020_Date xmlns="859f7ad6-93f6-4205-b62b-a17f28acbbac" xsi:nil="true"/>
    <IconOverlay xmlns="http://schemas.microsoft.com/sharepoint/v4" xsi:nil="true"/>
  </documentManagement>
</p:properties>
</file>

<file path=customXml/item2.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3.xml><?xml version="1.0" encoding="utf-8"?>
<?mso-contentType ?>
<SharedContentType xmlns="Microsoft.SharePoint.Taxonomy.ContentTypeSync" SourceId="78499d3b-94a8-4059-8763-489d4400b14a" ContentTypeId="0x01010067EB80C5FE939D4A9B3D8BA62129B7F50202" PreviousValue="false"/>
</file>

<file path=customXml/item4.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9BA49DEA66A6BD4BBAEF2EB7BA47DA78" ma:contentTypeVersion="754" ma:contentTypeDescription="Permitting &amp; Compliance Excel Document" ma:contentTypeScope="" ma:versionID="1fbbe51468295724527f2ae6ab308c90">
  <xsd:schema xmlns:xsd="http://www.w3.org/2001/XMLSchema" xmlns:xs="http://www.w3.org/2001/XMLSchema" xmlns:p="http://schemas.microsoft.com/office/2006/metadata/properties" xmlns:ns2="859f7ad6-93f6-4205-b62b-a17f28acbbac" xmlns:ns4="005db27c-c37f-4c3b-898d-3fee1249b087" xmlns:ns5="http://schemas.microsoft.com/sharepoint/v4" targetNamespace="http://schemas.microsoft.com/office/2006/metadata/properties" ma:root="true" ma:fieldsID="e735e5a36dcd1f688899cef58a2c654d" ns2:_="" ns4:_="" ns5:_="">
    <xsd:import namespace="859f7ad6-93f6-4205-b62b-a17f28acbbac"/>
    <xsd:import namespace="005db27c-c37f-4c3b-898d-3fee1249b087"/>
    <xsd:import namespace="http://schemas.microsoft.com/sharepoint/v4"/>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Users" minOccurs="0"/>
                <xsd:element ref="ns4:SharingHintHash" minOccurs="0"/>
                <xsd:element ref="ns5:IconOverlay" minOccurs="0"/>
                <xsd:element ref="ns4: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Users" ma:index="2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5" nillable="true" ma:displayName="Sharing Hint Hash" ma:internalName="SharingHintHash" ma:readOnly="true">
      <xsd:simpleType>
        <xsd:restriction base="dms:Text"/>
      </xsd:simpleType>
    </xsd:element>
    <xsd:element name="SharedWithDetails" ma:index="27"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6" nillable="true" ma:displayName="IconOverlay" ma:hidden="true" ma:internalName="IconOverlay">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5.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3EB88BFD-E29A-4849-A8E6-116EB74B98EA}">
  <ds:schemaRefs>
    <ds:schemaRef ds:uri="http://schemas.microsoft.com/office/2006/metadata/propertie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http://purl.org/dc/elements/1.1/"/>
    <ds:schemaRef ds:uri="9be56660-2c31-41ef-bc00-23e72f632f2a"/>
    <ds:schemaRef ds:uri="http://www.w3.org/XML/1998/namespace"/>
    <ds:schemaRef ds:uri="http://purl.org/dc/dcmitype/"/>
  </ds:schemaRefs>
</ds:datastoreItem>
</file>

<file path=customXml/itemProps2.xml><?xml version="1.0" encoding="utf-8"?>
<ds:datastoreItem xmlns:ds="http://schemas.openxmlformats.org/officeDocument/2006/customXml" ds:itemID="{F3EE4955-DA3A-40AC-A3F0-DB6816BE0801}">
  <ds:schemaRefs>
    <ds:schemaRef ds:uri="http://schemas.microsoft.com/sharepoint/events"/>
  </ds:schemaRefs>
</ds:datastoreItem>
</file>

<file path=customXml/itemProps3.xml><?xml version="1.0" encoding="utf-8"?>
<ds:datastoreItem xmlns:ds="http://schemas.openxmlformats.org/officeDocument/2006/customXml" ds:itemID="{4F5D2E0C-958B-45FA-BA6D-1E54F436EAA2}"/>
</file>

<file path=customXml/itemProps4.xml><?xml version="1.0" encoding="utf-8"?>
<ds:datastoreItem xmlns:ds="http://schemas.openxmlformats.org/officeDocument/2006/customXml" ds:itemID="{91FC3C93-57CE-42AE-B537-B5D7EC7D333F}"/>
</file>

<file path=customXml/itemProps5.xml><?xml version="1.0" encoding="utf-8"?>
<ds:datastoreItem xmlns:ds="http://schemas.openxmlformats.org/officeDocument/2006/customXml" ds:itemID="{AEA60B66-0495-4F42-887D-83AD6F26B1CA}">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Field data and Waste 1</vt:lpstr>
      <vt:lpstr>Waste 2</vt:lpstr>
      <vt:lpstr>Waste 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Sleep, Sion</dc:creator>
  <cp:lastModifiedBy>Sleep, Sion</cp:lastModifiedBy>
  <dcterms:created xsi:type="dcterms:W3CDTF">2016-09-26T10:07:59Z</dcterms:created>
  <dcterms:modified xsi:type="dcterms:W3CDTF">2021-06-07T12:34:28Z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0x01010067EB80C5FE939D4A9B3D8BA62129B7F50202009BA49DEA66A6BD4BBAEF2EB7BA47DA78</vt:lpwstr>
  </property>
  <property fmtid="{D5CDD505-2E9C-101B-9397-08002B2CF9AE}" pid="3" name="_dlc_DocIdItemGuid">
    <vt:lpwstr>09919ca5-ff9c-4256-9cc4-9ff3faae6a91</vt:lpwstr>
  </property>
  <property fmtid="{D5CDD505-2E9C-101B-9397-08002B2CF9AE}" pid="4" name="_dlc_DocId">
    <vt:lpwstr>REGU-195-2422520</vt:lpwstr>
  </property>
  <property fmtid="{D5CDD505-2E9C-101B-9397-08002B2CF9AE}" pid="5" name="_dlc_DocIdUrl">
    <vt:lpwstr>https://cyfoethnaturiolcymru.sharepoint.com/teams/Regulatory/Permitting/_layouts/15/DocIdRedir.aspx?ID=REGU-195-2422520, REGU-195-2422520</vt:lpwstr>
  </property>
</Properties>
</file>