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02"/>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3885\"/>
    </mc:Choice>
  </mc:AlternateContent>
  <xr:revisionPtr revIDLastSave="1" documentId="13_ncr:1_{8F3C85D4-8485-42C6-B07F-AD27BA20B38E}" xr6:coauthVersionLast="47" xr6:coauthVersionMax="47" xr10:uidLastSave="{2894165C-7E5A-4A3D-98A4-F556CB1FF931}"/>
  <bookViews>
    <workbookView xWindow="-120" yWindow="-120" windowWidth="29040" windowHeight="15840" tabRatio="867"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U62" i="30" l="1"/>
  <c r="T62" i="30"/>
  <c r="S62" i="30"/>
  <c r="R62" i="30"/>
  <c r="Q62" i="30"/>
  <c r="P62" i="30"/>
  <c r="O62" i="30"/>
  <c r="N62" i="30"/>
  <c r="M62" i="30"/>
  <c r="L62" i="30"/>
  <c r="K62" i="30"/>
  <c r="J62" i="30"/>
  <c r="I62" i="30"/>
  <c r="H62" i="30"/>
  <c r="G62" i="30"/>
  <c r="F62" i="30"/>
  <c r="E62" i="30"/>
  <c r="D62" i="30"/>
  <c r="C62" i="30"/>
  <c r="B62" i="30"/>
  <c r="G55" i="30"/>
  <c r="E55" i="30"/>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T31" i="30"/>
  <c r="S31" i="30"/>
  <c r="R31" i="30"/>
  <c r="Q31" i="30"/>
  <c r="P31" i="30"/>
  <c r="O31" i="30"/>
  <c r="N31" i="30"/>
  <c r="M31" i="30"/>
  <c r="L31" i="30"/>
  <c r="K31" i="30"/>
  <c r="J31" i="30"/>
  <c r="I31" i="30"/>
  <c r="H31" i="30"/>
  <c r="G31" i="30"/>
  <c r="F31" i="30"/>
  <c r="E31" i="30"/>
  <c r="C22" i="30" s="1"/>
  <c r="D31" i="30"/>
  <c r="C18" i="30" s="1"/>
  <c r="C31" i="30"/>
  <c r="V24" i="30"/>
  <c r="U24" i="30"/>
  <c r="V22" i="30"/>
  <c r="O22" i="30"/>
  <c r="N22" i="30"/>
  <c r="G22" i="30"/>
  <c r="V20" i="30"/>
  <c r="U20" i="30"/>
  <c r="V18" i="30"/>
  <c r="R18" i="30"/>
  <c r="Q18" i="30"/>
  <c r="L18" i="30"/>
  <c r="J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D49" i="29"/>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D41" i="29"/>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T31" i="29"/>
  <c r="S31" i="29"/>
  <c r="R31" i="29"/>
  <c r="Q31" i="29"/>
  <c r="P31" i="29"/>
  <c r="O31" i="29"/>
  <c r="N31" i="29"/>
  <c r="M31" i="29"/>
  <c r="L31" i="29"/>
  <c r="K31" i="29"/>
  <c r="J31" i="29"/>
  <c r="I31" i="29"/>
  <c r="H31" i="29"/>
  <c r="G31" i="29"/>
  <c r="F31" i="29"/>
  <c r="E31" i="29"/>
  <c r="C22" i="29" s="1"/>
  <c r="D31" i="29"/>
  <c r="C18" i="29" s="1"/>
  <c r="C31" i="29"/>
  <c r="U22" i="29"/>
  <c r="S22" i="29"/>
  <c r="R22" i="29"/>
  <c r="P22" i="29"/>
  <c r="M22" i="29"/>
  <c r="K22" i="29"/>
  <c r="J22" i="29"/>
  <c r="H22" i="29"/>
  <c r="V20" i="29"/>
  <c r="U20" i="29"/>
  <c r="V18" i="29"/>
  <c r="U18" i="29"/>
  <c r="P18" i="29"/>
  <c r="N18" i="29"/>
  <c r="M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M62" i="28"/>
  <c r="L62" i="28"/>
  <c r="K62" i="28"/>
  <c r="J62" i="28"/>
  <c r="I62" i="28"/>
  <c r="H62" i="28"/>
  <c r="G62" i="28"/>
  <c r="F62" i="28"/>
  <c r="E62" i="28"/>
  <c r="D62" i="28"/>
  <c r="C62" i="28"/>
  <c r="B62" i="28"/>
  <c r="G55" i="28"/>
  <c r="E55"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D45" i="28"/>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C43" i="28"/>
  <c r="U42" i="28"/>
  <c r="T42" i="28"/>
  <c r="S42" i="28"/>
  <c r="R42" i="28"/>
  <c r="Q42" i="28"/>
  <c r="P42" i="28"/>
  <c r="O42" i="28"/>
  <c r="N42" i="28"/>
  <c r="M42" i="28"/>
  <c r="L42" i="28"/>
  <c r="K42" i="28"/>
  <c r="J42" i="28"/>
  <c r="I42" i="28"/>
  <c r="H42" i="28"/>
  <c r="G42" i="28"/>
  <c r="F42" i="28"/>
  <c r="E42" i="28"/>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4" i="28"/>
  <c r="U24" i="28"/>
  <c r="Q22" i="28"/>
  <c r="N22" i="28"/>
  <c r="I22" i="28"/>
  <c r="V20" i="28"/>
  <c r="U20" i="28"/>
  <c r="U18" i="28"/>
  <c r="T18" i="28"/>
  <c r="Q18" i="28"/>
  <c r="O18" i="28"/>
  <c r="M18" i="28"/>
  <c r="L18" i="28"/>
  <c r="I18" i="28"/>
  <c r="G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C50" i="27"/>
  <c r="U49" i="27"/>
  <c r="T49" i="27"/>
  <c r="S49" i="27"/>
  <c r="R49" i="27"/>
  <c r="Q49" i="27"/>
  <c r="P49" i="27"/>
  <c r="O49" i="27"/>
  <c r="N49" i="27"/>
  <c r="M49" i="27"/>
  <c r="L49" i="27"/>
  <c r="K49" i="27"/>
  <c r="J49" i="27"/>
  <c r="I49" i="27"/>
  <c r="H49" i="27"/>
  <c r="G49" i="27"/>
  <c r="F49" i="27"/>
  <c r="E49" i="27"/>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T31" i="27"/>
  <c r="S31" i="27"/>
  <c r="R31" i="27"/>
  <c r="Q31" i="27"/>
  <c r="P31" i="27"/>
  <c r="O31" i="27"/>
  <c r="N31" i="27"/>
  <c r="M31" i="27"/>
  <c r="L31" i="27"/>
  <c r="K31" i="27"/>
  <c r="J31" i="27"/>
  <c r="I31" i="27"/>
  <c r="H31" i="27"/>
  <c r="G31" i="27"/>
  <c r="F31" i="27"/>
  <c r="E31" i="27"/>
  <c r="C22" i="27" s="1"/>
  <c r="D31" i="27"/>
  <c r="C18" i="27" s="1"/>
  <c r="C31" i="27"/>
  <c r="V24" i="27"/>
  <c r="U24" i="27"/>
  <c r="U22" i="27"/>
  <c r="Q22" i="27"/>
  <c r="O22" i="27"/>
  <c r="I22" i="27"/>
  <c r="G22" i="27"/>
  <c r="V20" i="27"/>
  <c r="U20" i="27"/>
  <c r="V18" i="27"/>
  <c r="T18" i="27"/>
  <c r="R18" i="27"/>
  <c r="L18" i="27"/>
  <c r="J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O17" i="27" s="1"/>
  <c r="N14" i="27"/>
  <c r="M14" i="27"/>
  <c r="L14" i="27"/>
  <c r="K14" i="27"/>
  <c r="J14" i="27"/>
  <c r="I14" i="27"/>
  <c r="H14" i="27"/>
  <c r="G14" i="27"/>
  <c r="G17" i="27" s="1"/>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c r="T63" i="26" s="1"/>
  <c r="D55" i="26"/>
  <c r="U50" i="26"/>
  <c r="T50" i="26"/>
  <c r="S50" i="26"/>
  <c r="R50" i="26"/>
  <c r="Q50" i="26"/>
  <c r="P50" i="26"/>
  <c r="O50" i="26"/>
  <c r="N50" i="26"/>
  <c r="M50" i="26"/>
  <c r="L50" i="26"/>
  <c r="K50" i="26"/>
  <c r="J50" i="26"/>
  <c r="I50" i="26"/>
  <c r="H50" i="26"/>
  <c r="G50" i="26"/>
  <c r="F50" i="26"/>
  <c r="E50" i="26"/>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C45" i="26"/>
  <c r="U44" i="26"/>
  <c r="T44" i="26"/>
  <c r="S44" i="26"/>
  <c r="R44" i="26"/>
  <c r="Q44" i="26"/>
  <c r="P44" i="26"/>
  <c r="O44" i="26"/>
  <c r="N44" i="26"/>
  <c r="M44" i="26"/>
  <c r="L44" i="26"/>
  <c r="K44" i="26"/>
  <c r="J44" i="26"/>
  <c r="I44" i="26"/>
  <c r="H44" i="26"/>
  <c r="G44" i="26"/>
  <c r="F44" i="26"/>
  <c r="E44" i="26"/>
  <c r="P22" i="26" s="1"/>
  <c r="D44" i="26"/>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T31" i="26"/>
  <c r="S31" i="26"/>
  <c r="R31" i="26"/>
  <c r="Q31" i="26"/>
  <c r="P31" i="26"/>
  <c r="O31" i="26"/>
  <c r="N31" i="26"/>
  <c r="M31" i="26"/>
  <c r="L31" i="26"/>
  <c r="K31" i="26"/>
  <c r="J31" i="26"/>
  <c r="I31" i="26"/>
  <c r="H31" i="26"/>
  <c r="G31" i="26"/>
  <c r="F31" i="26"/>
  <c r="E31" i="26"/>
  <c r="C22" i="26" s="1"/>
  <c r="D31" i="26"/>
  <c r="C18" i="26" s="1"/>
  <c r="C31" i="26"/>
  <c r="V24" i="26"/>
  <c r="U24" i="26"/>
  <c r="V22" i="26"/>
  <c r="S22" i="26"/>
  <c r="Q22" i="26"/>
  <c r="N22" i="26"/>
  <c r="K22" i="26"/>
  <c r="I22" i="26"/>
  <c r="F22" i="26"/>
  <c r="V20" i="26"/>
  <c r="U20" i="26"/>
  <c r="V18" i="26"/>
  <c r="T18" i="26"/>
  <c r="S18" i="26"/>
  <c r="Q18" i="26"/>
  <c r="P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C48" i="24"/>
  <c r="U47" i="24"/>
  <c r="T47" i="24"/>
  <c r="S47" i="24"/>
  <c r="R47" i="24"/>
  <c r="Q47" i="24"/>
  <c r="P47" i="24"/>
  <c r="O47" i="24"/>
  <c r="N47" i="24"/>
  <c r="M47" i="24"/>
  <c r="L47" i="24"/>
  <c r="K47" i="24"/>
  <c r="J47" i="24"/>
  <c r="I47" i="24"/>
  <c r="H47" i="24"/>
  <c r="G47" i="24"/>
  <c r="F47" i="24"/>
  <c r="E47" i="24"/>
  <c r="D47" i="24"/>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C40" i="24"/>
  <c r="U39" i="24"/>
  <c r="T39" i="24"/>
  <c r="S39" i="24"/>
  <c r="R39" i="24"/>
  <c r="Q39" i="24"/>
  <c r="P39" i="24"/>
  <c r="O39" i="24"/>
  <c r="N39" i="24"/>
  <c r="M39" i="24"/>
  <c r="L39" i="24"/>
  <c r="K39" i="24"/>
  <c r="J39" i="24"/>
  <c r="I39" i="24"/>
  <c r="H39" i="24"/>
  <c r="G39" i="24"/>
  <c r="F39" i="24"/>
  <c r="E39" i="24"/>
  <c r="D39" i="24"/>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C32" i="24"/>
  <c r="U31" i="24"/>
  <c r="T31" i="24"/>
  <c r="S31" i="24"/>
  <c r="R31" i="24"/>
  <c r="Q31" i="24"/>
  <c r="P31" i="24"/>
  <c r="O31" i="24"/>
  <c r="N31" i="24"/>
  <c r="M31" i="24"/>
  <c r="L31" i="24"/>
  <c r="K31" i="24"/>
  <c r="J31" i="24"/>
  <c r="I31" i="24"/>
  <c r="H31" i="24"/>
  <c r="G31" i="24"/>
  <c r="F31" i="24"/>
  <c r="E31" i="24"/>
  <c r="C22" i="24" s="1"/>
  <c r="D31" i="24"/>
  <c r="C18" i="24" s="1"/>
  <c r="C31" i="24"/>
  <c r="V24" i="24"/>
  <c r="U24" i="24"/>
  <c r="U22" i="24"/>
  <c r="S22" i="24"/>
  <c r="Q22" i="24"/>
  <c r="M22" i="24"/>
  <c r="K22" i="24"/>
  <c r="I22" i="24"/>
  <c r="V20" i="24"/>
  <c r="U20" i="24"/>
  <c r="V18" i="24"/>
  <c r="U18" i="24"/>
  <c r="T18" i="24"/>
  <c r="S18" i="24"/>
  <c r="N18" i="24"/>
  <c r="M18" i="24"/>
  <c r="L18" i="24"/>
  <c r="K18" i="24"/>
  <c r="F18" i="24"/>
  <c r="D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C50" i="23"/>
  <c r="U49" i="23"/>
  <c r="T49" i="23"/>
  <c r="S49" i="23"/>
  <c r="R49" i="23"/>
  <c r="Q49" i="23"/>
  <c r="P49" i="23"/>
  <c r="O49" i="23"/>
  <c r="N49" i="23"/>
  <c r="M49" i="23"/>
  <c r="L49" i="23"/>
  <c r="K49" i="23"/>
  <c r="J49" i="23"/>
  <c r="I49" i="23"/>
  <c r="H49" i="23"/>
  <c r="G49" i="23"/>
  <c r="F49" i="23"/>
  <c r="E49" i="23"/>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C46" i="23"/>
  <c r="U45" i="23"/>
  <c r="T45" i="23"/>
  <c r="S45" i="23"/>
  <c r="R45" i="23"/>
  <c r="Q45" i="23"/>
  <c r="P45" i="23"/>
  <c r="O45" i="23"/>
  <c r="N45" i="23"/>
  <c r="M45" i="23"/>
  <c r="L45" i="23"/>
  <c r="K45" i="23"/>
  <c r="J45" i="23"/>
  <c r="I45" i="23"/>
  <c r="H45" i="23"/>
  <c r="G45" i="23"/>
  <c r="F45" i="23"/>
  <c r="E45" i="23"/>
  <c r="D45" i="23"/>
  <c r="Q18" i="23" s="1"/>
  <c r="C45" i="23"/>
  <c r="U44" i="23"/>
  <c r="T44" i="23"/>
  <c r="S44" i="23"/>
  <c r="R44" i="23"/>
  <c r="Q44" i="23"/>
  <c r="P44" i="23"/>
  <c r="O44" i="23"/>
  <c r="N44" i="23"/>
  <c r="M44" i="23"/>
  <c r="L44" i="23"/>
  <c r="K44" i="23"/>
  <c r="J44" i="23"/>
  <c r="I44" i="23"/>
  <c r="H44" i="23"/>
  <c r="G44" i="23"/>
  <c r="F44" i="23"/>
  <c r="E44" i="23"/>
  <c r="P22" i="23" s="1"/>
  <c r="D44" i="23"/>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D39" i="23"/>
  <c r="K18" i="23" s="1"/>
  <c r="C39" i="23"/>
  <c r="U38" i="23"/>
  <c r="T38" i="23"/>
  <c r="S38" i="23"/>
  <c r="R38" i="23"/>
  <c r="Q38" i="23"/>
  <c r="P38" i="23"/>
  <c r="O38" i="23"/>
  <c r="N38" i="23"/>
  <c r="M38" i="23"/>
  <c r="L38" i="23"/>
  <c r="K38" i="23"/>
  <c r="J38" i="23"/>
  <c r="I38" i="23"/>
  <c r="H38" i="23"/>
  <c r="G38" i="23"/>
  <c r="F38" i="23"/>
  <c r="E38" i="23"/>
  <c r="J22" i="23" s="1"/>
  <c r="D38" i="23"/>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C34" i="23"/>
  <c r="U33" i="23"/>
  <c r="T33" i="23"/>
  <c r="S33" i="23"/>
  <c r="R33" i="23"/>
  <c r="Q33" i="23"/>
  <c r="P33" i="23"/>
  <c r="O33" i="23"/>
  <c r="N33" i="23"/>
  <c r="M33" i="23"/>
  <c r="L33" i="23"/>
  <c r="K33" i="23"/>
  <c r="J33" i="23"/>
  <c r="I33" i="23"/>
  <c r="H33" i="23"/>
  <c r="G33" i="23"/>
  <c r="F33" i="23"/>
  <c r="E33" i="23"/>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T31" i="23"/>
  <c r="S31" i="23"/>
  <c r="R31" i="23"/>
  <c r="Q31" i="23"/>
  <c r="P31" i="23"/>
  <c r="O31" i="23"/>
  <c r="N31" i="23"/>
  <c r="M31" i="23"/>
  <c r="L31" i="23"/>
  <c r="K31" i="23"/>
  <c r="J31" i="23"/>
  <c r="I31" i="23"/>
  <c r="H31" i="23"/>
  <c r="G31" i="23"/>
  <c r="F31" i="23"/>
  <c r="E31" i="23"/>
  <c r="C22" i="23" s="1"/>
  <c r="D31" i="23"/>
  <c r="C18" i="23" s="1"/>
  <c r="C31" i="23"/>
  <c r="V24" i="23"/>
  <c r="U24" i="23"/>
  <c r="U22" i="23"/>
  <c r="S22" i="23"/>
  <c r="Q22" i="23"/>
  <c r="M22" i="23"/>
  <c r="K22" i="23"/>
  <c r="I22" i="23"/>
  <c r="E22" i="23"/>
  <c r="V20" i="23"/>
  <c r="U20" i="23"/>
  <c r="V18" i="23"/>
  <c r="R18" i="23"/>
  <c r="P18" i="23"/>
  <c r="N18" i="23"/>
  <c r="J18" i="23"/>
  <c r="F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D50" i="22"/>
  <c r="C50" i="22"/>
  <c r="U49" i="22"/>
  <c r="T49" i="22"/>
  <c r="S49" i="22"/>
  <c r="R49" i="22"/>
  <c r="Q49" i="22"/>
  <c r="P49" i="22"/>
  <c r="O49" i="22"/>
  <c r="N49" i="22"/>
  <c r="M49" i="22"/>
  <c r="L49" i="22"/>
  <c r="K49" i="22"/>
  <c r="J49" i="22"/>
  <c r="I49" i="22"/>
  <c r="H49" i="22"/>
  <c r="G49" i="22"/>
  <c r="F49" i="22"/>
  <c r="E49" i="22"/>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C43" i="22"/>
  <c r="U42" i="22"/>
  <c r="T42" i="22"/>
  <c r="S42" i="22"/>
  <c r="R42" i="22"/>
  <c r="Q42" i="22"/>
  <c r="P42" i="22"/>
  <c r="O42" i="22"/>
  <c r="N42" i="22"/>
  <c r="M42" i="22"/>
  <c r="L42" i="22"/>
  <c r="K42" i="22"/>
  <c r="J42" i="22"/>
  <c r="I42" i="22"/>
  <c r="H42" i="22"/>
  <c r="G42" i="22"/>
  <c r="F42" i="22"/>
  <c r="E42" i="22"/>
  <c r="N22" i="22" s="1"/>
  <c r="D42" i="22"/>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T31" i="22"/>
  <c r="S31" i="22"/>
  <c r="R31" i="22"/>
  <c r="Q31" i="22"/>
  <c r="P31" i="22"/>
  <c r="O31" i="22"/>
  <c r="N31" i="22"/>
  <c r="M31" i="22"/>
  <c r="L31" i="22"/>
  <c r="K31" i="22"/>
  <c r="J31" i="22"/>
  <c r="I31" i="22"/>
  <c r="H31" i="22"/>
  <c r="G31" i="22"/>
  <c r="F31" i="22"/>
  <c r="E31" i="22"/>
  <c r="D31" i="22"/>
  <c r="C31" i="22"/>
  <c r="V24" i="22"/>
  <c r="U24" i="22"/>
  <c r="V22" i="22"/>
  <c r="U22" i="22"/>
  <c r="S22" i="22"/>
  <c r="M22" i="22"/>
  <c r="K22" i="22"/>
  <c r="G22" i="22"/>
  <c r="V20" i="22"/>
  <c r="U20" i="22"/>
  <c r="V18" i="22"/>
  <c r="U18" i="22"/>
  <c r="O18" i="22"/>
  <c r="N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F57" i="21" s="1"/>
  <c r="H8" i="21"/>
  <c r="A36" i="21" s="1"/>
  <c r="I8" i="21"/>
  <c r="H57" i="21" s="1"/>
  <c r="J8" i="21"/>
  <c r="I57" i="21" s="1"/>
  <c r="K8" i="21"/>
  <c r="A39" i="21" s="1"/>
  <c r="L8" i="21"/>
  <c r="A40" i="21" s="1"/>
  <c r="M8" i="21"/>
  <c r="L57" i="21" s="1"/>
  <c r="N8" i="21"/>
  <c r="M57" i="21" s="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H60" i="21" s="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F14" i="21"/>
  <c r="G14" i="21"/>
  <c r="H14" i="21"/>
  <c r="I14" i="21"/>
  <c r="J14" i="21"/>
  <c r="K14" i="21"/>
  <c r="L14" i="21"/>
  <c r="M14" i="21"/>
  <c r="N14" i="21"/>
  <c r="O14" i="21"/>
  <c r="N58" i="21" s="1"/>
  <c r="N61" i="21" s="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D58" i="21" s="1"/>
  <c r="D61" i="21" s="1"/>
  <c r="F16" i="21"/>
  <c r="G16" i="21"/>
  <c r="H16" i="21"/>
  <c r="G58" i="21" s="1"/>
  <c r="G61" i="21" s="1"/>
  <c r="I16" i="21"/>
  <c r="J16" i="21"/>
  <c r="K16" i="21"/>
  <c r="L16" i="21"/>
  <c r="M16" i="21"/>
  <c r="L58" i="21" s="1"/>
  <c r="L61" i="21" s="1"/>
  <c r="N16" i="21"/>
  <c r="O16" i="21"/>
  <c r="P16" i="21"/>
  <c r="O58" i="21" s="1"/>
  <c r="O61" i="21" s="1"/>
  <c r="Q16" i="21"/>
  <c r="R16" i="21"/>
  <c r="S16" i="21"/>
  <c r="T16" i="21"/>
  <c r="U16" i="21"/>
  <c r="T58" i="21" s="1"/>
  <c r="T61" i="21" s="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U60" i="21"/>
  <c r="P60" i="21"/>
  <c r="O60" i="21"/>
  <c r="G60" i="21"/>
  <c r="L59" i="21"/>
  <c r="D59" i="21"/>
  <c r="U57" i="21"/>
  <c r="G55" i="21"/>
  <c r="E55" i="21"/>
  <c r="U63" i="21" s="1"/>
  <c r="D55" i="21"/>
  <c r="U50" i="21"/>
  <c r="T50" i="21"/>
  <c r="S50" i="21"/>
  <c r="R50" i="21"/>
  <c r="Q50" i="21"/>
  <c r="P50" i="21"/>
  <c r="O50" i="21"/>
  <c r="N50" i="21"/>
  <c r="M50" i="21"/>
  <c r="L50" i="21"/>
  <c r="K50" i="21"/>
  <c r="J50" i="21"/>
  <c r="I50" i="21"/>
  <c r="H50" i="21"/>
  <c r="G50" i="21"/>
  <c r="F50" i="21"/>
  <c r="E50" i="21"/>
  <c r="V22" i="21" s="1"/>
  <c r="D50" i="21"/>
  <c r="V18" i="21" s="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A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V20" i="21"/>
  <c r="U20" i="21"/>
  <c r="C22" i="22" l="1"/>
  <c r="A42" i="21"/>
  <c r="U63" i="24"/>
  <c r="F63" i="24"/>
  <c r="N63" i="24"/>
  <c r="U63" i="28"/>
  <c r="N63" i="28"/>
  <c r="F63" i="28"/>
  <c r="P59" i="21"/>
  <c r="Q21" i="21"/>
  <c r="Q17" i="21"/>
  <c r="D59" i="22"/>
  <c r="E21" i="22"/>
  <c r="E17" i="22"/>
  <c r="R59" i="21"/>
  <c r="S21" i="21"/>
  <c r="S17" i="21"/>
  <c r="J59" i="21"/>
  <c r="K21" i="21"/>
  <c r="K17" i="21"/>
  <c r="J59" i="22"/>
  <c r="K17" i="22"/>
  <c r="K21" i="22"/>
  <c r="R59" i="22"/>
  <c r="S17" i="22"/>
  <c r="S21" i="22"/>
  <c r="S23" i="22" s="1"/>
  <c r="S24" i="22" s="1"/>
  <c r="D59" i="23"/>
  <c r="E17" i="23"/>
  <c r="E21" i="23"/>
  <c r="L59" i="23"/>
  <c r="M17" i="23"/>
  <c r="M21" i="23"/>
  <c r="T59" i="23"/>
  <c r="U17" i="23"/>
  <c r="U21" i="23"/>
  <c r="H17" i="24"/>
  <c r="H21" i="24"/>
  <c r="P17" i="24"/>
  <c r="P21" i="24"/>
  <c r="C59" i="26"/>
  <c r="D21" i="26"/>
  <c r="D17" i="26"/>
  <c r="D19" i="26" s="1"/>
  <c r="D20" i="26" s="1"/>
  <c r="K59" i="26"/>
  <c r="L21" i="26"/>
  <c r="L17" i="26"/>
  <c r="S59" i="26"/>
  <c r="T21" i="26"/>
  <c r="T17" i="26"/>
  <c r="N63" i="26"/>
  <c r="J59" i="27"/>
  <c r="K17" i="27"/>
  <c r="R59" i="27"/>
  <c r="S17" i="27"/>
  <c r="J59" i="28"/>
  <c r="K21" i="28"/>
  <c r="K17" i="28"/>
  <c r="R59" i="28"/>
  <c r="S21" i="28"/>
  <c r="S23" i="28" s="1"/>
  <c r="S24" i="28" s="1"/>
  <c r="S17" i="28"/>
  <c r="I59" i="29"/>
  <c r="J21" i="29"/>
  <c r="J17" i="29"/>
  <c r="Q59" i="29"/>
  <c r="R21" i="29"/>
  <c r="R17" i="29"/>
  <c r="H59" i="30"/>
  <c r="I21" i="30"/>
  <c r="I17" i="30"/>
  <c r="Q21" i="30"/>
  <c r="Q17" i="30"/>
  <c r="Q59" i="21"/>
  <c r="R21" i="21"/>
  <c r="R17" i="21"/>
  <c r="I59" i="21"/>
  <c r="J21" i="21"/>
  <c r="J17" i="21"/>
  <c r="C59" i="22"/>
  <c r="D21" i="22"/>
  <c r="D17" i="22"/>
  <c r="K59" i="22"/>
  <c r="L21" i="22"/>
  <c r="L17" i="22"/>
  <c r="S59" i="22"/>
  <c r="T21" i="22"/>
  <c r="T17" i="22"/>
  <c r="E59" i="23"/>
  <c r="F21" i="23"/>
  <c r="F17" i="23"/>
  <c r="M59" i="23"/>
  <c r="N21" i="23"/>
  <c r="N17" i="23"/>
  <c r="N19" i="23" s="1"/>
  <c r="N20" i="23" s="1"/>
  <c r="U59" i="23"/>
  <c r="V21" i="23"/>
  <c r="V17" i="23"/>
  <c r="I17" i="24"/>
  <c r="I21" i="24"/>
  <c r="Q17" i="24"/>
  <c r="Q21" i="24"/>
  <c r="Q23" i="24" s="1"/>
  <c r="Q24" i="24" s="1"/>
  <c r="D59" i="26"/>
  <c r="E21" i="26"/>
  <c r="E17" i="26"/>
  <c r="L59" i="26"/>
  <c r="M21" i="26"/>
  <c r="M17" i="26"/>
  <c r="T59" i="26"/>
  <c r="U21" i="26"/>
  <c r="U17" i="26"/>
  <c r="U19" i="26" s="1"/>
  <c r="U63" i="26"/>
  <c r="C59" i="27"/>
  <c r="D17" i="27"/>
  <c r="K59" i="27"/>
  <c r="L17" i="27"/>
  <c r="S59" i="27"/>
  <c r="T17" i="27"/>
  <c r="T19" i="27" s="1"/>
  <c r="T20" i="27" s="1"/>
  <c r="C59" i="28"/>
  <c r="D21" i="28"/>
  <c r="D17" i="28"/>
  <c r="K59" i="28"/>
  <c r="L21" i="28"/>
  <c r="L17" i="28"/>
  <c r="S59" i="28"/>
  <c r="T21" i="28"/>
  <c r="T17" i="28"/>
  <c r="T19" i="28" s="1"/>
  <c r="T20" i="28" s="1"/>
  <c r="J59" i="29"/>
  <c r="K21" i="29"/>
  <c r="K17" i="29"/>
  <c r="R59" i="29"/>
  <c r="S21" i="29"/>
  <c r="S17" i="29"/>
  <c r="I59" i="30"/>
  <c r="I64" i="30" s="1"/>
  <c r="J21" i="30"/>
  <c r="J23" i="30" s="1"/>
  <c r="J24" i="30" s="1"/>
  <c r="J17" i="30"/>
  <c r="Q59" i="30"/>
  <c r="R21" i="30"/>
  <c r="R17" i="30"/>
  <c r="D59" i="28"/>
  <c r="E17" i="28"/>
  <c r="E21" i="28"/>
  <c r="L59" i="28"/>
  <c r="M17" i="28"/>
  <c r="M21" i="28"/>
  <c r="T59" i="28"/>
  <c r="U17" i="28"/>
  <c r="U19" i="28" s="1"/>
  <c r="U21" i="28"/>
  <c r="C59" i="29"/>
  <c r="D21" i="29"/>
  <c r="D17" i="29"/>
  <c r="K59" i="29"/>
  <c r="L21" i="29"/>
  <c r="L17" i="29"/>
  <c r="L19" i="29" s="1"/>
  <c r="L20" i="29" s="1"/>
  <c r="S59" i="29"/>
  <c r="T21" i="29"/>
  <c r="T17" i="29"/>
  <c r="J59" i="30"/>
  <c r="K17" i="30"/>
  <c r="K21" i="30"/>
  <c r="R59" i="30"/>
  <c r="S17" i="30"/>
  <c r="S19" i="30" s="1"/>
  <c r="S20" i="30" s="1"/>
  <c r="S21" i="30"/>
  <c r="S23" i="30" s="1"/>
  <c r="S24" i="30" s="1"/>
  <c r="L59" i="22"/>
  <c r="M21" i="22"/>
  <c r="M17" i="22"/>
  <c r="E59" i="26"/>
  <c r="F21" i="26"/>
  <c r="F17" i="26"/>
  <c r="F19" i="26" s="1"/>
  <c r="F20" i="26" s="1"/>
  <c r="O59" i="21"/>
  <c r="O64" i="21" s="1"/>
  <c r="P21" i="21"/>
  <c r="P17" i="21"/>
  <c r="H21" i="21"/>
  <c r="H17" i="21"/>
  <c r="E59" i="22"/>
  <c r="F21" i="22"/>
  <c r="F17" i="22"/>
  <c r="F19" i="22" s="1"/>
  <c r="F20" i="22" s="1"/>
  <c r="M59" i="22"/>
  <c r="N21" i="22"/>
  <c r="N17" i="22"/>
  <c r="U59" i="22"/>
  <c r="V21" i="22"/>
  <c r="V17" i="22"/>
  <c r="C18" i="22"/>
  <c r="H21" i="23"/>
  <c r="H23" i="23" s="1"/>
  <c r="H24" i="23" s="1"/>
  <c r="H17" i="23"/>
  <c r="P21" i="23"/>
  <c r="P17" i="23"/>
  <c r="J59" i="24"/>
  <c r="K21" i="24"/>
  <c r="K17" i="24"/>
  <c r="R59" i="24"/>
  <c r="S21" i="24"/>
  <c r="S23" i="24" s="1"/>
  <c r="S24" i="24" s="1"/>
  <c r="S17" i="24"/>
  <c r="S19" i="24" s="1"/>
  <c r="S20" i="24" s="1"/>
  <c r="G21" i="26"/>
  <c r="G17" i="26"/>
  <c r="O21" i="26"/>
  <c r="O17" i="26"/>
  <c r="E59" i="27"/>
  <c r="F17" i="27"/>
  <c r="M59" i="27"/>
  <c r="N17" i="27"/>
  <c r="N19" i="27" s="1"/>
  <c r="N20" i="27" s="1"/>
  <c r="U59" i="27"/>
  <c r="V17" i="27"/>
  <c r="E59" i="28"/>
  <c r="F17" i="28"/>
  <c r="F21" i="28"/>
  <c r="M59" i="28"/>
  <c r="N17" i="28"/>
  <c r="N19" i="28" s="1"/>
  <c r="N20" i="28" s="1"/>
  <c r="N21" i="28"/>
  <c r="N23" i="28" s="1"/>
  <c r="N24" i="28" s="1"/>
  <c r="U59" i="28"/>
  <c r="V17" i="28"/>
  <c r="V21" i="28"/>
  <c r="D59" i="29"/>
  <c r="E17" i="29"/>
  <c r="E21" i="29"/>
  <c r="L59" i="29"/>
  <c r="M17" i="29"/>
  <c r="M19" i="29" s="1"/>
  <c r="M20" i="29" s="1"/>
  <c r="M21" i="29"/>
  <c r="T59" i="29"/>
  <c r="U17" i="29"/>
  <c r="U21" i="29"/>
  <c r="C59" i="30"/>
  <c r="D17" i="30"/>
  <c r="D21" i="30"/>
  <c r="D23" i="30" s="1"/>
  <c r="D24" i="30" s="1"/>
  <c r="K59" i="30"/>
  <c r="L17" i="30"/>
  <c r="L21" i="30"/>
  <c r="S59" i="30"/>
  <c r="T17" i="30"/>
  <c r="T21" i="30"/>
  <c r="O21" i="23"/>
  <c r="O23" i="23" s="1"/>
  <c r="O24" i="23" s="1"/>
  <c r="O17" i="23"/>
  <c r="I59" i="24"/>
  <c r="J21" i="24"/>
  <c r="J17" i="24"/>
  <c r="Q59" i="24"/>
  <c r="R21" i="24"/>
  <c r="R17" i="24"/>
  <c r="D59" i="27"/>
  <c r="E17" i="27"/>
  <c r="N59" i="21"/>
  <c r="O21" i="21"/>
  <c r="O17" i="21"/>
  <c r="F59" i="21"/>
  <c r="F64" i="21" s="1"/>
  <c r="G21" i="21"/>
  <c r="G17" i="21"/>
  <c r="G21" i="22"/>
  <c r="G23" i="22" s="1"/>
  <c r="G24" i="22" s="1"/>
  <c r="G17" i="22"/>
  <c r="O21" i="22"/>
  <c r="O17" i="22"/>
  <c r="H59" i="23"/>
  <c r="I21" i="23"/>
  <c r="I23" i="23" s="1"/>
  <c r="I24" i="23" s="1"/>
  <c r="I17" i="23"/>
  <c r="P59" i="23"/>
  <c r="Q21" i="23"/>
  <c r="Q17" i="23"/>
  <c r="C59" i="24"/>
  <c r="D21" i="24"/>
  <c r="D17" i="24"/>
  <c r="K59" i="24"/>
  <c r="L21" i="24"/>
  <c r="L17" i="24"/>
  <c r="S59" i="24"/>
  <c r="T21" i="24"/>
  <c r="T17" i="24"/>
  <c r="H21" i="26"/>
  <c r="H17" i="26"/>
  <c r="P21" i="26"/>
  <c r="P23" i="26" s="1"/>
  <c r="P24" i="26" s="1"/>
  <c r="P17" i="26"/>
  <c r="F59" i="28"/>
  <c r="G17" i="28"/>
  <c r="G21" i="28"/>
  <c r="N59" i="28"/>
  <c r="O17" i="28"/>
  <c r="O21" i="28"/>
  <c r="E59" i="29"/>
  <c r="F17" i="29"/>
  <c r="F21" i="29"/>
  <c r="M59" i="29"/>
  <c r="N17" i="29"/>
  <c r="N21" i="29"/>
  <c r="U59" i="29"/>
  <c r="V17" i="29"/>
  <c r="V21" i="29"/>
  <c r="V23" i="29" s="1"/>
  <c r="V24" i="29" s="1"/>
  <c r="D59" i="30"/>
  <c r="E17" i="30"/>
  <c r="E21" i="30"/>
  <c r="L59" i="30"/>
  <c r="M17" i="30"/>
  <c r="M21" i="30"/>
  <c r="T59" i="30"/>
  <c r="U17" i="30"/>
  <c r="U19" i="30" s="1"/>
  <c r="U21" i="30"/>
  <c r="T59" i="22"/>
  <c r="U21" i="22"/>
  <c r="U17" i="22"/>
  <c r="U19" i="22" s="1"/>
  <c r="U59" i="26"/>
  <c r="V21" i="26"/>
  <c r="V17" i="26"/>
  <c r="L59" i="27"/>
  <c r="M17" i="27"/>
  <c r="U59" i="21"/>
  <c r="V17" i="21"/>
  <c r="V21" i="21"/>
  <c r="V23" i="21" s="1"/>
  <c r="V24" i="21" s="1"/>
  <c r="M59" i="21"/>
  <c r="N17" i="21"/>
  <c r="N21" i="21"/>
  <c r="E59" i="21"/>
  <c r="F17" i="21"/>
  <c r="F21" i="21"/>
  <c r="G59" i="22"/>
  <c r="H21" i="22"/>
  <c r="H23" i="22" s="1"/>
  <c r="H24" i="22" s="1"/>
  <c r="H17" i="22"/>
  <c r="O59" i="22"/>
  <c r="P21" i="22"/>
  <c r="P17" i="22"/>
  <c r="I59" i="23"/>
  <c r="J21" i="23"/>
  <c r="J17" i="23"/>
  <c r="Q59" i="23"/>
  <c r="R21" i="23"/>
  <c r="R17" i="23"/>
  <c r="D59" i="24"/>
  <c r="E21" i="24"/>
  <c r="E17" i="24"/>
  <c r="L59" i="24"/>
  <c r="M21" i="24"/>
  <c r="M17" i="24"/>
  <c r="M19" i="24" s="1"/>
  <c r="M20" i="24" s="1"/>
  <c r="T59" i="24"/>
  <c r="U21" i="24"/>
  <c r="U17" i="24"/>
  <c r="H59" i="26"/>
  <c r="I17" i="26"/>
  <c r="I21" i="26"/>
  <c r="P59" i="26"/>
  <c r="Q17" i="26"/>
  <c r="Q19" i="26" s="1"/>
  <c r="Q20" i="26" s="1"/>
  <c r="Q21" i="26"/>
  <c r="E63" i="26"/>
  <c r="H17" i="27"/>
  <c r="P17" i="27"/>
  <c r="H21" i="28"/>
  <c r="H17" i="28"/>
  <c r="P21" i="28"/>
  <c r="P17" i="28"/>
  <c r="P19" i="28" s="1"/>
  <c r="P20" i="28" s="1"/>
  <c r="G17" i="29"/>
  <c r="G21" i="29"/>
  <c r="O17" i="29"/>
  <c r="O21" i="29"/>
  <c r="E59" i="30"/>
  <c r="F21" i="30"/>
  <c r="F17" i="30"/>
  <c r="M59" i="30"/>
  <c r="N21" i="30"/>
  <c r="N17" i="30"/>
  <c r="U59" i="30"/>
  <c r="V21" i="30"/>
  <c r="V17" i="30"/>
  <c r="F63" i="21"/>
  <c r="F58" i="21"/>
  <c r="F61" i="21" s="1"/>
  <c r="T59" i="21"/>
  <c r="U17" i="21"/>
  <c r="U21" i="21"/>
  <c r="M17" i="21"/>
  <c r="M19" i="21" s="1"/>
  <c r="M20" i="21" s="1"/>
  <c r="M21" i="21"/>
  <c r="E17" i="21"/>
  <c r="E19" i="21" s="1"/>
  <c r="E20" i="21" s="1"/>
  <c r="E21" i="21"/>
  <c r="H59" i="22"/>
  <c r="I17" i="22"/>
  <c r="I21" i="22"/>
  <c r="P59" i="22"/>
  <c r="Q17" i="22"/>
  <c r="Q19" i="22" s="1"/>
  <c r="Q20" i="22" s="1"/>
  <c r="Q21" i="22"/>
  <c r="J59" i="23"/>
  <c r="K17" i="23"/>
  <c r="K21" i="23"/>
  <c r="R59" i="23"/>
  <c r="S17" i="23"/>
  <c r="S21" i="23"/>
  <c r="E59" i="24"/>
  <c r="E64" i="24" s="1"/>
  <c r="F21" i="24"/>
  <c r="F17" i="24"/>
  <c r="M59" i="24"/>
  <c r="N21" i="24"/>
  <c r="N17" i="24"/>
  <c r="U59" i="24"/>
  <c r="V21" i="24"/>
  <c r="V17" i="24"/>
  <c r="V19" i="24" s="1"/>
  <c r="I58" i="26"/>
  <c r="I61" i="26" s="1"/>
  <c r="J17" i="26"/>
  <c r="J21" i="26"/>
  <c r="Q58" i="26"/>
  <c r="Q61" i="26" s="1"/>
  <c r="R17" i="26"/>
  <c r="R21" i="26"/>
  <c r="F63" i="26"/>
  <c r="I17" i="27"/>
  <c r="I19" i="27" s="1"/>
  <c r="I20" i="27" s="1"/>
  <c r="Q17" i="27"/>
  <c r="I21" i="28"/>
  <c r="I17" i="28"/>
  <c r="Q21" i="28"/>
  <c r="Q17" i="28"/>
  <c r="H21" i="29"/>
  <c r="H17" i="29"/>
  <c r="P21" i="29"/>
  <c r="P23" i="29" s="1"/>
  <c r="P24" i="29" s="1"/>
  <c r="P17" i="29"/>
  <c r="G21" i="30"/>
  <c r="G17" i="30"/>
  <c r="O21" i="30"/>
  <c r="O17" i="30"/>
  <c r="I21" i="21"/>
  <c r="I17" i="21"/>
  <c r="G21" i="23"/>
  <c r="G23" i="23" s="1"/>
  <c r="G24" i="23" s="1"/>
  <c r="G17" i="23"/>
  <c r="M59" i="26"/>
  <c r="N21" i="26"/>
  <c r="N17" i="26"/>
  <c r="T59" i="27"/>
  <c r="U17" i="27"/>
  <c r="N63" i="21"/>
  <c r="S59" i="21"/>
  <c r="T17" i="21"/>
  <c r="T21" i="21"/>
  <c r="T23" i="21" s="1"/>
  <c r="T24" i="21" s="1"/>
  <c r="K59" i="21"/>
  <c r="L17" i="21"/>
  <c r="L21" i="21"/>
  <c r="C59" i="21"/>
  <c r="D17" i="21"/>
  <c r="D21" i="21"/>
  <c r="D23" i="21" s="1"/>
  <c r="D24" i="21" s="1"/>
  <c r="I59" i="22"/>
  <c r="J17" i="22"/>
  <c r="J19" i="22" s="1"/>
  <c r="J20" i="22" s="1"/>
  <c r="J21" i="22"/>
  <c r="Q59" i="22"/>
  <c r="R17" i="22"/>
  <c r="R21" i="22"/>
  <c r="C59" i="23"/>
  <c r="D17" i="23"/>
  <c r="D21" i="23"/>
  <c r="K59" i="23"/>
  <c r="L17" i="23"/>
  <c r="L21" i="23"/>
  <c r="S59" i="23"/>
  <c r="T17" i="23"/>
  <c r="T21" i="23"/>
  <c r="G17" i="24"/>
  <c r="G21" i="24"/>
  <c r="O17" i="24"/>
  <c r="O19" i="24" s="1"/>
  <c r="O20" i="24" s="1"/>
  <c r="O21" i="24"/>
  <c r="J59" i="26"/>
  <c r="K17" i="26"/>
  <c r="K21" i="26"/>
  <c r="R59" i="26"/>
  <c r="S17" i="26"/>
  <c r="S21" i="26"/>
  <c r="M63" i="26"/>
  <c r="I59" i="27"/>
  <c r="J17" i="27"/>
  <c r="Q59" i="27"/>
  <c r="R17" i="27"/>
  <c r="I59" i="28"/>
  <c r="J21" i="28"/>
  <c r="J17" i="28"/>
  <c r="Q59" i="28"/>
  <c r="R21" i="28"/>
  <c r="R17" i="28"/>
  <c r="I21" i="29"/>
  <c r="I17" i="29"/>
  <c r="Q21" i="29"/>
  <c r="Q17" i="29"/>
  <c r="H21" i="30"/>
  <c r="H17" i="30"/>
  <c r="H19" i="30" s="1"/>
  <c r="H20" i="30" s="1"/>
  <c r="P21" i="30"/>
  <c r="P23" i="30" s="1"/>
  <c r="P24" i="30" s="1"/>
  <c r="P17" i="30"/>
  <c r="B59" i="22"/>
  <c r="C17" i="22"/>
  <c r="C21" i="22"/>
  <c r="C23" i="22" s="1"/>
  <c r="C24" i="22" s="1"/>
  <c r="B59" i="27"/>
  <c r="C17" i="27"/>
  <c r="C21" i="27"/>
  <c r="C23" i="27" s="1"/>
  <c r="C24" i="27" s="1"/>
  <c r="B59" i="28"/>
  <c r="C21" i="28"/>
  <c r="C23" i="28" s="1"/>
  <c r="C24" i="28" s="1"/>
  <c r="C17" i="28"/>
  <c r="C19" i="28" s="1"/>
  <c r="C20" i="28" s="1"/>
  <c r="B59" i="29"/>
  <c r="C21" i="29"/>
  <c r="C23" i="29" s="1"/>
  <c r="C24" i="29" s="1"/>
  <c r="C17" i="29"/>
  <c r="C19" i="29" s="1"/>
  <c r="C20" i="29" s="1"/>
  <c r="B59" i="30"/>
  <c r="C21" i="30"/>
  <c r="C17" i="30"/>
  <c r="C19" i="30" s="1"/>
  <c r="C20" i="30" s="1"/>
  <c r="B59" i="24"/>
  <c r="C17" i="24"/>
  <c r="C19" i="24" s="1"/>
  <c r="C20" i="24" s="1"/>
  <c r="C21" i="24"/>
  <c r="C23" i="24" s="1"/>
  <c r="C24" i="24" s="1"/>
  <c r="B59" i="23"/>
  <c r="C21" i="23"/>
  <c r="C23" i="23" s="1"/>
  <c r="C24" i="23" s="1"/>
  <c r="C17" i="23"/>
  <c r="B59" i="26"/>
  <c r="C21" i="26"/>
  <c r="C23" i="26" s="1"/>
  <c r="C24" i="26" s="1"/>
  <c r="C17" i="26"/>
  <c r="C19" i="26" s="1"/>
  <c r="C20" i="26" s="1"/>
  <c r="B59" i="21"/>
  <c r="C21" i="21"/>
  <c r="C23" i="21" s="1"/>
  <c r="C24" i="21" s="1"/>
  <c r="C17" i="21"/>
  <c r="C19" i="21" s="1"/>
  <c r="C20" i="21" s="1"/>
  <c r="S58" i="21"/>
  <c r="S61" i="21" s="1"/>
  <c r="C58" i="21"/>
  <c r="C61" i="21" s="1"/>
  <c r="D19" i="21"/>
  <c r="D20" i="21" s="1"/>
  <c r="K58" i="21"/>
  <c r="K61" i="21" s="1"/>
  <c r="R19" i="24"/>
  <c r="R20" i="24" s="1"/>
  <c r="I21" i="27"/>
  <c r="Q21" i="27"/>
  <c r="U23" i="21"/>
  <c r="U24" i="21" s="1"/>
  <c r="R58" i="21"/>
  <c r="R61" i="21" s="1"/>
  <c r="S23" i="21"/>
  <c r="S24" i="21" s="1"/>
  <c r="O57" i="21"/>
  <c r="O23" i="21"/>
  <c r="O24" i="21" s="1"/>
  <c r="A43" i="21"/>
  <c r="J58" i="21"/>
  <c r="J61" i="21" s="1"/>
  <c r="R23" i="22"/>
  <c r="R24" i="22" s="1"/>
  <c r="G23" i="26"/>
  <c r="G24" i="26" s="1"/>
  <c r="D58" i="29"/>
  <c r="D61" i="29" s="1"/>
  <c r="D64" i="29" s="1"/>
  <c r="H23" i="26"/>
  <c r="H24" i="26" s="1"/>
  <c r="G21" i="27"/>
  <c r="O21" i="27"/>
  <c r="O23" i="27" s="1"/>
  <c r="O24" i="27" s="1"/>
  <c r="D58" i="30"/>
  <c r="D61" i="30" s="1"/>
  <c r="L58" i="30"/>
  <c r="L61" i="30" s="1"/>
  <c r="L64" i="30" s="1"/>
  <c r="R58" i="23"/>
  <c r="R61" i="23" s="1"/>
  <c r="R64" i="23" s="1"/>
  <c r="H21" i="27"/>
  <c r="P21" i="27"/>
  <c r="P23" i="27" s="1"/>
  <c r="P24" i="27" s="1"/>
  <c r="H23" i="28"/>
  <c r="H24" i="28" s="1"/>
  <c r="G23" i="29"/>
  <c r="G24" i="29" s="1"/>
  <c r="J58" i="22"/>
  <c r="J61" i="22" s="1"/>
  <c r="J58" i="26"/>
  <c r="J61" i="26" s="1"/>
  <c r="J23" i="23"/>
  <c r="J24" i="23" s="1"/>
  <c r="R19" i="23"/>
  <c r="R20" i="23" s="1"/>
  <c r="J58" i="27"/>
  <c r="J61" i="27" s="1"/>
  <c r="R58" i="27"/>
  <c r="R61" i="27" s="1"/>
  <c r="R64" i="27" s="1"/>
  <c r="R58" i="28"/>
  <c r="R61" i="28" s="1"/>
  <c r="R64" i="28" s="1"/>
  <c r="F58" i="22"/>
  <c r="F61" i="22" s="1"/>
  <c r="N58" i="22"/>
  <c r="N61" i="22" s="1"/>
  <c r="F58" i="23"/>
  <c r="F61" i="23" s="1"/>
  <c r="N58" i="23"/>
  <c r="N61" i="23" s="1"/>
  <c r="D19" i="27"/>
  <c r="D20" i="27" s="1"/>
  <c r="L21" i="27"/>
  <c r="L23" i="27" s="1"/>
  <c r="L24" i="27" s="1"/>
  <c r="T21" i="27"/>
  <c r="H57" i="29"/>
  <c r="R23" i="30"/>
  <c r="R24" i="30" s="1"/>
  <c r="P58" i="21"/>
  <c r="P61" i="21" s="1"/>
  <c r="H58" i="21"/>
  <c r="H61" i="21" s="1"/>
  <c r="N59" i="23"/>
  <c r="N64" i="23" s="1"/>
  <c r="R58" i="26"/>
  <c r="R61" i="26" s="1"/>
  <c r="R57" i="21"/>
  <c r="H58" i="22"/>
  <c r="H61" i="22" s="1"/>
  <c r="H64" i="22" s="1"/>
  <c r="P58" i="22"/>
  <c r="P61" i="22" s="1"/>
  <c r="P64" i="22" s="1"/>
  <c r="F59" i="22"/>
  <c r="K58" i="29"/>
  <c r="K61" i="29" s="1"/>
  <c r="K64" i="29" s="1"/>
  <c r="F19" i="23"/>
  <c r="F20" i="23" s="1"/>
  <c r="I58" i="23"/>
  <c r="I61" i="23" s="1"/>
  <c r="I64" i="23" s="1"/>
  <c r="Q58" i="23"/>
  <c r="Q61" i="23" s="1"/>
  <c r="L58" i="29"/>
  <c r="L61" i="29" s="1"/>
  <c r="T58" i="29"/>
  <c r="T61" i="29" s="1"/>
  <c r="I23" i="30"/>
  <c r="I24" i="30" s="1"/>
  <c r="Q23" i="30"/>
  <c r="Q24" i="30" s="1"/>
  <c r="E23" i="30"/>
  <c r="E24" i="30" s="1"/>
  <c r="M23" i="30"/>
  <c r="M24" i="30" s="1"/>
  <c r="U23" i="30"/>
  <c r="J58" i="28"/>
  <c r="J61" i="28" s="1"/>
  <c r="J64" i="28" s="1"/>
  <c r="R58" i="22"/>
  <c r="R61" i="22" s="1"/>
  <c r="R64" i="22" s="1"/>
  <c r="J58" i="23"/>
  <c r="J61" i="23" s="1"/>
  <c r="J64" i="23" s="1"/>
  <c r="J58" i="24"/>
  <c r="J61" i="24" s="1"/>
  <c r="J64" i="24" s="1"/>
  <c r="R58" i="24"/>
  <c r="R61" i="24" s="1"/>
  <c r="R64" i="24" s="1"/>
  <c r="F57" i="24"/>
  <c r="T58" i="30"/>
  <c r="T61" i="30" s="1"/>
  <c r="T64" i="30" s="1"/>
  <c r="C58" i="23"/>
  <c r="C61" i="23" s="1"/>
  <c r="C64" i="23" s="1"/>
  <c r="K58" i="23"/>
  <c r="K61" i="23" s="1"/>
  <c r="S58" i="23"/>
  <c r="S61" i="23" s="1"/>
  <c r="S64" i="23" s="1"/>
  <c r="F58" i="26"/>
  <c r="F61" i="26" s="1"/>
  <c r="D58" i="27"/>
  <c r="D61" i="27" s="1"/>
  <c r="D64" i="27" s="1"/>
  <c r="L58" i="27"/>
  <c r="L61" i="27" s="1"/>
  <c r="L64" i="27" s="1"/>
  <c r="T58" i="27"/>
  <c r="T61" i="27" s="1"/>
  <c r="T64" i="27" s="1"/>
  <c r="J58" i="30"/>
  <c r="J61" i="30" s="1"/>
  <c r="J64" i="30" s="1"/>
  <c r="R58" i="30"/>
  <c r="R61" i="30" s="1"/>
  <c r="R64" i="30" s="1"/>
  <c r="P57" i="30"/>
  <c r="J57" i="21"/>
  <c r="H59" i="21"/>
  <c r="Q23" i="22"/>
  <c r="Q24" i="22" s="1"/>
  <c r="I19" i="24"/>
  <c r="I20" i="24" s="1"/>
  <c r="Q19" i="24"/>
  <c r="Q20" i="24" s="1"/>
  <c r="J19" i="27"/>
  <c r="J20" i="27" s="1"/>
  <c r="R21" i="27"/>
  <c r="R23" i="27" s="1"/>
  <c r="R24" i="27" s="1"/>
  <c r="E58" i="27"/>
  <c r="E61" i="27" s="1"/>
  <c r="E64" i="27" s="1"/>
  <c r="M58" i="27"/>
  <c r="M61" i="27" s="1"/>
  <c r="U58" i="27"/>
  <c r="U61" i="27" s="1"/>
  <c r="U64" i="27" s="1"/>
  <c r="U65" i="27" s="1"/>
  <c r="I58" i="29"/>
  <c r="I61" i="29" s="1"/>
  <c r="I64" i="29" s="1"/>
  <c r="Q58" i="29"/>
  <c r="Q61" i="29" s="1"/>
  <c r="Q64" i="29" s="1"/>
  <c r="F58" i="30"/>
  <c r="F61" i="30" s="1"/>
  <c r="N58" i="30"/>
  <c r="N61" i="30" s="1"/>
  <c r="G59" i="21"/>
  <c r="G64" i="21" s="1"/>
  <c r="G58" i="22"/>
  <c r="G61" i="22" s="1"/>
  <c r="G64" i="22" s="1"/>
  <c r="O58" i="22"/>
  <c r="O61" i="22" s="1"/>
  <c r="O64" i="22" s="1"/>
  <c r="F59" i="23"/>
  <c r="C58" i="24"/>
  <c r="C61" i="24" s="1"/>
  <c r="C64" i="24" s="1"/>
  <c r="K58" i="24"/>
  <c r="K61" i="24" s="1"/>
  <c r="S58" i="24"/>
  <c r="S61" i="24" s="1"/>
  <c r="S64" i="24" s="1"/>
  <c r="N57" i="24"/>
  <c r="G58" i="26"/>
  <c r="G61" i="26" s="1"/>
  <c r="O58" i="26"/>
  <c r="O61" i="26" s="1"/>
  <c r="F58" i="27"/>
  <c r="F61" i="27" s="1"/>
  <c r="N58" i="27"/>
  <c r="N61" i="27" s="1"/>
  <c r="C58" i="28"/>
  <c r="C61" i="28" s="1"/>
  <c r="K58" i="28"/>
  <c r="K61" i="28" s="1"/>
  <c r="K64" i="28" s="1"/>
  <c r="S58" i="28"/>
  <c r="S61" i="28" s="1"/>
  <c r="S64" i="28" s="1"/>
  <c r="J58" i="29"/>
  <c r="J61" i="29" s="1"/>
  <c r="J64" i="29" s="1"/>
  <c r="R58" i="29"/>
  <c r="R61" i="29" s="1"/>
  <c r="R64" i="29" s="1"/>
  <c r="P57" i="29"/>
  <c r="L23" i="30"/>
  <c r="L24" i="30" s="1"/>
  <c r="T23" i="30"/>
  <c r="T24" i="30" s="1"/>
  <c r="G58" i="30"/>
  <c r="G61" i="30" s="1"/>
  <c r="O58" i="30"/>
  <c r="O61" i="30" s="1"/>
  <c r="Q57" i="30"/>
  <c r="E23" i="21"/>
  <c r="E24" i="21" s="1"/>
  <c r="A36" i="22"/>
  <c r="G58" i="27"/>
  <c r="G61" i="27" s="1"/>
  <c r="T58" i="28"/>
  <c r="T61" i="28" s="1"/>
  <c r="C58" i="29"/>
  <c r="C61" i="29" s="1"/>
  <c r="C64" i="29" s="1"/>
  <c r="H58" i="30"/>
  <c r="H61" i="30" s="1"/>
  <c r="N59" i="30"/>
  <c r="K19" i="21"/>
  <c r="K20" i="21" s="1"/>
  <c r="Q57" i="21"/>
  <c r="B58" i="21"/>
  <c r="B61" i="21" s="1"/>
  <c r="I58" i="22"/>
  <c r="I61" i="22" s="1"/>
  <c r="I64" i="22" s="1"/>
  <c r="Q58" i="22"/>
  <c r="Q61" i="22" s="1"/>
  <c r="Q64" i="22" s="1"/>
  <c r="Q23" i="23"/>
  <c r="Q24" i="23" s="1"/>
  <c r="D58" i="23"/>
  <c r="D61" i="23" s="1"/>
  <c r="D64" i="23" s="1"/>
  <c r="L58" i="23"/>
  <c r="L61" i="23" s="1"/>
  <c r="L64" i="23" s="1"/>
  <c r="T58" i="23"/>
  <c r="T61" i="23" s="1"/>
  <c r="T64" i="23" s="1"/>
  <c r="E58" i="24"/>
  <c r="E61" i="24" s="1"/>
  <c r="M58" i="24"/>
  <c r="M61" i="24" s="1"/>
  <c r="M64" i="24" s="1"/>
  <c r="U58" i="24"/>
  <c r="U61" i="24" s="1"/>
  <c r="U64" i="24" s="1"/>
  <c r="U65" i="24" s="1"/>
  <c r="N59" i="26"/>
  <c r="H58" i="27"/>
  <c r="H61" i="27" s="1"/>
  <c r="P58" i="27"/>
  <c r="P61" i="27" s="1"/>
  <c r="F57" i="27"/>
  <c r="J23" i="28"/>
  <c r="J24" i="28" s="1"/>
  <c r="E58" i="28"/>
  <c r="E61" i="28" s="1"/>
  <c r="E64" i="28" s="1"/>
  <c r="M58" i="28"/>
  <c r="M61" i="28" s="1"/>
  <c r="M64" i="28" s="1"/>
  <c r="U58" i="28"/>
  <c r="U61" i="28" s="1"/>
  <c r="U64" i="28" s="1"/>
  <c r="U65" i="28" s="1"/>
  <c r="T64" i="29"/>
  <c r="I58" i="30"/>
  <c r="I61" i="30" s="1"/>
  <c r="Q58" i="30"/>
  <c r="Q61" i="30" s="1"/>
  <c r="Q64" i="30" s="1"/>
  <c r="P59" i="30"/>
  <c r="L58" i="24"/>
  <c r="L61" i="24" s="1"/>
  <c r="L64" i="24" s="1"/>
  <c r="P58" i="26"/>
  <c r="P61" i="26" s="1"/>
  <c r="F59" i="26"/>
  <c r="O58" i="27"/>
  <c r="O61" i="27" s="1"/>
  <c r="U19" i="21"/>
  <c r="V19" i="21"/>
  <c r="A38" i="21"/>
  <c r="F57" i="22"/>
  <c r="N59" i="22"/>
  <c r="N64" i="22" s="1"/>
  <c r="N65" i="22" s="1"/>
  <c r="E58" i="23"/>
  <c r="E61" i="23" s="1"/>
  <c r="E64" i="23" s="1"/>
  <c r="M58" i="23"/>
  <c r="M61" i="23" s="1"/>
  <c r="M64" i="23" s="1"/>
  <c r="U58" i="23"/>
  <c r="U61" i="23" s="1"/>
  <c r="U64" i="23" s="1"/>
  <c r="V19" i="23"/>
  <c r="G23" i="24"/>
  <c r="G24" i="24" s="1"/>
  <c r="O23" i="24"/>
  <c r="O24" i="24" s="1"/>
  <c r="F58" i="24"/>
  <c r="F61" i="24" s="1"/>
  <c r="N58" i="24"/>
  <c r="N61" i="24" s="1"/>
  <c r="F59" i="24"/>
  <c r="J64" i="26"/>
  <c r="I58" i="27"/>
  <c r="I61" i="27" s="1"/>
  <c r="Q58" i="27"/>
  <c r="Q61" i="27" s="1"/>
  <c r="Q64" i="27" s="1"/>
  <c r="H57" i="27"/>
  <c r="F59" i="27"/>
  <c r="G23" i="28"/>
  <c r="G24" i="28" s="1"/>
  <c r="O23" i="28"/>
  <c r="O24" i="28" s="1"/>
  <c r="F58" i="28"/>
  <c r="F61" i="28" s="1"/>
  <c r="F64" i="28" s="1"/>
  <c r="F65" i="28" s="1"/>
  <c r="N58" i="28"/>
  <c r="N61" i="28" s="1"/>
  <c r="E58" i="29"/>
  <c r="E61" i="29" s="1"/>
  <c r="M58" i="29"/>
  <c r="M61" i="29" s="1"/>
  <c r="U58" i="29"/>
  <c r="U61" i="29" s="1"/>
  <c r="U64" i="29" s="1"/>
  <c r="U65" i="29" s="1"/>
  <c r="F57" i="30"/>
  <c r="N58" i="26"/>
  <c r="N61" i="26" s="1"/>
  <c r="T58" i="24"/>
  <c r="T61" i="24" s="1"/>
  <c r="T64" i="24" s="1"/>
  <c r="H58" i="26"/>
  <c r="H61" i="26" s="1"/>
  <c r="L58" i="28"/>
  <c r="L61" i="28" s="1"/>
  <c r="L64" i="28" s="1"/>
  <c r="S58" i="29"/>
  <c r="S61" i="29" s="1"/>
  <c r="P19" i="21"/>
  <c r="P20" i="21" s="1"/>
  <c r="P23" i="22"/>
  <c r="P24" i="22" s="1"/>
  <c r="C58" i="22"/>
  <c r="C61" i="22" s="1"/>
  <c r="C64" i="22" s="1"/>
  <c r="K58" i="22"/>
  <c r="K61" i="22" s="1"/>
  <c r="K64" i="22" s="1"/>
  <c r="S58" i="22"/>
  <c r="S61" i="22" s="1"/>
  <c r="F57" i="23"/>
  <c r="D23" i="24"/>
  <c r="D24" i="24" s="1"/>
  <c r="L23" i="24"/>
  <c r="L24" i="24" s="1"/>
  <c r="T23" i="24"/>
  <c r="T24" i="24" s="1"/>
  <c r="G58" i="24"/>
  <c r="G61" i="24" s="1"/>
  <c r="O58" i="24"/>
  <c r="O61" i="24" s="1"/>
  <c r="N59" i="24"/>
  <c r="C58" i="26"/>
  <c r="C61" i="26" s="1"/>
  <c r="C64" i="26" s="1"/>
  <c r="K58" i="26"/>
  <c r="K61" i="26" s="1"/>
  <c r="K64" i="26" s="1"/>
  <c r="S58" i="26"/>
  <c r="S61" i="26" s="1"/>
  <c r="S64" i="26" s="1"/>
  <c r="H23" i="27"/>
  <c r="H24" i="27" s="1"/>
  <c r="N57" i="27"/>
  <c r="H59" i="27"/>
  <c r="H64" i="27" s="1"/>
  <c r="G58" i="28"/>
  <c r="G61" i="28" s="1"/>
  <c r="O58" i="28"/>
  <c r="O61" i="28" s="1"/>
  <c r="R23" i="28"/>
  <c r="R24" i="28" s="1"/>
  <c r="F57" i="28"/>
  <c r="F58" i="29"/>
  <c r="F61" i="29" s="1"/>
  <c r="N58" i="29"/>
  <c r="N61" i="29" s="1"/>
  <c r="H59" i="29"/>
  <c r="C58" i="30"/>
  <c r="C61" i="30" s="1"/>
  <c r="C64" i="30" s="1"/>
  <c r="K58" i="30"/>
  <c r="K61" i="30" s="1"/>
  <c r="S58" i="30"/>
  <c r="S61" i="30" s="1"/>
  <c r="S64" i="30" s="1"/>
  <c r="H57" i="30"/>
  <c r="F19" i="21"/>
  <c r="F20" i="21" s="1"/>
  <c r="D58" i="24"/>
  <c r="D61" i="24" s="1"/>
  <c r="D64" i="24" s="1"/>
  <c r="D58" i="28"/>
  <c r="D61" i="28" s="1"/>
  <c r="D64" i="28" s="1"/>
  <c r="P58" i="30"/>
  <c r="P61" i="30" s="1"/>
  <c r="Q58" i="21"/>
  <c r="Q61" i="21" s="1"/>
  <c r="I58" i="21"/>
  <c r="I61" i="21" s="1"/>
  <c r="I23" i="22"/>
  <c r="I24" i="22" s="1"/>
  <c r="D58" i="22"/>
  <c r="D61" i="22" s="1"/>
  <c r="D64" i="22" s="1"/>
  <c r="L58" i="22"/>
  <c r="L61" i="22" s="1"/>
  <c r="T58" i="22"/>
  <c r="T61" i="22" s="1"/>
  <c r="T64" i="22" s="1"/>
  <c r="A37" i="22"/>
  <c r="N57" i="22"/>
  <c r="G58" i="23"/>
  <c r="G61" i="23" s="1"/>
  <c r="O58" i="23"/>
  <c r="O61" i="23" s="1"/>
  <c r="N57" i="23"/>
  <c r="I23" i="24"/>
  <c r="I24" i="24" s="1"/>
  <c r="H58" i="24"/>
  <c r="H61" i="24" s="1"/>
  <c r="P58" i="24"/>
  <c r="P61" i="24" s="1"/>
  <c r="I23" i="26"/>
  <c r="I24" i="26" s="1"/>
  <c r="Q23" i="26"/>
  <c r="Q24" i="26" s="1"/>
  <c r="D58" i="26"/>
  <c r="D61" i="26" s="1"/>
  <c r="L58" i="26"/>
  <c r="L61" i="26" s="1"/>
  <c r="T58" i="26"/>
  <c r="T61" i="26" s="1"/>
  <c r="T64" i="26" s="1"/>
  <c r="T65" i="26" s="1"/>
  <c r="F57" i="26"/>
  <c r="C58" i="27"/>
  <c r="C61" i="27" s="1"/>
  <c r="C64" i="27" s="1"/>
  <c r="K58" i="27"/>
  <c r="K61" i="27" s="1"/>
  <c r="S58" i="27"/>
  <c r="S61" i="27" s="1"/>
  <c r="S64" i="27" s="1"/>
  <c r="P57" i="27"/>
  <c r="N59" i="27"/>
  <c r="I23" i="28"/>
  <c r="I24" i="28" s="1"/>
  <c r="Q23" i="28"/>
  <c r="Q24" i="28" s="1"/>
  <c r="H58" i="28"/>
  <c r="H61" i="28" s="1"/>
  <c r="P58" i="28"/>
  <c r="P61" i="28" s="1"/>
  <c r="N57" i="28"/>
  <c r="H23" i="29"/>
  <c r="H24" i="29" s="1"/>
  <c r="D23" i="29"/>
  <c r="D24" i="29" s="1"/>
  <c r="L23" i="29"/>
  <c r="L24" i="29" s="1"/>
  <c r="T23" i="29"/>
  <c r="T24" i="29" s="1"/>
  <c r="G58" i="29"/>
  <c r="G61" i="29" s="1"/>
  <c r="O58" i="29"/>
  <c r="O61" i="29" s="1"/>
  <c r="P59" i="29"/>
  <c r="D64" i="30"/>
  <c r="I57" i="30"/>
  <c r="G57" i="21"/>
  <c r="E58" i="22"/>
  <c r="E61" i="22" s="1"/>
  <c r="E64" i="22" s="1"/>
  <c r="M58" i="22"/>
  <c r="M61" i="22" s="1"/>
  <c r="U58" i="22"/>
  <c r="U61" i="22" s="1"/>
  <c r="U64" i="22" s="1"/>
  <c r="A45" i="22"/>
  <c r="O57" i="22"/>
  <c r="H58" i="23"/>
  <c r="H61" i="23" s="1"/>
  <c r="H64" i="23" s="1"/>
  <c r="P58" i="23"/>
  <c r="P61" i="23" s="1"/>
  <c r="P64" i="23" s="1"/>
  <c r="I58" i="24"/>
  <c r="I61" i="24" s="1"/>
  <c r="I64" i="24" s="1"/>
  <c r="Q58" i="24"/>
  <c r="Q61" i="24" s="1"/>
  <c r="E58" i="26"/>
  <c r="E61" i="26" s="1"/>
  <c r="E64" i="26" s="1"/>
  <c r="E65" i="26" s="1"/>
  <c r="M58" i="26"/>
  <c r="M61" i="26" s="1"/>
  <c r="U58" i="26"/>
  <c r="U61" i="26" s="1"/>
  <c r="U64" i="26" s="1"/>
  <c r="U65" i="26" s="1"/>
  <c r="N57" i="26"/>
  <c r="G23" i="27"/>
  <c r="G24" i="27" s="1"/>
  <c r="P59" i="27"/>
  <c r="P64" i="27" s="1"/>
  <c r="I58" i="28"/>
  <c r="I61" i="28" s="1"/>
  <c r="I64" i="28" s="1"/>
  <c r="Q58" i="28"/>
  <c r="Q61" i="28" s="1"/>
  <c r="P23" i="28"/>
  <c r="P24" i="28" s="1"/>
  <c r="H58" i="29"/>
  <c r="H61" i="29" s="1"/>
  <c r="H64" i="29" s="1"/>
  <c r="P58" i="29"/>
  <c r="P61" i="29" s="1"/>
  <c r="E58" i="30"/>
  <c r="E61" i="30" s="1"/>
  <c r="E64" i="30" s="1"/>
  <c r="M58" i="30"/>
  <c r="M61" i="30" s="1"/>
  <c r="U58" i="30"/>
  <c r="U61" i="30" s="1"/>
  <c r="U64" i="30" s="1"/>
  <c r="U65" i="30" s="1"/>
  <c r="N57" i="30"/>
  <c r="F59" i="30"/>
  <c r="F64" i="30" s="1"/>
  <c r="B58" i="30"/>
  <c r="B61" i="30" s="1"/>
  <c r="B64" i="30" s="1"/>
  <c r="B58" i="24"/>
  <c r="B61" i="24" s="1"/>
  <c r="B58" i="26"/>
  <c r="B61" i="26" s="1"/>
  <c r="B58" i="27"/>
  <c r="B61" i="27" s="1"/>
  <c r="B58" i="23"/>
  <c r="B61" i="23" s="1"/>
  <c r="B58" i="28"/>
  <c r="B61" i="28" s="1"/>
  <c r="B58" i="22"/>
  <c r="B61" i="22" s="1"/>
  <c r="B58" i="29"/>
  <c r="B61" i="29" s="1"/>
  <c r="O23" i="30"/>
  <c r="O24" i="30" s="1"/>
  <c r="H23" i="30"/>
  <c r="H24" i="30" s="1"/>
  <c r="G23" i="30"/>
  <c r="G24" i="30" s="1"/>
  <c r="J19" i="30"/>
  <c r="J20" i="30" s="1"/>
  <c r="R19" i="30"/>
  <c r="R20" i="30" s="1"/>
  <c r="F63" i="30"/>
  <c r="N63" i="30"/>
  <c r="K19" i="30"/>
  <c r="K20" i="30" s="1"/>
  <c r="C23" i="30"/>
  <c r="C24" i="30" s="1"/>
  <c r="K23" i="30"/>
  <c r="K24" i="30" s="1"/>
  <c r="A31" i="30"/>
  <c r="A33" i="30"/>
  <c r="A39" i="30"/>
  <c r="A41" i="30"/>
  <c r="A47" i="30"/>
  <c r="A49" i="30"/>
  <c r="G57" i="30"/>
  <c r="O57" i="30"/>
  <c r="G59" i="30"/>
  <c r="G64" i="30" s="1"/>
  <c r="O59" i="30"/>
  <c r="G63" i="30"/>
  <c r="O63" i="30"/>
  <c r="D19" i="30"/>
  <c r="D20" i="30" s="1"/>
  <c r="P63" i="30"/>
  <c r="I63" i="30"/>
  <c r="Q63" i="30"/>
  <c r="T19" i="30"/>
  <c r="T20" i="30" s="1"/>
  <c r="E19" i="30"/>
  <c r="E20" i="30" s="1"/>
  <c r="F19" i="30"/>
  <c r="F20" i="30" s="1"/>
  <c r="N19" i="30"/>
  <c r="N20" i="30" s="1"/>
  <c r="V19" i="30"/>
  <c r="F23" i="30"/>
  <c r="F24" i="30" s="1"/>
  <c r="N23" i="30"/>
  <c r="N24" i="30" s="1"/>
  <c r="V23" i="30"/>
  <c r="B63" i="30"/>
  <c r="J63" i="30"/>
  <c r="R63" i="30"/>
  <c r="M19" i="30"/>
  <c r="M20" i="30" s="1"/>
  <c r="G19" i="30"/>
  <c r="G20" i="30" s="1"/>
  <c r="O19" i="30"/>
  <c r="O20" i="30" s="1"/>
  <c r="A32" i="30"/>
  <c r="A34" i="30"/>
  <c r="A40" i="30"/>
  <c r="A42" i="30"/>
  <c r="A48" i="30"/>
  <c r="A50" i="30"/>
  <c r="C63" i="30"/>
  <c r="K63" i="30"/>
  <c r="S63" i="30"/>
  <c r="L19" i="30"/>
  <c r="L20" i="30" s="1"/>
  <c r="P19" i="30"/>
  <c r="P20" i="30" s="1"/>
  <c r="D63" i="30"/>
  <c r="L63" i="30"/>
  <c r="T63" i="30"/>
  <c r="H63" i="30"/>
  <c r="I19" i="30"/>
  <c r="I20" i="30" s="1"/>
  <c r="Q19" i="30"/>
  <c r="Q20" i="30" s="1"/>
  <c r="E63" i="30"/>
  <c r="M63" i="30"/>
  <c r="I23" i="29"/>
  <c r="I24" i="29" s="1"/>
  <c r="Q23" i="29"/>
  <c r="Q24" i="29" s="1"/>
  <c r="M64" i="29"/>
  <c r="O23" i="29"/>
  <c r="O24" i="29" s="1"/>
  <c r="T19" i="29"/>
  <c r="T20" i="29" s="1"/>
  <c r="P63" i="29"/>
  <c r="J19" i="29"/>
  <c r="J20" i="29" s="1"/>
  <c r="R19" i="29"/>
  <c r="R20" i="29" s="1"/>
  <c r="J23" i="29"/>
  <c r="J24" i="29" s="1"/>
  <c r="R23" i="29"/>
  <c r="R24" i="29" s="1"/>
  <c r="F57" i="29"/>
  <c r="N57" i="29"/>
  <c r="F59" i="29"/>
  <c r="N59" i="29"/>
  <c r="F63" i="29"/>
  <c r="N63" i="29"/>
  <c r="H63" i="29"/>
  <c r="K19" i="29"/>
  <c r="K20" i="29" s="1"/>
  <c r="S19" i="29"/>
  <c r="S20" i="29" s="1"/>
  <c r="K23" i="29"/>
  <c r="K24" i="29" s="1"/>
  <c r="S23" i="29"/>
  <c r="S24" i="29" s="1"/>
  <c r="A31" i="29"/>
  <c r="A33" i="29"/>
  <c r="A39" i="29"/>
  <c r="A41" i="29"/>
  <c r="A47" i="29"/>
  <c r="A49" i="29"/>
  <c r="G57" i="29"/>
  <c r="O57" i="29"/>
  <c r="G59" i="29"/>
  <c r="O59" i="29"/>
  <c r="G63" i="29"/>
  <c r="O63" i="29"/>
  <c r="D19" i="29"/>
  <c r="D20" i="29" s="1"/>
  <c r="E19" i="29"/>
  <c r="E20" i="29" s="1"/>
  <c r="U19" i="29"/>
  <c r="E23" i="29"/>
  <c r="E24" i="29" s="1"/>
  <c r="M23" i="29"/>
  <c r="M24" i="29" s="1"/>
  <c r="U23" i="29"/>
  <c r="U24" i="29" s="1"/>
  <c r="I57" i="29"/>
  <c r="Q57" i="29"/>
  <c r="I63" i="29"/>
  <c r="Q63" i="29"/>
  <c r="F19" i="29"/>
  <c r="F20" i="29" s="1"/>
  <c r="N19" i="29"/>
  <c r="N20" i="29" s="1"/>
  <c r="V19" i="29"/>
  <c r="F23" i="29"/>
  <c r="F24" i="29" s="1"/>
  <c r="N23" i="29"/>
  <c r="N24" i="29" s="1"/>
  <c r="B63" i="29"/>
  <c r="J63" i="29"/>
  <c r="R63" i="29"/>
  <c r="G19" i="29"/>
  <c r="G20" i="29" s="1"/>
  <c r="O19" i="29"/>
  <c r="O20" i="29" s="1"/>
  <c r="A32" i="29"/>
  <c r="A34" i="29"/>
  <c r="A40" i="29"/>
  <c r="A42" i="29"/>
  <c r="A48" i="29"/>
  <c r="A50" i="29"/>
  <c r="C63" i="29"/>
  <c r="K63" i="29"/>
  <c r="S63" i="29"/>
  <c r="H19" i="29"/>
  <c r="H20" i="29" s="1"/>
  <c r="P19" i="29"/>
  <c r="P20" i="29" s="1"/>
  <c r="D63" i="29"/>
  <c r="L63" i="29"/>
  <c r="T63" i="29"/>
  <c r="I19" i="29"/>
  <c r="I20" i="29" s="1"/>
  <c r="Q19" i="29"/>
  <c r="Q20" i="29" s="1"/>
  <c r="E63" i="29"/>
  <c r="M63" i="29"/>
  <c r="T64" i="28"/>
  <c r="N64" i="28"/>
  <c r="J19" i="28"/>
  <c r="J20" i="28" s="1"/>
  <c r="K19" i="28"/>
  <c r="K20" i="28" s="1"/>
  <c r="S19" i="28"/>
  <c r="S20" i="28" s="1"/>
  <c r="K23" i="28"/>
  <c r="K24" i="28" s="1"/>
  <c r="A31" i="28"/>
  <c r="A33" i="28"/>
  <c r="A37" i="28"/>
  <c r="A39" i="28"/>
  <c r="A41" i="28"/>
  <c r="A45" i="28"/>
  <c r="A47" i="28"/>
  <c r="A49" i="28"/>
  <c r="G57" i="28"/>
  <c r="O57" i="28"/>
  <c r="G59" i="28"/>
  <c r="O59" i="28"/>
  <c r="G63" i="28"/>
  <c r="O63" i="28"/>
  <c r="D19" i="28"/>
  <c r="D20" i="28" s="1"/>
  <c r="L19" i="28"/>
  <c r="L20" i="28" s="1"/>
  <c r="D23" i="28"/>
  <c r="D24" i="28" s="1"/>
  <c r="L23" i="28"/>
  <c r="L24" i="28" s="1"/>
  <c r="T23" i="28"/>
  <c r="T24" i="28" s="1"/>
  <c r="H59" i="28"/>
  <c r="H64" i="28" s="1"/>
  <c r="P59" i="28"/>
  <c r="H63" i="28"/>
  <c r="P63" i="28"/>
  <c r="E19" i="28"/>
  <c r="E20" i="28" s="1"/>
  <c r="M19" i="28"/>
  <c r="M20" i="28" s="1"/>
  <c r="E23" i="28"/>
  <c r="E24" i="28" s="1"/>
  <c r="M23" i="28"/>
  <c r="M24" i="28" s="1"/>
  <c r="U23" i="28"/>
  <c r="I57" i="28"/>
  <c r="Q57" i="28"/>
  <c r="I63" i="28"/>
  <c r="Q63" i="28"/>
  <c r="R19" i="28"/>
  <c r="R20" i="28" s="1"/>
  <c r="F19" i="28"/>
  <c r="F20" i="28" s="1"/>
  <c r="V19" i="28"/>
  <c r="F23" i="28"/>
  <c r="F24" i="28" s="1"/>
  <c r="V23" i="28"/>
  <c r="B63" i="28"/>
  <c r="J63" i="28"/>
  <c r="R63" i="28"/>
  <c r="G19" i="28"/>
  <c r="G20" i="28" s="1"/>
  <c r="O19" i="28"/>
  <c r="O20" i="28" s="1"/>
  <c r="A32" i="28"/>
  <c r="A34" i="28"/>
  <c r="A40" i="28"/>
  <c r="A42" i="28"/>
  <c r="A48" i="28"/>
  <c r="A50" i="28"/>
  <c r="C63" i="28"/>
  <c r="K63" i="28"/>
  <c r="S63" i="28"/>
  <c r="H19" i="28"/>
  <c r="H20" i="28" s="1"/>
  <c r="D63" i="28"/>
  <c r="L63" i="28"/>
  <c r="T63" i="28"/>
  <c r="I19" i="28"/>
  <c r="I20" i="28" s="1"/>
  <c r="Q19" i="28"/>
  <c r="Q20" i="28" s="1"/>
  <c r="E63" i="28"/>
  <c r="M63" i="28"/>
  <c r="K64" i="27"/>
  <c r="Q23" i="27"/>
  <c r="Q24" i="27" s="1"/>
  <c r="I23" i="27"/>
  <c r="I24" i="27" s="1"/>
  <c r="T23" i="27"/>
  <c r="T24" i="27" s="1"/>
  <c r="I64" i="27"/>
  <c r="R19" i="27"/>
  <c r="R20" i="27" s="1"/>
  <c r="J21" i="27"/>
  <c r="J23" i="27" s="1"/>
  <c r="J24" i="27" s="1"/>
  <c r="F63" i="27"/>
  <c r="N63" i="27"/>
  <c r="C19" i="27"/>
  <c r="C20" i="27" s="1"/>
  <c r="K19" i="27"/>
  <c r="K20" i="27" s="1"/>
  <c r="S19" i="27"/>
  <c r="S20" i="27" s="1"/>
  <c r="K21" i="27"/>
  <c r="K23" i="27" s="1"/>
  <c r="K24" i="27" s="1"/>
  <c r="S21" i="27"/>
  <c r="S23" i="27" s="1"/>
  <c r="S24" i="27" s="1"/>
  <c r="A31" i="27"/>
  <c r="A33" i="27"/>
  <c r="A39" i="27"/>
  <c r="A41" i="27"/>
  <c r="A47" i="27"/>
  <c r="A49" i="27"/>
  <c r="G57" i="27"/>
  <c r="O57" i="27"/>
  <c r="G59" i="27"/>
  <c r="O59" i="27"/>
  <c r="G63" i="27"/>
  <c r="O63" i="27"/>
  <c r="D21" i="27"/>
  <c r="D23" i="27" s="1"/>
  <c r="D24" i="27" s="1"/>
  <c r="P63" i="27"/>
  <c r="E19" i="27"/>
  <c r="E20" i="27" s="1"/>
  <c r="M19" i="27"/>
  <c r="M20" i="27" s="1"/>
  <c r="U19" i="27"/>
  <c r="E21" i="27"/>
  <c r="E23" i="27" s="1"/>
  <c r="E24" i="27" s="1"/>
  <c r="M21" i="27"/>
  <c r="M23" i="27" s="1"/>
  <c r="M24" i="27" s="1"/>
  <c r="U21" i="27"/>
  <c r="U23" i="27" s="1"/>
  <c r="I57" i="27"/>
  <c r="Q57" i="27"/>
  <c r="I63" i="27"/>
  <c r="Q63" i="27"/>
  <c r="F19" i="27"/>
  <c r="F20" i="27" s="1"/>
  <c r="V19" i="27"/>
  <c r="F21" i="27"/>
  <c r="F23" i="27" s="1"/>
  <c r="F24" i="27" s="1"/>
  <c r="N21" i="27"/>
  <c r="N23" i="27" s="1"/>
  <c r="N24" i="27" s="1"/>
  <c r="V21" i="27"/>
  <c r="V23" i="27" s="1"/>
  <c r="B63" i="27"/>
  <c r="J63" i="27"/>
  <c r="R63" i="27"/>
  <c r="G19" i="27"/>
  <c r="G20" i="27" s="1"/>
  <c r="O19" i="27"/>
  <c r="O20" i="27" s="1"/>
  <c r="A32" i="27"/>
  <c r="A34" i="27"/>
  <c r="A40" i="27"/>
  <c r="A42" i="27"/>
  <c r="A48" i="27"/>
  <c r="A50" i="27"/>
  <c r="C63" i="27"/>
  <c r="K63" i="27"/>
  <c r="S63" i="27"/>
  <c r="L19" i="27"/>
  <c r="L20" i="27" s="1"/>
  <c r="H19" i="27"/>
  <c r="H20" i="27" s="1"/>
  <c r="P19" i="27"/>
  <c r="P20" i="27" s="1"/>
  <c r="D63" i="27"/>
  <c r="L63" i="27"/>
  <c r="T63" i="27"/>
  <c r="H63" i="27"/>
  <c r="Q19" i="27"/>
  <c r="Q20" i="27" s="1"/>
  <c r="E63" i="27"/>
  <c r="M63" i="27"/>
  <c r="L64" i="26"/>
  <c r="F64" i="26"/>
  <c r="F65" i="26" s="1"/>
  <c r="O23" i="26"/>
  <c r="O24" i="26" s="1"/>
  <c r="J23" i="26"/>
  <c r="J24" i="26" s="1"/>
  <c r="R23" i="26"/>
  <c r="R24" i="26" s="1"/>
  <c r="H64" i="26"/>
  <c r="P64" i="26"/>
  <c r="R19" i="26"/>
  <c r="R20" i="26" s="1"/>
  <c r="K19" i="26"/>
  <c r="K20" i="26" s="1"/>
  <c r="S19" i="26"/>
  <c r="S20" i="26" s="1"/>
  <c r="K23" i="26"/>
  <c r="K24" i="26" s="1"/>
  <c r="S23" i="26"/>
  <c r="S24" i="26" s="1"/>
  <c r="A31" i="26"/>
  <c r="A33" i="26"/>
  <c r="A37" i="26"/>
  <c r="A39" i="26"/>
  <c r="A41" i="26"/>
  <c r="A45" i="26"/>
  <c r="A47" i="26"/>
  <c r="A49" i="26"/>
  <c r="G57" i="26"/>
  <c r="O57" i="26"/>
  <c r="G59" i="26"/>
  <c r="O59" i="26"/>
  <c r="G63" i="26"/>
  <c r="O63" i="26"/>
  <c r="L19" i="26"/>
  <c r="L20" i="26" s="1"/>
  <c r="T19" i="26"/>
  <c r="T20" i="26" s="1"/>
  <c r="D23" i="26"/>
  <c r="D24" i="26" s="1"/>
  <c r="L23" i="26"/>
  <c r="L24" i="26" s="1"/>
  <c r="T23" i="26"/>
  <c r="T24" i="26" s="1"/>
  <c r="H63" i="26"/>
  <c r="P63" i="26"/>
  <c r="E19" i="26"/>
  <c r="E20" i="26" s="1"/>
  <c r="M19" i="26"/>
  <c r="M20" i="26" s="1"/>
  <c r="E23" i="26"/>
  <c r="E24" i="26" s="1"/>
  <c r="M23" i="26"/>
  <c r="M24" i="26" s="1"/>
  <c r="U23" i="26"/>
  <c r="I57" i="26"/>
  <c r="Q57" i="26"/>
  <c r="I59" i="26"/>
  <c r="I64" i="26" s="1"/>
  <c r="Q59" i="26"/>
  <c r="Q64" i="26" s="1"/>
  <c r="I63" i="26"/>
  <c r="Q63" i="26"/>
  <c r="J19" i="26"/>
  <c r="J20" i="26" s="1"/>
  <c r="N19" i="26"/>
  <c r="N20" i="26" s="1"/>
  <c r="V19" i="26"/>
  <c r="F23" i="26"/>
  <c r="F24" i="26" s="1"/>
  <c r="N23" i="26"/>
  <c r="N24" i="26" s="1"/>
  <c r="V23" i="26"/>
  <c r="B63" i="26"/>
  <c r="J63" i="26"/>
  <c r="R63" i="26"/>
  <c r="G19" i="26"/>
  <c r="G20" i="26" s="1"/>
  <c r="O19" i="26"/>
  <c r="O20" i="26" s="1"/>
  <c r="A32" i="26"/>
  <c r="A34" i="26"/>
  <c r="A40" i="26"/>
  <c r="A42" i="26"/>
  <c r="A48" i="26"/>
  <c r="A50" i="26"/>
  <c r="C63" i="26"/>
  <c r="K63" i="26"/>
  <c r="S63" i="26"/>
  <c r="H19" i="26"/>
  <c r="H20" i="26" s="1"/>
  <c r="P19" i="26"/>
  <c r="P20" i="26" s="1"/>
  <c r="D63" i="26"/>
  <c r="L63" i="26"/>
  <c r="I19" i="26"/>
  <c r="I20" i="26" s="1"/>
  <c r="J23" i="24"/>
  <c r="J24" i="24" s="1"/>
  <c r="H23" i="24"/>
  <c r="H24" i="24" s="1"/>
  <c r="P23" i="24"/>
  <c r="P24" i="24" s="1"/>
  <c r="J19" i="24"/>
  <c r="J20" i="24" s="1"/>
  <c r="K19" i="24"/>
  <c r="K20" i="24" s="1"/>
  <c r="K23" i="24"/>
  <c r="K24" i="24" s="1"/>
  <c r="A31" i="24"/>
  <c r="A33" i="24"/>
  <c r="A37" i="24"/>
  <c r="A39" i="24"/>
  <c r="A41" i="24"/>
  <c r="A45" i="24"/>
  <c r="A47" i="24"/>
  <c r="A49" i="24"/>
  <c r="G57" i="24"/>
  <c r="O57" i="24"/>
  <c r="G59" i="24"/>
  <c r="O59" i="24"/>
  <c r="G63" i="24"/>
  <c r="O63" i="24"/>
  <c r="D19" i="24"/>
  <c r="D20" i="24" s="1"/>
  <c r="L19" i="24"/>
  <c r="L20" i="24" s="1"/>
  <c r="T19" i="24"/>
  <c r="T20" i="24" s="1"/>
  <c r="H59" i="24"/>
  <c r="H64" i="24" s="1"/>
  <c r="P59" i="24"/>
  <c r="H63" i="24"/>
  <c r="P63" i="24"/>
  <c r="E19" i="24"/>
  <c r="E20" i="24" s="1"/>
  <c r="U19" i="24"/>
  <c r="E23" i="24"/>
  <c r="E24" i="24" s="1"/>
  <c r="M23" i="24"/>
  <c r="M24" i="24" s="1"/>
  <c r="U23" i="24"/>
  <c r="I57" i="24"/>
  <c r="Q57" i="24"/>
  <c r="I63" i="24"/>
  <c r="Q63" i="24"/>
  <c r="F19" i="24"/>
  <c r="F20" i="24" s="1"/>
  <c r="N19" i="24"/>
  <c r="N20" i="24" s="1"/>
  <c r="F23" i="24"/>
  <c r="F24" i="24" s="1"/>
  <c r="N23" i="24"/>
  <c r="N24" i="24" s="1"/>
  <c r="V23" i="24"/>
  <c r="B63" i="24"/>
  <c r="J63" i="24"/>
  <c r="R63" i="24"/>
  <c r="G19" i="24"/>
  <c r="G20" i="24" s="1"/>
  <c r="A32" i="24"/>
  <c r="A34" i="24"/>
  <c r="A40" i="24"/>
  <c r="A42" i="24"/>
  <c r="A48" i="24"/>
  <c r="A50" i="24"/>
  <c r="C63" i="24"/>
  <c r="K63" i="24"/>
  <c r="S63" i="24"/>
  <c r="R23" i="24"/>
  <c r="R24" i="24" s="1"/>
  <c r="H19" i="24"/>
  <c r="H20" i="24" s="1"/>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C19" i="23"/>
  <c r="C20" i="23" s="1"/>
  <c r="K19" i="23"/>
  <c r="K20" i="23" s="1"/>
  <c r="S19" i="23"/>
  <c r="S20" i="23" s="1"/>
  <c r="K23" i="23"/>
  <c r="K24" i="23" s="1"/>
  <c r="S23" i="23"/>
  <c r="S24" i="23" s="1"/>
  <c r="A31" i="23"/>
  <c r="A33" i="23"/>
  <c r="A37" i="23"/>
  <c r="A39" i="23"/>
  <c r="A41" i="23"/>
  <c r="A45" i="23"/>
  <c r="A47" i="23"/>
  <c r="A49" i="23"/>
  <c r="G57" i="23"/>
  <c r="O57" i="23"/>
  <c r="G59" i="23"/>
  <c r="O59" i="23"/>
  <c r="J19" i="23"/>
  <c r="J20" i="23" s="1"/>
  <c r="D19" i="23"/>
  <c r="D20" i="23" s="1"/>
  <c r="L19" i="23"/>
  <c r="L20" i="23" s="1"/>
  <c r="T19" i="23"/>
  <c r="T20" i="23" s="1"/>
  <c r="D23" i="23"/>
  <c r="D24" i="23" s="1"/>
  <c r="L23" i="23"/>
  <c r="L24" i="23" s="1"/>
  <c r="T23" i="23"/>
  <c r="T24" i="23" s="1"/>
  <c r="E19" i="23"/>
  <c r="E20" i="23" s="1"/>
  <c r="M19" i="23"/>
  <c r="M20" i="23" s="1"/>
  <c r="U19" i="23"/>
  <c r="E23" i="23"/>
  <c r="E24" i="23" s="1"/>
  <c r="M23" i="23"/>
  <c r="M24" i="23" s="1"/>
  <c r="U23" i="23"/>
  <c r="I57" i="23"/>
  <c r="Q57" i="23"/>
  <c r="F23" i="23"/>
  <c r="F24" i="23" s="1"/>
  <c r="N23" i="23"/>
  <c r="N24" i="23" s="1"/>
  <c r="V23" i="23"/>
  <c r="G19" i="23"/>
  <c r="G20" i="23" s="1"/>
  <c r="O19" i="23"/>
  <c r="O20" i="23" s="1"/>
  <c r="A32" i="23"/>
  <c r="A34" i="23"/>
  <c r="A40" i="23"/>
  <c r="A42" i="23"/>
  <c r="A48" i="23"/>
  <c r="A50" i="23"/>
  <c r="H19" i="23"/>
  <c r="H20" i="23" s="1"/>
  <c r="P19" i="23"/>
  <c r="P20" i="23" s="1"/>
  <c r="I19" i="23"/>
  <c r="I20" i="23" s="1"/>
  <c r="Q19" i="23"/>
  <c r="Q20" i="23" s="1"/>
  <c r="J64" i="22"/>
  <c r="O23" i="22"/>
  <c r="O24" i="22" s="1"/>
  <c r="L64" i="22"/>
  <c r="U63" i="22"/>
  <c r="M63" i="22"/>
  <c r="E63" i="22"/>
  <c r="F63" i="22"/>
  <c r="T63" i="22"/>
  <c r="L63" i="22"/>
  <c r="D63" i="22"/>
  <c r="S63" i="22"/>
  <c r="K63" i="22"/>
  <c r="C63" i="22"/>
  <c r="N63" i="22"/>
  <c r="R63" i="22"/>
  <c r="J63" i="22"/>
  <c r="B63" i="22"/>
  <c r="Q63" i="22"/>
  <c r="I63" i="22"/>
  <c r="P63" i="22"/>
  <c r="H63" i="22"/>
  <c r="O63" i="22"/>
  <c r="G63" i="22"/>
  <c r="S19" i="22"/>
  <c r="S20" i="22" s="1"/>
  <c r="R19" i="22"/>
  <c r="R20" i="22" s="1"/>
  <c r="D19" i="22"/>
  <c r="D20" i="22" s="1"/>
  <c r="L19" i="22"/>
  <c r="L20" i="22" s="1"/>
  <c r="T19" i="22"/>
  <c r="T20" i="22" s="1"/>
  <c r="D23" i="22"/>
  <c r="D24" i="22" s="1"/>
  <c r="L23" i="22"/>
  <c r="L24" i="22" s="1"/>
  <c r="T23" i="22"/>
  <c r="T24" i="22" s="1"/>
  <c r="J23" i="22"/>
  <c r="J24" i="22" s="1"/>
  <c r="K23" i="22"/>
  <c r="K24" i="22" s="1"/>
  <c r="A31" i="22"/>
  <c r="A33" i="22"/>
  <c r="A41" i="22"/>
  <c r="A47" i="22"/>
  <c r="E19" i="22"/>
  <c r="E20" i="22" s="1"/>
  <c r="M19" i="22"/>
  <c r="M20" i="22" s="1"/>
  <c r="E23" i="22"/>
  <c r="E24" i="22" s="1"/>
  <c r="M23" i="22"/>
  <c r="M24" i="22" s="1"/>
  <c r="U23" i="22"/>
  <c r="I57" i="22"/>
  <c r="Q57" i="22"/>
  <c r="K19" i="22"/>
  <c r="K20" i="22" s="1"/>
  <c r="A39" i="22"/>
  <c r="A49" i="22"/>
  <c r="N19" i="22"/>
  <c r="N20" i="22" s="1"/>
  <c r="V19" i="22"/>
  <c r="F23" i="22"/>
  <c r="F24" i="22" s="1"/>
  <c r="N23" i="22"/>
  <c r="N24" i="22" s="1"/>
  <c r="V23" i="22"/>
  <c r="G19" i="22"/>
  <c r="G20" i="22" s="1"/>
  <c r="O19" i="22"/>
  <c r="O20" i="22" s="1"/>
  <c r="A32" i="22"/>
  <c r="A34" i="22"/>
  <c r="A40" i="22"/>
  <c r="A42" i="22"/>
  <c r="A48" i="22"/>
  <c r="A50" i="22"/>
  <c r="H19" i="22"/>
  <c r="H20" i="22" s="1"/>
  <c r="P19" i="22"/>
  <c r="P20" i="22" s="1"/>
  <c r="I19" i="22"/>
  <c r="I20" i="22" s="1"/>
  <c r="P64" i="21"/>
  <c r="N64" i="21"/>
  <c r="N19" i="21"/>
  <c r="N20" i="21" s="1"/>
  <c r="H23" i="21"/>
  <c r="H24" i="21" s="1"/>
  <c r="L23" i="21"/>
  <c r="L24" i="21" s="1"/>
  <c r="P23" i="21"/>
  <c r="P24" i="21" s="1"/>
  <c r="F23" i="21"/>
  <c r="F24" i="21" s="1"/>
  <c r="N23" i="21"/>
  <c r="N24" i="21" s="1"/>
  <c r="A33" i="21"/>
  <c r="A37" i="21"/>
  <c r="A41" i="21"/>
  <c r="A45" i="21"/>
  <c r="A49" i="21"/>
  <c r="E58" i="21"/>
  <c r="E61" i="21" s="1"/>
  <c r="E64" i="21" s="1"/>
  <c r="M58" i="21"/>
  <c r="M61" i="21" s="1"/>
  <c r="M64" i="21" s="1"/>
  <c r="U58" i="21"/>
  <c r="U61" i="21" s="1"/>
  <c r="U64" i="21" s="1"/>
  <c r="U65" i="21" s="1"/>
  <c r="H19" i="21"/>
  <c r="H20" i="21" s="1"/>
  <c r="O19" i="21"/>
  <c r="O20" i="21" s="1"/>
  <c r="S19" i="21"/>
  <c r="S20" i="21" s="1"/>
  <c r="I23" i="21"/>
  <c r="I24" i="21" s="1"/>
  <c r="Q23" i="21"/>
  <c r="Q24" i="21" s="1"/>
  <c r="G23" i="21"/>
  <c r="G24" i="21" s="1"/>
  <c r="K23" i="21"/>
  <c r="K24" i="21" s="1"/>
  <c r="M23" i="21"/>
  <c r="M24" i="21" s="1"/>
  <c r="C57" i="21"/>
  <c r="K57" i="21"/>
  <c r="S57" i="21"/>
  <c r="G19" i="21"/>
  <c r="G20" i="21" s="1"/>
  <c r="Q19" i="21"/>
  <c r="Q20" i="21" s="1"/>
  <c r="J23" i="21"/>
  <c r="J24" i="21" s="1"/>
  <c r="R23" i="21"/>
  <c r="R24" i="21" s="1"/>
  <c r="I19" i="21"/>
  <c r="I20" i="21" s="1"/>
  <c r="J19" i="21"/>
  <c r="J20" i="21" s="1"/>
  <c r="L19" i="21"/>
  <c r="L20" i="21" s="1"/>
  <c r="T19" i="21"/>
  <c r="T20" i="21" s="1"/>
  <c r="R19" i="21"/>
  <c r="R20" i="21" s="1"/>
  <c r="A31" i="21"/>
  <c r="Q64" i="21"/>
  <c r="D64" i="21"/>
  <c r="L64" i="21"/>
  <c r="T64" i="21"/>
  <c r="R64" i="21"/>
  <c r="C64" i="21"/>
  <c r="K64" i="21"/>
  <c r="S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N65" i="28" l="1"/>
  <c r="F65" i="21"/>
  <c r="S65" i="21"/>
  <c r="N65" i="21"/>
  <c r="C19" i="22"/>
  <c r="C20" i="22" s="1"/>
  <c r="P64" i="24"/>
  <c r="F64" i="23"/>
  <c r="H64" i="21"/>
  <c r="M64" i="27"/>
  <c r="L64" i="29"/>
  <c r="G64" i="24"/>
  <c r="P64" i="28"/>
  <c r="P65" i="28" s="1"/>
  <c r="I64" i="21"/>
  <c r="D64" i="26"/>
  <c r="D65" i="26" s="1"/>
  <c r="H64" i="30"/>
  <c r="H65" i="30" s="1"/>
  <c r="J64" i="21"/>
  <c r="J65" i="21" s="1"/>
  <c r="B64" i="24"/>
  <c r="B65" i="24" s="1"/>
  <c r="B64" i="23"/>
  <c r="B65" i="23" s="1"/>
  <c r="O64" i="24"/>
  <c r="G64" i="28"/>
  <c r="G65" i="28" s="1"/>
  <c r="M64" i="26"/>
  <c r="M65" i="26" s="1"/>
  <c r="D65" i="30"/>
  <c r="K64" i="23"/>
  <c r="K65" i="23" s="1"/>
  <c r="Q64" i="23"/>
  <c r="Q65" i="23" s="1"/>
  <c r="J64" i="27"/>
  <c r="J65" i="27" s="1"/>
  <c r="R64" i="26"/>
  <c r="R65" i="26" s="1"/>
  <c r="Q64" i="28"/>
  <c r="Q65" i="28" s="1"/>
  <c r="Q64" i="24"/>
  <c r="Q65" i="24" s="1"/>
  <c r="M64" i="22"/>
  <c r="M65" i="22" s="1"/>
  <c r="Q65" i="30"/>
  <c r="S65" i="27"/>
  <c r="S64" i="29"/>
  <c r="S65" i="29" s="1"/>
  <c r="E64" i="29"/>
  <c r="E65" i="29" s="1"/>
  <c r="K64" i="24"/>
  <c r="K65" i="24" s="1"/>
  <c r="O65" i="21"/>
  <c r="M64" i="30"/>
  <c r="M65" i="30" s="1"/>
  <c r="C64" i="28"/>
  <c r="C65" i="28" s="1"/>
  <c r="L65" i="27"/>
  <c r="S64" i="22"/>
  <c r="S65" i="22" s="1"/>
  <c r="F64" i="24"/>
  <c r="F65" i="24" s="1"/>
  <c r="K64" i="30"/>
  <c r="K65" i="30" s="1"/>
  <c r="B64" i="22"/>
  <c r="B65" i="22" s="1"/>
  <c r="B64" i="29"/>
  <c r="B65" i="29" s="1"/>
  <c r="B64" i="28"/>
  <c r="B65" i="28" s="1"/>
  <c r="B64" i="27"/>
  <c r="B65" i="27" s="1"/>
  <c r="B64" i="26"/>
  <c r="B65" i="26" s="1"/>
  <c r="B64" i="21"/>
  <c r="B65" i="21" s="1"/>
  <c r="T65" i="29"/>
  <c r="P65" i="22"/>
  <c r="O64" i="27"/>
  <c r="O65" i="27" s="1"/>
  <c r="O64" i="28"/>
  <c r="O65" i="28" s="1"/>
  <c r="N64" i="27"/>
  <c r="N65" i="27" s="1"/>
  <c r="N64" i="30"/>
  <c r="N65" i="30" s="1"/>
  <c r="L65" i="30"/>
  <c r="J65" i="28"/>
  <c r="H65" i="27"/>
  <c r="G64" i="26"/>
  <c r="G65" i="26" s="1"/>
  <c r="G64" i="29"/>
  <c r="G65" i="29" s="1"/>
  <c r="F64" i="22"/>
  <c r="F65" i="22" s="1"/>
  <c r="D65" i="29"/>
  <c r="O64" i="26"/>
  <c r="O65" i="26" s="1"/>
  <c r="R65" i="22"/>
  <c r="I65" i="21"/>
  <c r="L65" i="22"/>
  <c r="T65" i="24"/>
  <c r="U65" i="23"/>
  <c r="P64" i="30"/>
  <c r="P65" i="30" s="1"/>
  <c r="C65" i="23"/>
  <c r="J65" i="22"/>
  <c r="H65" i="29"/>
  <c r="P65" i="23"/>
  <c r="E65" i="22"/>
  <c r="T65" i="23"/>
  <c r="Q65" i="21"/>
  <c r="P65" i="21"/>
  <c r="K65" i="27"/>
  <c r="G64" i="23"/>
  <c r="G65" i="23" s="1"/>
  <c r="K65" i="26"/>
  <c r="R65" i="27"/>
  <c r="C65" i="27"/>
  <c r="H65" i="23"/>
  <c r="O65" i="24"/>
  <c r="G64" i="27"/>
  <c r="G65" i="27" s="1"/>
  <c r="G65" i="30"/>
  <c r="J65" i="30"/>
  <c r="F64" i="27"/>
  <c r="F65" i="27" s="1"/>
  <c r="G65" i="21"/>
  <c r="T65" i="27"/>
  <c r="L65" i="29"/>
  <c r="Q65" i="22"/>
  <c r="F65" i="23"/>
  <c r="J65" i="26"/>
  <c r="E65" i="21"/>
  <c r="M65" i="23"/>
  <c r="C65" i="22"/>
  <c r="T65" i="21"/>
  <c r="S65" i="23"/>
  <c r="E65" i="30"/>
  <c r="S65" i="24"/>
  <c r="L65" i="21"/>
  <c r="D65" i="22"/>
  <c r="R65" i="23"/>
  <c r="S65" i="26"/>
  <c r="L65" i="28"/>
  <c r="L65" i="26"/>
  <c r="T65" i="30"/>
  <c r="C65" i="29"/>
  <c r="H65" i="22"/>
  <c r="R65" i="28"/>
  <c r="N64" i="26"/>
  <c r="N65" i="26" s="1"/>
  <c r="O64" i="29"/>
  <c r="O65" i="29" s="1"/>
  <c r="P64" i="29"/>
  <c r="P65" i="29" s="1"/>
  <c r="S64" i="1"/>
  <c r="D65" i="27"/>
  <c r="N64" i="29"/>
  <c r="N65" i="29" s="1"/>
  <c r="R65" i="30"/>
  <c r="D65" i="23"/>
  <c r="F65" i="30"/>
  <c r="L65" i="23"/>
  <c r="O65" i="22"/>
  <c r="R64" i="1"/>
  <c r="J65" i="23"/>
  <c r="Q64" i="1"/>
  <c r="U64" i="1"/>
  <c r="P64" i="1"/>
  <c r="C65" i="24"/>
  <c r="E65" i="27"/>
  <c r="J65" i="24"/>
  <c r="Q65" i="29"/>
  <c r="F64" i="29"/>
  <c r="F65" i="29" s="1"/>
  <c r="G65" i="22"/>
  <c r="O64" i="23"/>
  <c r="O65" i="23" s="1"/>
  <c r="O64" i="30"/>
  <c r="O65" i="30" s="1"/>
  <c r="N64" i="24"/>
  <c r="N65" i="24" s="1"/>
  <c r="B65" i="30"/>
  <c r="S65" i="30"/>
  <c r="C65" i="30"/>
  <c r="I65" i="30"/>
  <c r="R65" i="29"/>
  <c r="J65" i="29"/>
  <c r="M65" i="29"/>
  <c r="I65" i="29"/>
  <c r="K65" i="29"/>
  <c r="T65" i="28"/>
  <c r="E65" i="28"/>
  <c r="D65" i="28"/>
  <c r="M65" i="28"/>
  <c r="H65" i="28"/>
  <c r="I65" i="28"/>
  <c r="S65" i="28"/>
  <c r="K65" i="28"/>
  <c r="Q65" i="27"/>
  <c r="I65" i="27"/>
  <c r="M65" i="27"/>
  <c r="P65" i="27"/>
  <c r="Q65" i="26"/>
  <c r="P65" i="26"/>
  <c r="C65" i="26"/>
  <c r="I65" i="26"/>
  <c r="H65" i="26"/>
  <c r="G65" i="24"/>
  <c r="H65" i="24"/>
  <c r="L65" i="24"/>
  <c r="R65" i="24"/>
  <c r="I65" i="24"/>
  <c r="P65" i="24"/>
  <c r="D65" i="24"/>
  <c r="M65" i="24"/>
  <c r="E65" i="24"/>
  <c r="I65" i="23"/>
  <c r="N65" i="23"/>
  <c r="E65" i="23"/>
  <c r="I65" i="22"/>
  <c r="U65" i="22"/>
  <c r="K65" i="22"/>
  <c r="T65" i="22"/>
  <c r="H65" i="21"/>
  <c r="M65" i="21"/>
  <c r="K65" i="21"/>
  <c r="C65" i="21"/>
  <c r="D65" i="21"/>
  <c r="R65" i="21"/>
  <c r="N64" i="1"/>
  <c r="M64" i="1"/>
  <c r="T64" i="1"/>
  <c r="L64" i="1"/>
  <c r="J64" i="1"/>
  <c r="K64" i="1"/>
  <c r="O64" i="1"/>
  <c r="C64" i="1"/>
  <c r="I64" i="1"/>
  <c r="H64" i="1"/>
  <c r="G64" i="1"/>
  <c r="F64" i="1"/>
  <c r="E64" i="1"/>
  <c r="D64" i="1"/>
  <c r="B64" i="1"/>
  <c r="D63" i="1"/>
  <c r="L63" i="1"/>
  <c r="F63" i="1"/>
  <c r="R63" i="1"/>
  <c r="J63" i="1"/>
  <c r="Q63" i="1"/>
  <c r="I63" i="1"/>
  <c r="C63" i="1"/>
  <c r="K63" i="1"/>
  <c r="P63" i="1"/>
  <c r="H63" i="1"/>
  <c r="T63" i="1"/>
  <c r="T65" i="1" s="1"/>
  <c r="S63" i="1"/>
  <c r="O63" i="1"/>
  <c r="G63" i="1"/>
  <c r="N63" i="1"/>
  <c r="E63" i="1"/>
  <c r="B63" i="1"/>
  <c r="U63" i="1"/>
  <c r="M63" i="1"/>
  <c r="Q65" i="1" l="1"/>
  <c r="U65" i="1"/>
  <c r="M65" i="1"/>
  <c r="R65" i="1"/>
  <c r="P65" i="1"/>
  <c r="S65" i="1"/>
  <c r="G65" i="1"/>
  <c r="I65" i="1"/>
  <c r="K65" i="1"/>
  <c r="N65" i="1"/>
  <c r="C65" i="1"/>
  <c r="J65" i="1"/>
  <c r="F65" i="1"/>
  <c r="L65" i="1"/>
  <c r="O65" i="1"/>
  <c r="B65" i="1"/>
  <c r="H65" i="1"/>
  <c r="E65" i="1"/>
  <c r="D65"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<sst xmlns="http://schemas.openxmlformats.org/spreadsheetml/2006/main" count="2217" uniqueCount="192">
  <si>
    <t>PAN reference</t>
  </si>
  <si>
    <t>PAN-013885</t>
  </si>
  <si>
    <t>Total spread area</t>
  </si>
  <si>
    <t>Waste pH</t>
  </si>
  <si>
    <t>Choose</t>
  </si>
  <si>
    <t>Crop</t>
  </si>
  <si>
    <t>P Offtake</t>
  </si>
  <si>
    <t>K Offtake</t>
  </si>
  <si>
    <t>Order</t>
  </si>
  <si>
    <t>Lime pH requirement</t>
  </si>
  <si>
    <t>Column1</t>
  </si>
  <si>
    <t>Permit reference</t>
  </si>
  <si>
    <t>EPR/KP3594VE</t>
  </si>
  <si>
    <t>Waste type EWC</t>
  </si>
  <si>
    <t>02 05 01</t>
  </si>
  <si>
    <t>Conductivity µS/cm (limit 5000 µS/cm)</t>
  </si>
  <si>
    <t>%w/w SAR</t>
  </si>
  <si>
    <t>Sandy</t>
  </si>
  <si>
    <t>Solid</t>
  </si>
  <si>
    <t>Operator</t>
  </si>
  <si>
    <t>Trade Effluent Services Ltd</t>
  </si>
  <si>
    <t>Waste physical form</t>
  </si>
  <si>
    <t>Sludge</t>
  </si>
  <si>
    <t>Fats &amp; Oils (%) (limit 4%)</t>
  </si>
  <si>
    <t>%w/w DM</t>
  </si>
  <si>
    <t>Sandy Loam</t>
  </si>
  <si>
    <t>Liquid</t>
  </si>
  <si>
    <t xml:space="preserve">Grass Silage (25% DM) </t>
  </si>
  <si>
    <t>Grass</t>
  </si>
  <si>
    <t>Farm Address</t>
  </si>
  <si>
    <t xml:space="preserve">Fron Farm, Moel-y-crio, Halkyn, Rhes-y-cae, </t>
  </si>
  <si>
    <t>Waste Ref/Name</t>
  </si>
  <si>
    <t>Beechdean Ice Cream</t>
  </si>
  <si>
    <t>kg/t SAR</t>
  </si>
  <si>
    <t>Medium/Clay</t>
  </si>
  <si>
    <t>Winter wheat- grain &amp; straw</t>
  </si>
  <si>
    <t>Arable</t>
  </si>
  <si>
    <t>Assessed By</t>
  </si>
  <si>
    <t>Sion Sleep</t>
  </si>
  <si>
    <t>kg/t DM</t>
  </si>
  <si>
    <t>Organic</t>
  </si>
  <si>
    <t>Sludge Cake</t>
  </si>
  <si>
    <t xml:space="preserve">Winter wheat- grain only </t>
  </si>
  <si>
    <t>mg/kg SAR</t>
  </si>
  <si>
    <t>Peat</t>
  </si>
  <si>
    <t>Spring wheat/barley</t>
  </si>
  <si>
    <t>Field number</t>
  </si>
  <si>
    <t>mg/kg DM</t>
  </si>
  <si>
    <t>Winter barley/triticale/rye</t>
  </si>
  <si>
    <t>Field Ref</t>
  </si>
  <si>
    <t>Fron 1</t>
  </si>
  <si>
    <t>Fron 2</t>
  </si>
  <si>
    <t>Fron 3</t>
  </si>
  <si>
    <t>Fron 4</t>
  </si>
  <si>
    <t>Fron 5</t>
  </si>
  <si>
    <t>Fron 6</t>
  </si>
  <si>
    <t>Fron 7</t>
  </si>
  <si>
    <t>Fron 8</t>
  </si>
  <si>
    <t>Fron 9</t>
  </si>
  <si>
    <t>Fron 10</t>
  </si>
  <si>
    <t>Fron 11</t>
  </si>
  <si>
    <t>Fron 12</t>
  </si>
  <si>
    <t>Fron 13</t>
  </si>
  <si>
    <t>Fron 14</t>
  </si>
  <si>
    <t>Fron 16</t>
  </si>
  <si>
    <t>Fron 17</t>
  </si>
  <si>
    <t>Fron 18</t>
  </si>
  <si>
    <t>Fron 19</t>
  </si>
  <si>
    <t>lime pH</t>
  </si>
  <si>
    <t>Maize- Silage (30% DM)</t>
  </si>
  <si>
    <t>SNS Index</t>
  </si>
  <si>
    <t>Moderate</t>
  </si>
  <si>
    <t>Sandy I Grass</t>
  </si>
  <si>
    <t>Fodder beet (roots only)</t>
  </si>
  <si>
    <t>Field pH</t>
  </si>
  <si>
    <t>Sandy Loam I Grass</t>
  </si>
  <si>
    <t>Oats</t>
  </si>
  <si>
    <t>Phosphorus Index</t>
  </si>
  <si>
    <t>Medium/Clay I Grass</t>
  </si>
  <si>
    <t>Oilseed rape- seed &amp; straw</t>
  </si>
  <si>
    <t>Potassium Index</t>
  </si>
  <si>
    <t>Organic I Grass</t>
  </si>
  <si>
    <t xml:space="preserve">Oilseed rape- seed only </t>
  </si>
  <si>
    <t>Magnesium Index</t>
  </si>
  <si>
    <t>Peat I Grass</t>
  </si>
  <si>
    <t>Sugar beet- roots &amp; tops</t>
  </si>
  <si>
    <t>Benefiting Crop</t>
  </si>
  <si>
    <t>Sandy I Arable</t>
  </si>
  <si>
    <t>Sugar beet- roots only</t>
  </si>
  <si>
    <t>Expected Yield</t>
  </si>
  <si>
    <t>Sandy Loam I Arable</t>
  </si>
  <si>
    <t>Wholecrop cereals</t>
  </si>
  <si>
    <t>Soil Type</t>
  </si>
  <si>
    <t>Medium/Clay I Arable</t>
  </si>
  <si>
    <t>All other cereals- grain only</t>
  </si>
  <si>
    <t>Phosphate Offtake</t>
  </si>
  <si>
    <t>Organic I Arable</t>
  </si>
  <si>
    <t xml:space="preserve">Fresh grass (15-20% DM) </t>
  </si>
  <si>
    <t>Phosphate Addition</t>
  </si>
  <si>
    <t>Peat I Arable</t>
  </si>
  <si>
    <t xml:space="preserve">Hay (86% DM) </t>
  </si>
  <si>
    <t>Phosphate Difference</t>
  </si>
  <si>
    <t xml:space="preserve">Haylage (45% DM) </t>
  </si>
  <si>
    <t xml:space="preserve">Phosphate Increase/decrease </t>
  </si>
  <si>
    <t xml:space="preserve">Grass Silage (30% DM) </t>
  </si>
  <si>
    <t>Potash Offtake</t>
  </si>
  <si>
    <t>Field beans</t>
  </si>
  <si>
    <t>Potash Addition</t>
  </si>
  <si>
    <t>Kale</t>
  </si>
  <si>
    <t xml:space="preserve"> Potash Difference</t>
  </si>
  <si>
    <t xml:space="preserve">Peas- Dried </t>
  </si>
  <si>
    <t xml:space="preserve"> Potash Increase/decrease </t>
  </si>
  <si>
    <t xml:space="preserve">Peas- Vining </t>
  </si>
  <si>
    <t>Potatoes- tubers only</t>
  </si>
  <si>
    <t>Dry Matter</t>
  </si>
  <si>
    <t>Total Nitrogen</t>
  </si>
  <si>
    <t>Total Phosphorus (P)</t>
  </si>
  <si>
    <t>Total Potassium (K)</t>
  </si>
  <si>
    <t>Total Magnesium (Mg)</t>
  </si>
  <si>
    <t>Total Copper</t>
  </si>
  <si>
    <t>Total  Zinc</t>
  </si>
  <si>
    <t>Total  Lead</t>
  </si>
  <si>
    <t>Total Cadmium</t>
  </si>
  <si>
    <t>Total Mercury</t>
  </si>
  <si>
    <t>Total Nickel</t>
  </si>
  <si>
    <t>Total Chromium</t>
  </si>
  <si>
    <t>Total Aluminium</t>
  </si>
  <si>
    <t>Total Iron</t>
  </si>
  <si>
    <t xml:space="preserve">Total Na (Sodium)  </t>
  </si>
  <si>
    <t>Total Sulphur (S)</t>
  </si>
  <si>
    <t>Total Selenium</t>
  </si>
  <si>
    <t>Total Arsenic</t>
  </si>
  <si>
    <t xml:space="preserve">Total Mo </t>
  </si>
  <si>
    <t>Total Fluoride</t>
  </si>
  <si>
    <t>Swedes- roots only</t>
  </si>
  <si>
    <t>%</t>
  </si>
  <si>
    <t>Application Rate</t>
  </si>
  <si>
    <t>Nitrogen Addition</t>
  </si>
  <si>
    <t>Potash  Addition</t>
  </si>
  <si>
    <t>Mg Oxide Addition</t>
  </si>
  <si>
    <t>Copper Addition</t>
  </si>
  <si>
    <t>Zinc Addition</t>
  </si>
  <si>
    <t>Lead Addition</t>
  </si>
  <si>
    <t>Cadmium Addition</t>
  </si>
  <si>
    <t>Mercury Addition</t>
  </si>
  <si>
    <t>Nickel Addition</t>
  </si>
  <si>
    <t>Chromium Addition</t>
  </si>
  <si>
    <t>Aluminium Addition</t>
  </si>
  <si>
    <t>Iron Addition</t>
  </si>
  <si>
    <t xml:space="preserve">Sodium Addition                 </t>
  </si>
  <si>
    <r>
      <t>SO</t>
    </r>
    <r>
      <rPr>
        <b/>
        <vertAlign val="subscript"/>
        <sz val="10"/>
        <rFont val="Arial"/>
        <family val="2"/>
      </rPr>
      <t>3</t>
    </r>
    <r>
      <rPr>
        <b/>
        <sz val="10"/>
        <rFont val="Arial"/>
        <family val="2"/>
      </rPr>
      <t xml:space="preserve">  Addition                             kg/ha</t>
    </r>
  </si>
  <si>
    <t xml:space="preserve">Selenium Addition </t>
  </si>
  <si>
    <t xml:space="preserve">Arsenic  Addition  </t>
  </si>
  <si>
    <t xml:space="preserve">Molybdenum Addition  </t>
  </si>
  <si>
    <t xml:space="preserve">Fluoride Addition </t>
  </si>
  <si>
    <t>tonnes/ha</t>
  </si>
  <si>
    <t>kg/ha</t>
  </si>
  <si>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</si>
  <si>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</si>
  <si>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</si>
  <si>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LIMIT</t>
  </si>
  <si>
    <t>Crop Requirement</t>
  </si>
  <si>
    <t>TBC</t>
  </si>
  <si>
    <t>Crop requirement x10</t>
  </si>
  <si>
    <t xml:space="preserve">Lime Calculation </t>
  </si>
  <si>
    <t>Dry Matter (if SAR use 100%)</t>
  </si>
  <si>
    <t>TNV of Waste 
as CaO (%)</t>
  </si>
  <si>
    <t xml:space="preserve">CaO Calculation </t>
  </si>
  <si>
    <t>CaO Conversion to CaCO3</t>
  </si>
  <si>
    <t>TNV of Waste 
as CaCo3 (%)</t>
  </si>
  <si>
    <t xml:space="preserve">CaCo3 Calculation </t>
  </si>
  <si>
    <t>Soil Crop Type</t>
  </si>
  <si>
    <t>Cropping pH</t>
  </si>
  <si>
    <t>Soil pH</t>
  </si>
  <si>
    <t>App rate</t>
  </si>
  <si>
    <t>Lime applied 
t/ha</t>
  </si>
  <si>
    <t>Lime req 
t/a CaCo3</t>
  </si>
  <si>
    <t>Over or Under Applying?</t>
  </si>
  <si>
    <t>07 07 12</t>
  </si>
  <si>
    <t>Croda Goole</t>
  </si>
  <si>
    <t>02 03 05</t>
  </si>
  <si>
    <t>Croda Widnes</t>
  </si>
  <si>
    <t>02 02 04</t>
  </si>
  <si>
    <t>D Wise</t>
  </si>
  <si>
    <t>02 07 05</t>
  </si>
  <si>
    <t>Encirc</t>
  </si>
  <si>
    <t>Kelloggs</t>
  </si>
  <si>
    <t>Maelor Foods</t>
  </si>
  <si>
    <t>Rowan Foods</t>
  </si>
  <si>
    <t>Secanim</t>
  </si>
  <si>
    <t>02 01 03</t>
  </si>
  <si>
    <t>Westland Horticulture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</si>
</sst>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5" borderId="3" xfId="0" applyFont="1" applyFill="1" applyBorder="1" applyAlignment="1" applyProtection="1">
      <alignment horizontal="left" vertical="top" wrapText="1"/>
      <protection locked="0"/>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3"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40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
      <protection locked="1" hidden="1"/>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
      <protection locked="1" hidden="1"/>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
      <protection locked="1" hidden="1"/>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
      <protection locked="1" hidden="1"/>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
      <protection locked="1" hidden="1"/>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
      <protection locked="1" hidden="1"/>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
      <protection locked="1" hidden="1"/>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
      <protection locked="1" hidden="1"/>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
      <protection locked="1" hidden="1"/>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1" hidden="1"/>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70" dataDxfId="369" headerRowBorderDxfId="367" tableBorderDxfId="368" totalsRowBorderDxfId="366">
  <autoFilter ref="AI1:AN26" xr:uid="{F8B5EC87-3095-445A-A980-2CFAA0A7B9A2}"/>
  <sortState xmlns:xlrd2="http://schemas.microsoft.com/office/spreadsheetml/2017/richdata2" ref="AI2:AL25">
    <sortCondition ref="AL1:AL25"/>
  </sortState>
  <tableColumns count="6">
    <tableColumn id="1" xr3:uid="{360F44E4-7249-415F-8D5E-41D249F9A162}" name="Crop" dataDxfId="365"/>
    <tableColumn id="2" xr3:uid="{55E07717-B4EC-4E8A-B9A9-34F3CF85E32D}" name="P Offtake" dataDxfId="364"/>
    <tableColumn id="3" xr3:uid="{7B25FA52-8104-4FE3-AED4-B53CBFDF89B2}" name="K Offtake" dataDxfId="363"/>
    <tableColumn id="4" xr3:uid="{0DBAE461-2D09-43C8-9342-3980D552AE4D}" name="Order" dataDxfId="362"/>
    <tableColumn id="5" xr3:uid="{52CACE7B-0CBA-46FC-9F24-02CBD6100239}" name="Lime pH requirement" dataDxfId="361"/>
    <tableColumn id="6" xr3:uid="{F1432630-9B16-4266-8147-CE754A715307}" name="Column1" dataDxfId="36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30" dataDxfId="329" headerRowBorderDxfId="327" tableBorderDxfId="328" totalsRowBorderDxfId="326">
  <autoFilter ref="AI1:AN26" xr:uid="{F8B5EC87-3095-445A-A980-2CFAA0A7B9A2}"/>
  <sortState xmlns:xlrd2="http://schemas.microsoft.com/office/spreadsheetml/2017/richdata2" ref="AI2:AL25">
    <sortCondition ref="AL1:AL25"/>
  </sortState>
  <tableColumns count="6">
    <tableColumn id="1" xr3:uid="{7E96A84B-948F-445F-BD6E-30CC8E6E6DD1}" name="Crop" dataDxfId="325"/>
    <tableColumn id="2" xr3:uid="{12657DDB-F680-47DE-ABB1-8675D5F91E41}" name="P Offtake" dataDxfId="324"/>
    <tableColumn id="3" xr3:uid="{DEB99109-D325-4F98-8A71-E70C03433437}" name="K Offtake" dataDxfId="323"/>
    <tableColumn id="4" xr3:uid="{E96A561F-7E7F-4FB3-97AA-0B35D8C8E93A}" name="Order" dataDxfId="322"/>
    <tableColumn id="5" xr3:uid="{181DD475-0A71-4C52-AF1A-8BFF46F5A827}" name="Lime pH requirement" dataDxfId="321"/>
    <tableColumn id="6" xr3:uid="{AC3FA7E8-D76B-43A3-B715-04446DFF63C6}" name="Column1" dataDxfId="32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90" dataDxfId="289" headerRowBorderDxfId="287" tableBorderDxfId="288" totalsRowBorderDxfId="286">
  <autoFilter ref="AI1:AN26" xr:uid="{F8B5EC87-3095-445A-A980-2CFAA0A7B9A2}"/>
  <sortState xmlns:xlrd2="http://schemas.microsoft.com/office/spreadsheetml/2017/richdata2" ref="AI2:AL25">
    <sortCondition ref="AL1:AL25"/>
  </sortState>
  <tableColumns count="6">
    <tableColumn id="1" xr3:uid="{06008BA1-A1E9-4286-B67A-352533C06A26}" name="Crop" dataDxfId="285"/>
    <tableColumn id="2" xr3:uid="{2AEB5EEB-C9D1-41DC-913E-953A33D1A4AF}" name="P Offtake" dataDxfId="284"/>
    <tableColumn id="3" xr3:uid="{8FA16A0B-1017-4CEE-862E-0A8CBD8EB3D3}" name="K Offtake" dataDxfId="283"/>
    <tableColumn id="4" xr3:uid="{E7A3B8CD-4036-47F4-B818-C3F22E80C749}" name="Order" dataDxfId="282"/>
    <tableColumn id="5" xr3:uid="{8F3EBD84-7904-4559-9B5C-63088B792C98}" name="Lime pH requirement" dataDxfId="281"/>
    <tableColumn id="6" xr3:uid="{A21DD95A-C955-4510-9114-E3F1CB645370}" name="Column1" dataDxfId="28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50" dataDxfId="249" headerRowBorderDxfId="247" tableBorderDxfId="248" totalsRowBorderDxfId="246">
  <autoFilter ref="AI1:AN26" xr:uid="{F8B5EC87-3095-445A-A980-2CFAA0A7B9A2}"/>
  <sortState xmlns:xlrd2="http://schemas.microsoft.com/office/spreadsheetml/2017/richdata2" ref="AI2:AL25">
    <sortCondition ref="AL1:AL25"/>
  </sortState>
  <tableColumns count="6">
    <tableColumn id="1" xr3:uid="{11579FCC-3D9F-49AD-888D-5D79B801F6AE}" name="Crop" dataDxfId="245"/>
    <tableColumn id="2" xr3:uid="{05C08116-56D5-4CC6-A649-B06AF891B931}" name="P Offtake" dataDxfId="244"/>
    <tableColumn id="3" xr3:uid="{59CDE959-192B-4757-9203-A0F691CF0F96}" name="K Offtake" dataDxfId="243"/>
    <tableColumn id="4" xr3:uid="{9FB8E4F7-B91F-4CE0-AF39-D4895D0ECF2F}" name="Order" dataDxfId="242"/>
    <tableColumn id="5" xr3:uid="{688FF2A4-D7C6-4425-A915-A9ADD700A9EE}" name="Lime pH requirement" dataDxfId="241"/>
    <tableColumn id="6" xr3:uid="{05FC5CFF-3D81-4B5F-87C7-2364076F2714}" name="Column1" dataDxfId="24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10" dataDxfId="209" headerRowBorderDxfId="207" tableBorderDxfId="208" totalsRowBorderDxfId="206">
  <autoFilter ref="AI1:AN26" xr:uid="{F8B5EC87-3095-445A-A980-2CFAA0A7B9A2}"/>
  <sortState xmlns:xlrd2="http://schemas.microsoft.com/office/spreadsheetml/2017/richdata2" ref="AI2:AL25">
    <sortCondition ref="AL1:AL25"/>
  </sortState>
  <tableColumns count="6">
    <tableColumn id="1" xr3:uid="{973D7FFB-D248-4199-9B2E-B3C6CC09D382}" name="Crop" dataDxfId="205"/>
    <tableColumn id="2" xr3:uid="{7F2A3986-EC86-4CF9-BD10-791170BA6682}" name="P Offtake" dataDxfId="204"/>
    <tableColumn id="3" xr3:uid="{D6129C35-9DC6-42E5-AE3F-EA3A083168E6}" name="K Offtake" dataDxfId="203"/>
    <tableColumn id="4" xr3:uid="{C1CC42B5-564A-4DE7-B817-B7D686FE9A11}" name="Order" dataDxfId="202"/>
    <tableColumn id="5" xr3:uid="{620F3ABD-564C-411A-8DEA-CE1A34F9FC36}" name="Lime pH requirement" dataDxfId="201"/>
    <tableColumn id="6" xr3:uid="{76C9BC4F-4FF3-4AFB-8E7B-16DC0CC3E97C}" name="Column1" dataDxfId="20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0" dataDxfId="169" headerRowBorderDxfId="167" tableBorderDxfId="168" totalsRowBorderDxfId="166">
  <autoFilter ref="AI1:AN26" xr:uid="{F8B5EC87-3095-445A-A980-2CFAA0A7B9A2}"/>
  <sortState xmlns:xlrd2="http://schemas.microsoft.com/office/spreadsheetml/2017/richdata2" ref="AI2:AL25">
    <sortCondition ref="AL1:AL25"/>
  </sortState>
  <tableColumns count="6">
    <tableColumn id="1" xr3:uid="{D13A12FC-EAE6-4280-A219-C2622262E5F4}" name="Crop" dataDxfId="165"/>
    <tableColumn id="2" xr3:uid="{FD06C4A3-4B75-490D-88CF-232C7DC3EFC6}" name="P Offtake" dataDxfId="164"/>
    <tableColumn id="3" xr3:uid="{B043BEFF-10D4-4840-989B-BB13A502ECDF}" name="K Offtake" dataDxfId="163"/>
    <tableColumn id="4" xr3:uid="{48481FDC-5D20-466C-B554-D45886EA366A}" name="Order" dataDxfId="162"/>
    <tableColumn id="5" xr3:uid="{9E0852D2-9D0D-44AB-98B7-FBA51F331ACF}" name="Lime pH requirement" dataDxfId="161"/>
    <tableColumn id="6" xr3:uid="{29F9C4A5-6854-4F37-8BD1-0DD9B6024A55}" name="Column1" dataDxfId="16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0" dataDxfId="129" headerRowBorderDxfId="127" tableBorderDxfId="128" totalsRowBorderDxfId="126">
  <autoFilter ref="AI1:AN26" xr:uid="{F8B5EC87-3095-445A-A980-2CFAA0A7B9A2}"/>
  <sortState xmlns:xlrd2="http://schemas.microsoft.com/office/spreadsheetml/2017/richdata2" ref="AI2:AL25">
    <sortCondition ref="AL1:AL25"/>
  </sortState>
  <tableColumns count="6">
    <tableColumn id="1" xr3:uid="{1B554ED3-7AAF-4192-827C-B071945474B8}" name="Crop" dataDxfId="125"/>
    <tableColumn id="2" xr3:uid="{35F435E0-8D8E-44D1-84BD-C2FF51C3F944}" name="P Offtake" dataDxfId="124"/>
    <tableColumn id="3" xr3:uid="{38465C9D-AA8F-443A-80F5-96D1F6258317}" name="K Offtake" dataDxfId="123"/>
    <tableColumn id="4" xr3:uid="{E0C0E6AF-5628-4BC3-9625-81A87B93D279}" name="Order" dataDxfId="122"/>
    <tableColumn id="5" xr3:uid="{ACDE1D9A-7F94-4404-BDDC-1235C32C758F}" name="Lime pH requirement" dataDxfId="121"/>
    <tableColumn id="6" xr3:uid="{B093C9DF-C4CF-4906-9658-89F446EB9C12}" name="Column1" dataDxfId="12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0" dataDxfId="89" headerRowBorderDxfId="87" tableBorderDxfId="88" totalsRowBorderDxfId="86">
  <autoFilter ref="AI1:AN26" xr:uid="{F8B5EC87-3095-445A-A980-2CFAA0A7B9A2}"/>
  <sortState xmlns:xlrd2="http://schemas.microsoft.com/office/spreadsheetml/2017/richdata2" ref="AI2:AL25">
    <sortCondition ref="AL1:AL25"/>
  </sortState>
  <tableColumns count="6">
    <tableColumn id="1" xr3:uid="{C4B2E6E9-5990-417D-9E04-7933BDF1FC69}" name="Crop" dataDxfId="85"/>
    <tableColumn id="2" xr3:uid="{E74EF8D0-6C68-49B8-AE52-40C276CA5FC9}" name="P Offtake" dataDxfId="84"/>
    <tableColumn id="3" xr3:uid="{9E0A7857-36E3-482D-B4B2-65B90760417F}" name="K Offtake" dataDxfId="83"/>
    <tableColumn id="4" xr3:uid="{A78867D2-7566-4070-AF99-15EE4CEB1699}" name="Order" dataDxfId="82"/>
    <tableColumn id="5" xr3:uid="{240FD5FA-5659-468E-8544-C93086800EC9}" name="Lime pH requirement" dataDxfId="81"/>
    <tableColumn id="6" xr3:uid="{D5C8E9C3-9076-473B-AE62-DA32692BAABC}" name="Column1" dataDxfId="8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0" dataDxfId="49" headerRowBorderDxfId="47" tableBorderDxfId="48" totalsRowBorderDxfId="46">
  <autoFilter ref="AI1:AN26" xr:uid="{F8B5EC87-3095-445A-A980-2CFAA0A7B9A2}"/>
  <sortState xmlns:xlrd2="http://schemas.microsoft.com/office/spreadsheetml/2017/richdata2" ref="AI2:AL25">
    <sortCondition ref="AL1:AL25"/>
  </sortState>
  <tableColumns count="6">
    <tableColumn id="1" xr3:uid="{82F1A1D2-F5AA-4D76-98E8-3C18592FB8CF}" name="Crop" dataDxfId="45"/>
    <tableColumn id="2" xr3:uid="{17F60BEE-3BBA-4198-AA21-518EC4696EB6}" name="P Offtake" dataDxfId="44"/>
    <tableColumn id="3" xr3:uid="{95D820EB-2583-433A-A070-6E8356E186E7}" name="K Offtake" dataDxfId="43"/>
    <tableColumn id="4" xr3:uid="{F3AE1839-F59F-4A70-B11A-A32E3FDD1A00}" name="Order" dataDxfId="42"/>
    <tableColumn id="5" xr3:uid="{C52880C5-B266-4CF0-9A11-778ABC47F9F0}" name="Lime pH requirement" dataDxfId="41"/>
    <tableColumn id="6" xr3:uid="{233F7657-9414-44B1-9E43-A91A69CB97ED}" name="Column1" dataDxfId="4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9" headerRowBorderDxfId="7" tableBorderDxfId="8"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zoomScale="90" zoomScaleNormal="90" workbookViewId="0">
      <selection activeCell="G13" sqref="G13"/>
    </sheetView>
  </sheetViews>
  <sheetFormatPr defaultColWidth="13.140625" defaultRowHeight="12.7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42" width="0" style="19" hidden="1" customWidth="1"/>
    <col min="43" max="16384" width="13.140625" style="19"/>
  </cols>
  <sheetData>
    <row r="1" spans="1:40">
      <c r="A1" s="110" t="s">
        <v>0</v>
      </c>
      <c r="B1" s="110"/>
      <c r="C1" s="119" t="s">
        <v>1</v>
      </c>
      <c r="D1" s="120"/>
      <c r="E1" s="36" t="s">
        <v>2</v>
      </c>
      <c r="F1" s="101">
        <v>39.5</v>
      </c>
      <c r="G1" s="122" t="s">
        <v>3</v>
      </c>
      <c r="H1" s="123"/>
      <c r="I1" s="101">
        <v>8</v>
      </c>
      <c r="AB1" s="26"/>
      <c r="AC1" s="26"/>
      <c r="AD1" s="42" t="s">
        <v>4</v>
      </c>
      <c r="AE1" s="25"/>
      <c r="AF1" s="25"/>
      <c r="AG1" s="26"/>
      <c r="AH1" s="26"/>
      <c r="AI1" s="46" t="s">
        <v>5</v>
      </c>
      <c r="AJ1" s="47" t="s">
        <v>6</v>
      </c>
      <c r="AK1" s="48" t="s">
        <v>7</v>
      </c>
      <c r="AL1" s="49" t="s">
        <v>8</v>
      </c>
      <c r="AM1" s="49" t="s">
        <v>9</v>
      </c>
      <c r="AN1" s="49" t="s">
        <v>10</v>
      </c>
    </row>
    <row r="2" spans="1:40">
      <c r="A2" s="110" t="s">
        <v>11</v>
      </c>
      <c r="B2" s="110"/>
      <c r="C2" s="117" t="s">
        <v>12</v>
      </c>
      <c r="D2" s="118"/>
      <c r="E2" s="36" t="s">
        <v>13</v>
      </c>
      <c r="F2" s="101" t="s">
        <v>14</v>
      </c>
      <c r="G2" s="124" t="s">
        <v>15</v>
      </c>
      <c r="H2" s="125"/>
      <c r="I2" s="101">
        <v>330</v>
      </c>
      <c r="AB2" s="42" t="s">
        <v>16</v>
      </c>
      <c r="AC2" s="25"/>
      <c r="AD2" s="42" t="s">
        <v>17</v>
      </c>
      <c r="AE2" s="25"/>
      <c r="AF2" s="25"/>
      <c r="AG2" s="50" t="s">
        <v>18</v>
      </c>
      <c r="AH2" s="26"/>
      <c r="AI2" s="51" t="s">
        <v>4</v>
      </c>
      <c r="AJ2" s="52">
        <v>0</v>
      </c>
      <c r="AK2" s="53">
        <v>0</v>
      </c>
      <c r="AL2" s="18">
        <v>0</v>
      </c>
      <c r="AM2" s="19">
        <v>0</v>
      </c>
      <c r="AN2" s="19">
        <v>0</v>
      </c>
    </row>
    <row r="3" spans="1:40">
      <c r="A3" s="111" t="s">
        <v>19</v>
      </c>
      <c r="B3" s="112"/>
      <c r="C3" s="117" t="s">
        <v>20</v>
      </c>
      <c r="D3" s="118"/>
      <c r="E3" s="36" t="s">
        <v>21</v>
      </c>
      <c r="F3" s="44" t="s">
        <v>22</v>
      </c>
      <c r="G3" s="116" t="s">
        <v>23</v>
      </c>
      <c r="H3" s="116"/>
      <c r="I3" s="101">
        <v>0.23599999999999999</v>
      </c>
      <c r="AB3" s="42" t="s">
        <v>24</v>
      </c>
      <c r="AC3" s="25"/>
      <c r="AD3" s="42" t="s">
        <v>25</v>
      </c>
      <c r="AE3" s="25"/>
      <c r="AF3" s="25"/>
      <c r="AG3" s="50" t="s">
        <v>26</v>
      </c>
      <c r="AH3" s="26"/>
      <c r="AI3" s="54" t="s">
        <v>27</v>
      </c>
      <c r="AJ3" s="55">
        <v>1.7</v>
      </c>
      <c r="AK3" s="56">
        <v>6</v>
      </c>
      <c r="AL3" s="57">
        <v>1</v>
      </c>
      <c r="AM3" s="19">
        <v>6.2</v>
      </c>
      <c r="AN3" s="19" t="s">
        <v>28</v>
      </c>
    </row>
    <row r="4" spans="1:40">
      <c r="A4" s="110" t="s">
        <v>29</v>
      </c>
      <c r="B4" s="110"/>
      <c r="C4" s="119" t="s">
        <v>30</v>
      </c>
      <c r="D4" s="120"/>
      <c r="E4" s="37" t="s">
        <v>31</v>
      </c>
      <c r="F4" s="100" t="s">
        <v>32</v>
      </c>
      <c r="G4" s="116"/>
      <c r="H4" s="116"/>
      <c r="I4" s="101"/>
      <c r="AB4" s="42" t="s">
        <v>33</v>
      </c>
      <c r="AC4" s="25"/>
      <c r="AD4" s="58" t="s">
        <v>34</v>
      </c>
      <c r="AE4" s="25"/>
      <c r="AF4" s="25"/>
      <c r="AG4" s="50" t="s">
        <v>22</v>
      </c>
      <c r="AH4" s="26"/>
      <c r="AI4" s="59" t="s">
        <v>35</v>
      </c>
      <c r="AJ4" s="60">
        <v>7</v>
      </c>
      <c r="AK4" s="61">
        <v>10.5</v>
      </c>
      <c r="AL4" s="19">
        <v>2</v>
      </c>
      <c r="AM4" s="19">
        <v>6.7</v>
      </c>
      <c r="AN4" s="19" t="s">
        <v>36</v>
      </c>
    </row>
    <row r="5" spans="1:40">
      <c r="A5" s="110" t="s">
        <v>37</v>
      </c>
      <c r="B5" s="110"/>
      <c r="C5" s="121" t="s">
        <v>38</v>
      </c>
      <c r="D5" s="121"/>
      <c r="E5" s="37"/>
      <c r="F5" s="100"/>
      <c r="G5" s="116"/>
      <c r="H5" s="116"/>
      <c r="I5" s="101"/>
      <c r="AB5" s="42" t="s">
        <v>39</v>
      </c>
      <c r="AC5" s="25"/>
      <c r="AD5" s="58" t="s">
        <v>40</v>
      </c>
      <c r="AE5" s="25"/>
      <c r="AF5" s="25"/>
      <c r="AG5" s="50" t="s">
        <v>41</v>
      </c>
      <c r="AH5" s="26"/>
      <c r="AI5" s="59" t="s">
        <v>42</v>
      </c>
      <c r="AJ5" s="60">
        <v>6.5</v>
      </c>
      <c r="AK5" s="61">
        <v>5.5</v>
      </c>
      <c r="AL5" s="19">
        <v>3</v>
      </c>
      <c r="AM5" s="19">
        <v>6.7</v>
      </c>
      <c r="AN5" s="19" t="s">
        <v>36</v>
      </c>
    </row>
    <row r="6" spans="1:40" s="27" customFormat="1">
      <c r="A6" s="62"/>
      <c r="B6" s="62"/>
      <c r="C6" s="63"/>
      <c r="D6" s="63"/>
      <c r="E6" s="63"/>
      <c r="F6" s="64"/>
      <c r="G6" s="64"/>
      <c r="H6" s="65"/>
      <c r="I6" s="65"/>
      <c r="J6" s="65"/>
      <c r="AB6" s="42" t="s">
        <v>43</v>
      </c>
      <c r="AC6" s="25"/>
      <c r="AD6" s="58" t="s">
        <v>44</v>
      </c>
      <c r="AE6" s="25"/>
      <c r="AF6" s="25"/>
      <c r="AG6" s="26"/>
      <c r="AH6" s="26"/>
      <c r="AI6" s="59" t="s">
        <v>45</v>
      </c>
      <c r="AJ6" s="60">
        <v>8.5</v>
      </c>
      <c r="AK6" s="61">
        <v>12</v>
      </c>
      <c r="AL6" s="19">
        <v>4</v>
      </c>
      <c r="AM6" s="27">
        <v>6.7</v>
      </c>
      <c r="AN6" s="19" t="s">
        <v>36</v>
      </c>
    </row>
    <row r="7" spans="1:40" s="20" customFormat="1">
      <c r="A7" s="105" t="s">
        <v>46</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2" t="s">
        <v>47</v>
      </c>
      <c r="AC7" s="25"/>
      <c r="AD7" s="26"/>
      <c r="AE7" s="25"/>
      <c r="AF7" s="25"/>
      <c r="AG7" s="26"/>
      <c r="AH7" s="26"/>
      <c r="AI7" s="59" t="s">
        <v>48</v>
      </c>
      <c r="AJ7" s="60">
        <v>8.5</v>
      </c>
      <c r="AK7" s="61">
        <v>10.5</v>
      </c>
      <c r="AL7" s="19">
        <v>5</v>
      </c>
      <c r="AM7" s="20">
        <v>6.7</v>
      </c>
      <c r="AN7" s="19" t="s">
        <v>36</v>
      </c>
    </row>
    <row r="8" spans="1:40">
      <c r="A8" s="110" t="s">
        <v>49</v>
      </c>
      <c r="B8" s="110"/>
      <c r="C8" s="23" t="s">
        <v>50</v>
      </c>
      <c r="D8" s="23" t="s">
        <v>51</v>
      </c>
      <c r="E8" s="23" t="s">
        <v>52</v>
      </c>
      <c r="F8" s="23" t="s">
        <v>53</v>
      </c>
      <c r="G8" s="23" t="s">
        <v>54</v>
      </c>
      <c r="H8" s="23" t="s">
        <v>55</v>
      </c>
      <c r="I8" s="23" t="s">
        <v>56</v>
      </c>
      <c r="J8" s="23" t="s">
        <v>57</v>
      </c>
      <c r="K8" s="23" t="s">
        <v>58</v>
      </c>
      <c r="L8" s="23" t="s">
        <v>59</v>
      </c>
      <c r="M8" s="23" t="s">
        <v>60</v>
      </c>
      <c r="N8" s="23" t="s">
        <v>61</v>
      </c>
      <c r="O8" s="23" t="s">
        <v>62</v>
      </c>
      <c r="P8" s="23" t="s">
        <v>63</v>
      </c>
      <c r="Q8" s="23" t="s">
        <v>64</v>
      </c>
      <c r="R8" s="23" t="s">
        <v>65</v>
      </c>
      <c r="S8" s="23" t="s">
        <v>66</v>
      </c>
      <c r="T8" s="23" t="s">
        <v>67</v>
      </c>
      <c r="U8" s="23"/>
      <c r="V8" s="23"/>
      <c r="AB8" s="67"/>
      <c r="AC8" s="67"/>
      <c r="AD8" s="26"/>
      <c r="AE8" s="25" t="s">
        <v>68</v>
      </c>
      <c r="AF8" s="25"/>
      <c r="AG8" s="26"/>
      <c r="AH8" s="26"/>
      <c r="AI8" s="59" t="s">
        <v>69</v>
      </c>
      <c r="AJ8" s="68">
        <v>1.4</v>
      </c>
      <c r="AK8" s="61">
        <v>4.4000000000000004</v>
      </c>
      <c r="AL8" s="19">
        <v>6</v>
      </c>
      <c r="AM8" s="19">
        <v>6.7</v>
      </c>
      <c r="AN8" s="19" t="s">
        <v>36</v>
      </c>
    </row>
    <row r="9" spans="1:40">
      <c r="A9" s="110" t="s">
        <v>70</v>
      </c>
      <c r="B9" s="110"/>
      <c r="C9" s="23" t="s">
        <v>71</v>
      </c>
      <c r="D9" s="23" t="s">
        <v>71</v>
      </c>
      <c r="E9" s="23" t="s">
        <v>71</v>
      </c>
      <c r="F9" s="23" t="s">
        <v>71</v>
      </c>
      <c r="G9" s="23" t="s">
        <v>71</v>
      </c>
      <c r="H9" s="23" t="s">
        <v>71</v>
      </c>
      <c r="I9" s="23" t="s">
        <v>71</v>
      </c>
      <c r="J9" s="23" t="s">
        <v>71</v>
      </c>
      <c r="K9" s="23" t="s">
        <v>71</v>
      </c>
      <c r="L9" s="23" t="s">
        <v>71</v>
      </c>
      <c r="M9" s="23" t="s">
        <v>71</v>
      </c>
      <c r="N9" s="23" t="s">
        <v>71</v>
      </c>
      <c r="O9" s="23" t="s">
        <v>71</v>
      </c>
      <c r="P9" s="23" t="s">
        <v>71</v>
      </c>
      <c r="Q9" s="23" t="s">
        <v>71</v>
      </c>
      <c r="R9" s="23" t="s">
        <v>71</v>
      </c>
      <c r="S9" s="23" t="s">
        <v>71</v>
      </c>
      <c r="T9" s="23" t="s">
        <v>71</v>
      </c>
      <c r="U9" s="23"/>
      <c r="V9" s="23"/>
      <c r="AB9" s="25"/>
      <c r="AC9" s="25"/>
      <c r="AD9" s="42" t="s">
        <v>72</v>
      </c>
      <c r="AE9" s="42">
        <v>4.5</v>
      </c>
      <c r="AF9" s="25"/>
      <c r="AG9" s="26"/>
      <c r="AH9" s="26"/>
      <c r="AI9" s="69" t="s">
        <v>73</v>
      </c>
      <c r="AJ9" s="70">
        <v>0.7</v>
      </c>
      <c r="AK9" s="71">
        <v>4</v>
      </c>
      <c r="AL9" s="39">
        <v>7</v>
      </c>
      <c r="AM9" s="19">
        <v>6.7</v>
      </c>
      <c r="AN9" s="19" t="s">
        <v>36</v>
      </c>
    </row>
    <row r="10" spans="1:40">
      <c r="A10" s="110" t="s">
        <v>74</v>
      </c>
      <c r="B10" s="110"/>
      <c r="C10" s="23">
        <v>6.2</v>
      </c>
      <c r="D10" s="23">
        <v>6.5</v>
      </c>
      <c r="E10" s="23">
        <v>6.1</v>
      </c>
      <c r="F10" s="23">
        <v>6.2</v>
      </c>
      <c r="G10" s="23">
        <v>6</v>
      </c>
      <c r="H10" s="23">
        <v>6.1</v>
      </c>
      <c r="I10" s="23">
        <v>6.7</v>
      </c>
      <c r="J10" s="23">
        <v>6.1</v>
      </c>
      <c r="K10" s="23">
        <v>6</v>
      </c>
      <c r="L10" s="23">
        <v>5.9</v>
      </c>
      <c r="M10" s="23">
        <v>5.9</v>
      </c>
      <c r="N10" s="23">
        <v>5.8</v>
      </c>
      <c r="O10" s="23">
        <v>5.8</v>
      </c>
      <c r="P10" s="23">
        <v>6.4</v>
      </c>
      <c r="Q10" s="23">
        <v>6.6</v>
      </c>
      <c r="R10" s="23">
        <v>6.5</v>
      </c>
      <c r="S10" s="23">
        <v>7.3</v>
      </c>
      <c r="T10" s="23">
        <v>7.1</v>
      </c>
      <c r="U10" s="23"/>
      <c r="V10" s="23"/>
      <c r="AB10" s="25"/>
      <c r="AC10" s="25"/>
      <c r="AD10" s="42" t="s">
        <v>75</v>
      </c>
      <c r="AE10" s="42">
        <v>5</v>
      </c>
      <c r="AF10" s="25"/>
      <c r="AG10" s="26"/>
      <c r="AH10" s="26"/>
      <c r="AI10" s="59" t="s">
        <v>76</v>
      </c>
      <c r="AJ10" s="60">
        <v>9</v>
      </c>
      <c r="AK10" s="61">
        <v>16.5</v>
      </c>
      <c r="AL10" s="19">
        <v>8</v>
      </c>
      <c r="AM10" s="19">
        <v>6.7</v>
      </c>
      <c r="AN10" s="19" t="s">
        <v>36</v>
      </c>
    </row>
    <row r="11" spans="1:40">
      <c r="A11" s="110" t="s">
        <v>77</v>
      </c>
      <c r="B11" s="110"/>
      <c r="C11" s="23">
        <v>2</v>
      </c>
      <c r="D11" s="23">
        <v>3</v>
      </c>
      <c r="E11" s="23">
        <v>2</v>
      </c>
      <c r="F11" s="23">
        <v>1</v>
      </c>
      <c r="G11" s="23">
        <v>1</v>
      </c>
      <c r="H11" s="23">
        <v>1</v>
      </c>
      <c r="I11" s="23">
        <v>1</v>
      </c>
      <c r="J11" s="23">
        <v>1</v>
      </c>
      <c r="K11" s="23">
        <v>1</v>
      </c>
      <c r="L11" s="23">
        <v>1</v>
      </c>
      <c r="M11" s="23">
        <v>1</v>
      </c>
      <c r="N11" s="23">
        <v>0</v>
      </c>
      <c r="O11" s="23">
        <v>0</v>
      </c>
      <c r="P11" s="23">
        <v>1</v>
      </c>
      <c r="Q11" s="23">
        <v>3</v>
      </c>
      <c r="R11" s="23">
        <v>2</v>
      </c>
      <c r="S11" s="23">
        <v>3</v>
      </c>
      <c r="T11" s="23">
        <v>1</v>
      </c>
      <c r="U11" s="23"/>
      <c r="V11" s="23"/>
      <c r="AB11" s="25"/>
      <c r="AC11" s="25"/>
      <c r="AD11" s="58" t="s">
        <v>78</v>
      </c>
      <c r="AE11" s="42">
        <v>6</v>
      </c>
      <c r="AF11" s="25"/>
      <c r="AG11" s="26"/>
      <c r="AH11" s="26"/>
      <c r="AI11" s="59" t="s">
        <v>79</v>
      </c>
      <c r="AJ11" s="60">
        <v>15</v>
      </c>
      <c r="AK11" s="61">
        <v>17.5</v>
      </c>
      <c r="AL11" s="19">
        <v>9</v>
      </c>
      <c r="AM11" s="19">
        <v>7</v>
      </c>
      <c r="AN11" s="19" t="s">
        <v>36</v>
      </c>
    </row>
    <row r="12" spans="1:40">
      <c r="A12" s="110" t="s">
        <v>80</v>
      </c>
      <c r="B12" s="110"/>
      <c r="C12" s="23">
        <v>0</v>
      </c>
      <c r="D12" s="23">
        <v>2</v>
      </c>
      <c r="E12" s="23">
        <v>1</v>
      </c>
      <c r="F12" s="23">
        <v>0</v>
      </c>
      <c r="G12" s="23">
        <v>1</v>
      </c>
      <c r="H12" s="23">
        <v>1</v>
      </c>
      <c r="I12" s="23">
        <v>1</v>
      </c>
      <c r="J12" s="23">
        <v>1</v>
      </c>
      <c r="K12" s="23">
        <v>0</v>
      </c>
      <c r="L12" s="23">
        <v>0</v>
      </c>
      <c r="M12" s="23">
        <v>2</v>
      </c>
      <c r="N12" s="23">
        <v>0</v>
      </c>
      <c r="O12" s="23">
        <v>0</v>
      </c>
      <c r="P12" s="23">
        <v>1</v>
      </c>
      <c r="Q12" s="23">
        <v>1</v>
      </c>
      <c r="R12" s="23">
        <v>1</v>
      </c>
      <c r="S12" s="23">
        <v>0</v>
      </c>
      <c r="T12" s="23">
        <v>0</v>
      </c>
      <c r="U12" s="23"/>
      <c r="V12" s="23"/>
      <c r="AB12" s="25"/>
      <c r="AC12" s="25"/>
      <c r="AD12" s="58" t="s">
        <v>81</v>
      </c>
      <c r="AE12" s="42">
        <v>7.5</v>
      </c>
      <c r="AF12" s="25"/>
      <c r="AG12" s="26"/>
      <c r="AH12" s="26"/>
      <c r="AI12" s="59" t="s">
        <v>82</v>
      </c>
      <c r="AJ12" s="60">
        <v>14</v>
      </c>
      <c r="AK12" s="61">
        <v>11</v>
      </c>
      <c r="AL12" s="19">
        <v>10</v>
      </c>
      <c r="AM12" s="19">
        <v>7</v>
      </c>
      <c r="AN12" s="19" t="s">
        <v>36</v>
      </c>
    </row>
    <row r="13" spans="1:40">
      <c r="A13" s="110" t="s">
        <v>83</v>
      </c>
      <c r="B13" s="110"/>
      <c r="C13" s="23">
        <v>2</v>
      </c>
      <c r="D13" s="23">
        <v>2</v>
      </c>
      <c r="E13" s="23">
        <v>2</v>
      </c>
      <c r="F13" s="23">
        <v>2</v>
      </c>
      <c r="G13" s="23">
        <v>2</v>
      </c>
      <c r="H13" s="23">
        <v>2</v>
      </c>
      <c r="I13" s="23">
        <v>2</v>
      </c>
      <c r="J13" s="23">
        <v>2</v>
      </c>
      <c r="K13" s="23">
        <v>2</v>
      </c>
      <c r="L13" s="23">
        <v>2</v>
      </c>
      <c r="M13" s="23">
        <v>2</v>
      </c>
      <c r="N13" s="23">
        <v>2</v>
      </c>
      <c r="O13" s="23">
        <v>2</v>
      </c>
      <c r="P13" s="23">
        <v>2</v>
      </c>
      <c r="Q13" s="23">
        <v>2</v>
      </c>
      <c r="R13" s="23">
        <v>2</v>
      </c>
      <c r="S13" s="23">
        <v>1</v>
      </c>
      <c r="T13" s="23">
        <v>1</v>
      </c>
      <c r="U13" s="23"/>
      <c r="V13" s="23"/>
      <c r="AB13" s="25"/>
      <c r="AC13" s="25"/>
      <c r="AD13" s="58" t="s">
        <v>84</v>
      </c>
      <c r="AE13" s="42">
        <v>12</v>
      </c>
      <c r="AF13" s="25"/>
      <c r="AG13" s="26"/>
      <c r="AH13" s="26"/>
      <c r="AI13" s="59" t="s">
        <v>85</v>
      </c>
      <c r="AJ13" s="60">
        <v>1.9</v>
      </c>
      <c r="AK13" s="61">
        <v>7.5</v>
      </c>
      <c r="AL13" s="19">
        <v>11</v>
      </c>
      <c r="AM13" s="19">
        <v>6.7</v>
      </c>
      <c r="AN13" s="19" t="s">
        <v>36</v>
      </c>
    </row>
    <row r="14" spans="1:40">
      <c r="A14" s="114" t="s">
        <v>86</v>
      </c>
      <c r="B14" s="114"/>
      <c r="C14" s="35" t="s">
        <v>27</v>
      </c>
      <c r="D14" s="35" t="s">
        <v>27</v>
      </c>
      <c r="E14" s="35" t="s">
        <v>27</v>
      </c>
      <c r="F14" s="35" t="s">
        <v>27</v>
      </c>
      <c r="G14" s="35" t="s">
        <v>27</v>
      </c>
      <c r="H14" s="35" t="s">
        <v>27</v>
      </c>
      <c r="I14" s="35" t="s">
        <v>27</v>
      </c>
      <c r="J14" s="35" t="s">
        <v>27</v>
      </c>
      <c r="K14" s="35" t="s">
        <v>27</v>
      </c>
      <c r="L14" s="35" t="s">
        <v>27</v>
      </c>
      <c r="M14" s="35" t="s">
        <v>27</v>
      </c>
      <c r="N14" s="35" t="s">
        <v>27</v>
      </c>
      <c r="O14" s="35" t="s">
        <v>27</v>
      </c>
      <c r="P14" s="35" t="s">
        <v>27</v>
      </c>
      <c r="Q14" s="35" t="s">
        <v>27</v>
      </c>
      <c r="R14" s="35" t="s">
        <v>27</v>
      </c>
      <c r="S14" s="35" t="s">
        <v>27</v>
      </c>
      <c r="T14" s="35" t="s">
        <v>27</v>
      </c>
      <c r="U14" s="35"/>
      <c r="V14" s="35"/>
      <c r="AD14" s="42" t="s">
        <v>87</v>
      </c>
      <c r="AE14" s="42">
        <v>6</v>
      </c>
      <c r="AI14" s="59" t="s">
        <v>88</v>
      </c>
      <c r="AJ14" s="60">
        <v>0.8</v>
      </c>
      <c r="AK14" s="61">
        <v>1.7</v>
      </c>
      <c r="AL14" s="19">
        <v>12</v>
      </c>
      <c r="AM14" s="19">
        <v>6.7</v>
      </c>
      <c r="AN14" s="19" t="s">
        <v>36</v>
      </c>
    </row>
    <row r="15" spans="1:40">
      <c r="A15" s="113" t="s">
        <v>89</v>
      </c>
      <c r="B15" s="113"/>
      <c r="C15" s="23">
        <v>38</v>
      </c>
      <c r="D15" s="23">
        <v>38</v>
      </c>
      <c r="E15" s="23">
        <v>38</v>
      </c>
      <c r="F15" s="23">
        <v>38</v>
      </c>
      <c r="G15" s="23">
        <v>38</v>
      </c>
      <c r="H15" s="23">
        <v>38</v>
      </c>
      <c r="I15" s="23">
        <v>38</v>
      </c>
      <c r="J15" s="23">
        <v>38</v>
      </c>
      <c r="K15" s="23">
        <v>38</v>
      </c>
      <c r="L15" s="23">
        <v>38</v>
      </c>
      <c r="M15" s="23">
        <v>38</v>
      </c>
      <c r="N15" s="23">
        <v>38</v>
      </c>
      <c r="O15" s="23">
        <v>38</v>
      </c>
      <c r="P15" s="23">
        <v>38</v>
      </c>
      <c r="Q15" s="23">
        <v>38</v>
      </c>
      <c r="R15" s="23">
        <v>38</v>
      </c>
      <c r="S15" s="23">
        <v>38</v>
      </c>
      <c r="T15" s="23">
        <v>38</v>
      </c>
      <c r="U15" s="23"/>
      <c r="V15" s="23"/>
      <c r="AD15" s="42" t="s">
        <v>90</v>
      </c>
      <c r="AE15" s="42">
        <v>7</v>
      </c>
      <c r="AI15" s="59" t="s">
        <v>91</v>
      </c>
      <c r="AJ15" s="68">
        <v>1.8</v>
      </c>
      <c r="AK15" s="61">
        <v>5.4</v>
      </c>
      <c r="AL15" s="19">
        <v>13</v>
      </c>
      <c r="AM15" s="19">
        <v>6.7</v>
      </c>
      <c r="AN15" s="19" t="s">
        <v>36</v>
      </c>
    </row>
    <row r="16" spans="1:40" ht="13.5" thickBot="1">
      <c r="A16" s="115" t="s">
        <v>92</v>
      </c>
      <c r="B16" s="115"/>
      <c r="C16" s="40" t="s">
        <v>25</v>
      </c>
      <c r="D16" s="40" t="s">
        <v>25</v>
      </c>
      <c r="E16" s="40" t="s">
        <v>25</v>
      </c>
      <c r="F16" s="40" t="s">
        <v>25</v>
      </c>
      <c r="G16" s="40" t="s">
        <v>25</v>
      </c>
      <c r="H16" s="40" t="s">
        <v>25</v>
      </c>
      <c r="I16" s="40" t="s">
        <v>25</v>
      </c>
      <c r="J16" s="40" t="s">
        <v>25</v>
      </c>
      <c r="K16" s="40" t="s">
        <v>25</v>
      </c>
      <c r="L16" s="40" t="s">
        <v>25</v>
      </c>
      <c r="M16" s="40" t="s">
        <v>25</v>
      </c>
      <c r="N16" s="40" t="s">
        <v>25</v>
      </c>
      <c r="O16" s="40" t="s">
        <v>25</v>
      </c>
      <c r="P16" s="40" t="s">
        <v>25</v>
      </c>
      <c r="Q16" s="40" t="s">
        <v>25</v>
      </c>
      <c r="R16" s="40" t="s">
        <v>25</v>
      </c>
      <c r="S16" s="40" t="s">
        <v>25</v>
      </c>
      <c r="T16" s="40" t="s">
        <v>25</v>
      </c>
      <c r="U16" s="40"/>
      <c r="V16" s="40"/>
      <c r="AD16" s="58" t="s">
        <v>93</v>
      </c>
      <c r="AE16" s="42">
        <v>8</v>
      </c>
      <c r="AI16" s="59" t="s">
        <v>94</v>
      </c>
      <c r="AJ16" s="60">
        <v>8</v>
      </c>
      <c r="AK16" s="61">
        <v>5.5</v>
      </c>
      <c r="AL16" s="20">
        <v>14</v>
      </c>
      <c r="AM16" s="19">
        <v>6.7</v>
      </c>
      <c r="AN16" s="19" t="s">
        <v>36</v>
      </c>
    </row>
    <row r="17" spans="1:40">
      <c r="A17" s="102" t="s">
        <v>95</v>
      </c>
      <c r="B17" s="103"/>
      <c r="C17" s="38">
        <f>(VLOOKUP(C$14,$AI2:$AK26,2,FALSE))*C$15</f>
        <v>64.599999999999994</v>
      </c>
      <c r="D17" s="38">
        <f t="shared" ref="D17:V17" si="0">(VLOOKUP(D$14,$AI2:$AK26,2,FALSE))*D$15</f>
        <v>64.599999999999994</v>
      </c>
      <c r="E17" s="38">
        <f t="shared" si="0"/>
        <v>64.599999999999994</v>
      </c>
      <c r="F17" s="38">
        <f t="shared" si="0"/>
        <v>64.599999999999994</v>
      </c>
      <c r="G17" s="38">
        <f t="shared" si="0"/>
        <v>64.599999999999994</v>
      </c>
      <c r="H17" s="38">
        <f t="shared" si="0"/>
        <v>64.599999999999994</v>
      </c>
      <c r="I17" s="38">
        <f t="shared" si="0"/>
        <v>64.599999999999994</v>
      </c>
      <c r="J17" s="38">
        <f t="shared" si="0"/>
        <v>64.599999999999994</v>
      </c>
      <c r="K17" s="38">
        <f t="shared" si="0"/>
        <v>64.599999999999994</v>
      </c>
      <c r="L17" s="38">
        <f t="shared" si="0"/>
        <v>64.599999999999994</v>
      </c>
      <c r="M17" s="38">
        <f t="shared" si="0"/>
        <v>64.599999999999994</v>
      </c>
      <c r="N17" s="38">
        <f t="shared" si="0"/>
        <v>64.599999999999994</v>
      </c>
      <c r="O17" s="38">
        <f t="shared" si="0"/>
        <v>64.599999999999994</v>
      </c>
      <c r="P17" s="38">
        <f t="shared" si="0"/>
        <v>64.599999999999994</v>
      </c>
      <c r="Q17" s="38">
        <f t="shared" si="0"/>
        <v>64.599999999999994</v>
      </c>
      <c r="R17" s="38">
        <f t="shared" si="0"/>
        <v>64.599999999999994</v>
      </c>
      <c r="S17" s="38">
        <f t="shared" si="0"/>
        <v>64.599999999999994</v>
      </c>
      <c r="T17" s="38">
        <f t="shared" si="0"/>
        <v>64.599999999999994</v>
      </c>
      <c r="U17" s="38" t="e">
        <f t="shared" si="0"/>
        <v>#N/A</v>
      </c>
      <c r="V17" s="38" t="e">
        <f t="shared" si="0"/>
        <v>#N/A</v>
      </c>
      <c r="AD17" s="58" t="s">
        <v>96</v>
      </c>
      <c r="AE17" s="42">
        <v>10</v>
      </c>
      <c r="AI17" s="54" t="s">
        <v>97</v>
      </c>
      <c r="AJ17" s="55">
        <v>1.4</v>
      </c>
      <c r="AK17" s="56">
        <v>4.8</v>
      </c>
      <c r="AL17" s="57">
        <v>15</v>
      </c>
      <c r="AM17" s="19">
        <v>6.2</v>
      </c>
      <c r="AN17" s="19" t="s">
        <v>28</v>
      </c>
    </row>
    <row r="18" spans="1:40" ht="15" customHeight="1">
      <c r="A18" s="104" t="s">
        <v>98</v>
      </c>
      <c r="B18" s="105"/>
      <c r="C18" s="24">
        <f>$D31</f>
        <v>20.619000000000003</v>
      </c>
      <c r="D18" s="24">
        <f>$D32</f>
        <v>20.619000000000003</v>
      </c>
      <c r="E18" s="24">
        <f>$D33</f>
        <v>20.619000000000003</v>
      </c>
      <c r="F18" s="24">
        <f>$D34</f>
        <v>20.619000000000003</v>
      </c>
      <c r="G18" s="24">
        <f>$D35</f>
        <v>20.619000000000003</v>
      </c>
      <c r="H18" s="24">
        <f>$D36</f>
        <v>20.619000000000003</v>
      </c>
      <c r="I18" s="24">
        <f>$D37</f>
        <v>20.619000000000003</v>
      </c>
      <c r="J18" s="24">
        <f>$D38</f>
        <v>20.619000000000003</v>
      </c>
      <c r="K18" s="24">
        <f>$D39</f>
        <v>20.619000000000003</v>
      </c>
      <c r="L18" s="24">
        <f>$D40</f>
        <v>20.619000000000003</v>
      </c>
      <c r="M18" s="24">
        <f>$D41</f>
        <v>20.619000000000003</v>
      </c>
      <c r="N18" s="24">
        <f>$D42</f>
        <v>20.619000000000003</v>
      </c>
      <c r="O18" s="24">
        <f>$D43</f>
        <v>20.619000000000003</v>
      </c>
      <c r="P18" s="24">
        <f>$D44</f>
        <v>20.619000000000003</v>
      </c>
      <c r="Q18" s="24">
        <f>$D45</f>
        <v>20.619000000000003</v>
      </c>
      <c r="R18" s="24">
        <f>$D46</f>
        <v>20.619000000000003</v>
      </c>
      <c r="S18" s="24">
        <f>$D47</f>
        <v>20.619000000000003</v>
      </c>
      <c r="T18" s="24">
        <f>$D48</f>
        <v>20.619000000000003</v>
      </c>
      <c r="U18" s="24">
        <f>$D49</f>
        <v>0</v>
      </c>
      <c r="V18" s="32">
        <f>$D50</f>
        <v>0</v>
      </c>
      <c r="AD18" s="58" t="s">
        <v>99</v>
      </c>
      <c r="AE18" s="42">
        <v>16</v>
      </c>
      <c r="AI18" s="54" t="s">
        <v>100</v>
      </c>
      <c r="AJ18" s="55">
        <v>5.9</v>
      </c>
      <c r="AK18" s="56">
        <v>18</v>
      </c>
      <c r="AL18" s="57">
        <v>16</v>
      </c>
      <c r="AM18" s="19">
        <v>6.2</v>
      </c>
      <c r="AN18" s="19" t="s">
        <v>28</v>
      </c>
    </row>
    <row r="19" spans="1:40" ht="15" customHeight="1">
      <c r="A19" s="104" t="s">
        <v>101</v>
      </c>
      <c r="B19" s="105"/>
      <c r="C19" s="24">
        <f>C18-C17</f>
        <v>-43.980999999999995</v>
      </c>
      <c r="D19" s="24">
        <f t="shared" ref="D19:V19" si="1">D18-D17</f>
        <v>-43.980999999999995</v>
      </c>
      <c r="E19" s="24">
        <f t="shared" si="1"/>
        <v>-43.980999999999995</v>
      </c>
      <c r="F19" s="24">
        <f t="shared" si="1"/>
        <v>-43.980999999999995</v>
      </c>
      <c r="G19" s="24">
        <f t="shared" si="1"/>
        <v>-43.980999999999995</v>
      </c>
      <c r="H19" s="24">
        <f t="shared" si="1"/>
        <v>-43.980999999999995</v>
      </c>
      <c r="I19" s="24">
        <f t="shared" si="1"/>
        <v>-43.980999999999995</v>
      </c>
      <c r="J19" s="24">
        <f t="shared" si="1"/>
        <v>-43.980999999999995</v>
      </c>
      <c r="K19" s="24">
        <f t="shared" si="1"/>
        <v>-43.980999999999995</v>
      </c>
      <c r="L19" s="24">
        <f t="shared" si="1"/>
        <v>-43.980999999999995</v>
      </c>
      <c r="M19" s="24">
        <f t="shared" si="1"/>
        <v>-43.980999999999995</v>
      </c>
      <c r="N19" s="24">
        <f t="shared" si="1"/>
        <v>-43.980999999999995</v>
      </c>
      <c r="O19" s="24">
        <f t="shared" si="1"/>
        <v>-43.980999999999995</v>
      </c>
      <c r="P19" s="24">
        <f t="shared" si="1"/>
        <v>-43.980999999999995</v>
      </c>
      <c r="Q19" s="24">
        <f t="shared" si="1"/>
        <v>-43.980999999999995</v>
      </c>
      <c r="R19" s="24">
        <f t="shared" si="1"/>
        <v>-43.980999999999995</v>
      </c>
      <c r="S19" s="24">
        <f t="shared" si="1"/>
        <v>-43.980999999999995</v>
      </c>
      <c r="T19" s="24">
        <f t="shared" si="1"/>
        <v>-43.980999999999995</v>
      </c>
      <c r="U19" s="24" t="e">
        <f t="shared" si="1"/>
        <v>#N/A</v>
      </c>
      <c r="V19" s="32" t="e">
        <f t="shared" si="1"/>
        <v>#N/A</v>
      </c>
      <c r="AI19" s="54" t="s">
        <v>102</v>
      </c>
      <c r="AJ19" s="55">
        <v>3.2</v>
      </c>
      <c r="AK19" s="56">
        <v>10.5</v>
      </c>
      <c r="AL19" s="57">
        <v>17</v>
      </c>
      <c r="AM19" s="19">
        <v>6.2</v>
      </c>
      <c r="AN19" s="19" t="s">
        <v>28</v>
      </c>
    </row>
    <row r="20" spans="1:40" ht="15" customHeight="1" thickBot="1">
      <c r="A20" s="106" t="s">
        <v>103</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4" t="s">
        <v>104</v>
      </c>
      <c r="AJ20" s="55">
        <v>2.1</v>
      </c>
      <c r="AK20" s="56">
        <v>7.2</v>
      </c>
      <c r="AL20" s="57">
        <v>18</v>
      </c>
      <c r="AM20" s="19">
        <v>6.2</v>
      </c>
      <c r="AN20" s="19" t="s">
        <v>28</v>
      </c>
    </row>
    <row r="21" spans="1:40" ht="15" customHeight="1">
      <c r="A21" s="102" t="s">
        <v>105</v>
      </c>
      <c r="B21" s="103"/>
      <c r="C21" s="38">
        <f>(VLOOKUP(C$14,$AI2:$AK26,3,FALSE))*C$15</f>
        <v>228</v>
      </c>
      <c r="D21" s="38">
        <f t="shared" ref="D21:V21" si="2">(VLOOKUP(D$14,$AI2:$AK26,3,FALSE))*D$15</f>
        <v>228</v>
      </c>
      <c r="E21" s="38">
        <f t="shared" si="2"/>
        <v>228</v>
      </c>
      <c r="F21" s="38">
        <f t="shared" si="2"/>
        <v>228</v>
      </c>
      <c r="G21" s="38">
        <f t="shared" si="2"/>
        <v>228</v>
      </c>
      <c r="H21" s="38">
        <f t="shared" si="2"/>
        <v>228</v>
      </c>
      <c r="I21" s="38">
        <f t="shared" si="2"/>
        <v>228</v>
      </c>
      <c r="J21" s="38">
        <f t="shared" si="2"/>
        <v>228</v>
      </c>
      <c r="K21" s="38">
        <f t="shared" si="2"/>
        <v>228</v>
      </c>
      <c r="L21" s="38">
        <f t="shared" si="2"/>
        <v>228</v>
      </c>
      <c r="M21" s="38">
        <f t="shared" si="2"/>
        <v>228</v>
      </c>
      <c r="N21" s="38">
        <f t="shared" si="2"/>
        <v>228</v>
      </c>
      <c r="O21" s="38">
        <f t="shared" si="2"/>
        <v>228</v>
      </c>
      <c r="P21" s="38">
        <f t="shared" si="2"/>
        <v>228</v>
      </c>
      <c r="Q21" s="38">
        <f t="shared" si="2"/>
        <v>228</v>
      </c>
      <c r="R21" s="38">
        <f t="shared" si="2"/>
        <v>228</v>
      </c>
      <c r="S21" s="38">
        <f t="shared" si="2"/>
        <v>228</v>
      </c>
      <c r="T21" s="38">
        <f t="shared" si="2"/>
        <v>228</v>
      </c>
      <c r="U21" s="38" t="e">
        <f t="shared" si="2"/>
        <v>#N/A</v>
      </c>
      <c r="V21" s="38" t="e">
        <f t="shared" si="2"/>
        <v>#N/A</v>
      </c>
      <c r="AI21" s="69" t="s">
        <v>106</v>
      </c>
      <c r="AJ21" s="74">
        <v>11</v>
      </c>
      <c r="AK21" s="71">
        <v>12</v>
      </c>
      <c r="AL21" s="39">
        <v>19</v>
      </c>
      <c r="AM21" s="19">
        <v>6.7</v>
      </c>
      <c r="AN21" s="19" t="s">
        <v>36</v>
      </c>
    </row>
    <row r="22" spans="1:40" ht="15" customHeight="1">
      <c r="A22" s="104" t="s">
        <v>107</v>
      </c>
      <c r="B22" s="105"/>
      <c r="C22" s="24">
        <f>$E31</f>
        <v>26.630500000000005</v>
      </c>
      <c r="D22" s="24">
        <f>$E32</f>
        <v>26.630500000000005</v>
      </c>
      <c r="E22" s="24">
        <f>$E33</f>
        <v>26.630500000000005</v>
      </c>
      <c r="F22" s="24">
        <f>$E34</f>
        <v>26.630500000000005</v>
      </c>
      <c r="G22" s="24">
        <f>$E35</f>
        <v>26.630500000000005</v>
      </c>
      <c r="H22" s="24">
        <f>$E36</f>
        <v>26.630500000000005</v>
      </c>
      <c r="I22" s="24">
        <f>$E37</f>
        <v>26.630500000000005</v>
      </c>
      <c r="J22" s="24">
        <f>$E38</f>
        <v>26.630500000000005</v>
      </c>
      <c r="K22" s="24">
        <f>$E39</f>
        <v>26.630500000000005</v>
      </c>
      <c r="L22" s="24">
        <f>$E40</f>
        <v>26.630500000000005</v>
      </c>
      <c r="M22" s="24">
        <f>$E41</f>
        <v>26.630500000000005</v>
      </c>
      <c r="N22" s="24">
        <f>$E42</f>
        <v>26.630500000000005</v>
      </c>
      <c r="O22" s="24">
        <f>$E43</f>
        <v>26.630500000000005</v>
      </c>
      <c r="P22" s="24">
        <f>$E44</f>
        <v>26.630500000000005</v>
      </c>
      <c r="Q22" s="24">
        <f>$E45</f>
        <v>26.630500000000005</v>
      </c>
      <c r="R22" s="24">
        <f>$E46</f>
        <v>26.630500000000005</v>
      </c>
      <c r="S22" s="24">
        <f>$E47</f>
        <v>26.630500000000005</v>
      </c>
      <c r="T22" s="24">
        <f>$E48</f>
        <v>26.630500000000005</v>
      </c>
      <c r="U22" s="24">
        <f>$E49</f>
        <v>0</v>
      </c>
      <c r="V22" s="24">
        <f>$E50</f>
        <v>0</v>
      </c>
      <c r="AI22" s="69" t="s">
        <v>108</v>
      </c>
      <c r="AJ22" s="70">
        <v>1.2</v>
      </c>
      <c r="AK22" s="71">
        <v>5</v>
      </c>
      <c r="AL22" s="39">
        <v>20</v>
      </c>
      <c r="AM22" s="19">
        <v>6.7</v>
      </c>
      <c r="AN22" s="19" t="s">
        <v>36</v>
      </c>
    </row>
    <row r="23" spans="1:40" ht="15" customHeight="1">
      <c r="A23" s="104" t="s">
        <v>109</v>
      </c>
      <c r="B23" s="105"/>
      <c r="C23" s="24">
        <f>C22-C21</f>
        <v>-201.36949999999999</v>
      </c>
      <c r="D23" s="24">
        <f t="shared" ref="D23:V23" si="3">D22-D21</f>
        <v>-201.36949999999999</v>
      </c>
      <c r="E23" s="24">
        <f t="shared" si="3"/>
        <v>-201.36949999999999</v>
      </c>
      <c r="F23" s="24">
        <f t="shared" si="3"/>
        <v>-201.36949999999999</v>
      </c>
      <c r="G23" s="24">
        <f t="shared" si="3"/>
        <v>-201.36949999999999</v>
      </c>
      <c r="H23" s="24">
        <f t="shared" si="3"/>
        <v>-201.36949999999999</v>
      </c>
      <c r="I23" s="24">
        <f t="shared" si="3"/>
        <v>-201.36949999999999</v>
      </c>
      <c r="J23" s="24">
        <f t="shared" si="3"/>
        <v>-201.36949999999999</v>
      </c>
      <c r="K23" s="24">
        <f t="shared" si="3"/>
        <v>-201.36949999999999</v>
      </c>
      <c r="L23" s="24">
        <f t="shared" si="3"/>
        <v>-201.36949999999999</v>
      </c>
      <c r="M23" s="24">
        <f t="shared" si="3"/>
        <v>-201.36949999999999</v>
      </c>
      <c r="N23" s="24">
        <f t="shared" si="3"/>
        <v>-201.36949999999999</v>
      </c>
      <c r="O23" s="24">
        <f t="shared" si="3"/>
        <v>-201.36949999999999</v>
      </c>
      <c r="P23" s="24">
        <f t="shared" si="3"/>
        <v>-201.36949999999999</v>
      </c>
      <c r="Q23" s="24">
        <f t="shared" si="3"/>
        <v>-201.36949999999999</v>
      </c>
      <c r="R23" s="24">
        <f t="shared" si="3"/>
        <v>-201.36949999999999</v>
      </c>
      <c r="S23" s="24">
        <f t="shared" si="3"/>
        <v>-201.36949999999999</v>
      </c>
      <c r="T23" s="24">
        <f t="shared" si="3"/>
        <v>-201.36949999999999</v>
      </c>
      <c r="U23" s="24" t="e">
        <f t="shared" si="3"/>
        <v>#N/A</v>
      </c>
      <c r="V23" s="24" t="e">
        <f t="shared" si="3"/>
        <v>#N/A</v>
      </c>
      <c r="AI23" s="69" t="s">
        <v>110</v>
      </c>
      <c r="AJ23" s="74">
        <v>9</v>
      </c>
      <c r="AK23" s="71">
        <v>10</v>
      </c>
      <c r="AL23" s="39">
        <v>21</v>
      </c>
      <c r="AM23" s="19">
        <v>6.7</v>
      </c>
      <c r="AN23" s="19" t="s">
        <v>36</v>
      </c>
    </row>
    <row r="24" spans="1:40" ht="15" customHeight="1" thickBot="1">
      <c r="A24" s="106" t="s">
        <v>111</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69" t="s">
        <v>112</v>
      </c>
      <c r="AJ24" s="74">
        <v>1.5</v>
      </c>
      <c r="AK24" s="71">
        <v>3</v>
      </c>
      <c r="AL24" s="39">
        <v>22</v>
      </c>
      <c r="AM24" s="19">
        <v>6.7</v>
      </c>
      <c r="AN24" s="19" t="s">
        <v>36</v>
      </c>
    </row>
    <row r="25" spans="1:40">
      <c r="C25" s="63"/>
      <c r="D25" s="75"/>
      <c r="E25" s="75"/>
      <c r="F25" s="75"/>
      <c r="AI25" s="69" t="s">
        <v>113</v>
      </c>
      <c r="AJ25" s="74">
        <v>1</v>
      </c>
      <c r="AK25" s="71">
        <v>5.8</v>
      </c>
      <c r="AL25" s="39">
        <v>23</v>
      </c>
      <c r="AM25" s="19">
        <v>6.7</v>
      </c>
      <c r="AN25" s="19" t="s">
        <v>36</v>
      </c>
    </row>
    <row r="26" spans="1:40" s="18" customFormat="1">
      <c r="A26" s="1"/>
      <c r="B26" s="8" t="s">
        <v>114</v>
      </c>
      <c r="C26" s="8" t="s">
        <v>115</v>
      </c>
      <c r="D26" s="10" t="s">
        <v>116</v>
      </c>
      <c r="E26" s="10" t="s">
        <v>117</v>
      </c>
      <c r="F26" s="10" t="s">
        <v>118</v>
      </c>
      <c r="G26" s="8" t="s">
        <v>119</v>
      </c>
      <c r="H26" s="10" t="s">
        <v>120</v>
      </c>
      <c r="I26" s="10" t="s">
        <v>121</v>
      </c>
      <c r="J26" s="8" t="s">
        <v>122</v>
      </c>
      <c r="K26" s="8" t="s">
        <v>123</v>
      </c>
      <c r="L26" s="8" t="s">
        <v>124</v>
      </c>
      <c r="M26" s="8" t="s">
        <v>125</v>
      </c>
      <c r="N26" s="8" t="s">
        <v>126</v>
      </c>
      <c r="O26" s="8" t="s">
        <v>127</v>
      </c>
      <c r="P26" s="10" t="s">
        <v>128</v>
      </c>
      <c r="Q26" s="10" t="s">
        <v>129</v>
      </c>
      <c r="R26" s="10" t="s">
        <v>130</v>
      </c>
      <c r="S26" s="10" t="s">
        <v>131</v>
      </c>
      <c r="T26" s="10" t="s">
        <v>132</v>
      </c>
      <c r="U26" s="10" t="s">
        <v>133</v>
      </c>
      <c r="AI26" s="76" t="s">
        <v>134</v>
      </c>
      <c r="AJ26" s="77">
        <v>0.7</v>
      </c>
      <c r="AK26" s="78">
        <v>2.4</v>
      </c>
      <c r="AL26" s="39">
        <v>24</v>
      </c>
      <c r="AM26" s="18">
        <v>6.7</v>
      </c>
      <c r="AN26" s="19" t="s">
        <v>36</v>
      </c>
    </row>
    <row r="27" spans="1:40" s="63" customFormat="1">
      <c r="A27" s="79"/>
      <c r="B27" s="80" t="s">
        <v>135</v>
      </c>
      <c r="C27" s="99" t="s">
        <v>16</v>
      </c>
      <c r="D27" s="99" t="s">
        <v>43</v>
      </c>
      <c r="E27" s="99" t="s">
        <v>43</v>
      </c>
      <c r="F27" s="99" t="s">
        <v>43</v>
      </c>
      <c r="G27" s="99" t="s">
        <v>43</v>
      </c>
      <c r="H27" s="99" t="s">
        <v>43</v>
      </c>
      <c r="I27" s="99" t="s">
        <v>43</v>
      </c>
      <c r="J27" s="99" t="s">
        <v>43</v>
      </c>
      <c r="K27" s="99" t="s">
        <v>43</v>
      </c>
      <c r="L27" s="99" t="s">
        <v>43</v>
      </c>
      <c r="M27" s="99" t="s">
        <v>43</v>
      </c>
      <c r="N27" s="99"/>
      <c r="O27" s="99"/>
      <c r="P27" s="99" t="s">
        <v>43</v>
      </c>
      <c r="Q27" s="99" t="s">
        <v>43</v>
      </c>
      <c r="R27" s="99"/>
      <c r="S27" s="99"/>
      <c r="T27" s="99"/>
      <c r="U27" s="99"/>
    </row>
    <row r="28" spans="1:40" s="63" customFormat="1">
      <c r="A28" s="81"/>
      <c r="B28" s="31">
        <v>1.28</v>
      </c>
      <c r="C28" s="23">
        <v>0.02</v>
      </c>
      <c r="D28" s="23">
        <v>36</v>
      </c>
      <c r="E28" s="23">
        <v>88.4</v>
      </c>
      <c r="F28" s="23">
        <v>13.2</v>
      </c>
      <c r="G28" s="23">
        <v>0.2</v>
      </c>
      <c r="H28" s="23">
        <v>0.5</v>
      </c>
      <c r="I28" s="23">
        <v>0.5</v>
      </c>
      <c r="J28" s="23">
        <v>0.01</v>
      </c>
      <c r="K28" s="30">
        <v>0.05</v>
      </c>
      <c r="L28" s="23">
        <v>0.2</v>
      </c>
      <c r="M28" s="23">
        <v>0.2</v>
      </c>
      <c r="N28" s="23"/>
      <c r="O28" s="23"/>
      <c r="P28" s="23">
        <v>445</v>
      </c>
      <c r="Q28" s="23">
        <v>40.200000000000003</v>
      </c>
      <c r="R28" s="23"/>
      <c r="S28" s="23"/>
      <c r="T28" s="23"/>
      <c r="U28" s="23"/>
    </row>
    <row r="29" spans="1:40" s="15" customFormat="1" ht="27">
      <c r="A29" s="108" t="s">
        <v>49</v>
      </c>
      <c r="B29" s="8" t="s">
        <v>136</v>
      </c>
      <c r="C29" s="4" t="s">
        <v>137</v>
      </c>
      <c r="D29" s="4" t="s">
        <v>98</v>
      </c>
      <c r="E29" s="5" t="s">
        <v>138</v>
      </c>
      <c r="F29" s="4" t="s">
        <v>139</v>
      </c>
      <c r="G29" s="4" t="s">
        <v>140</v>
      </c>
      <c r="H29" s="4" t="s">
        <v>141</v>
      </c>
      <c r="I29" s="4" t="s">
        <v>142</v>
      </c>
      <c r="J29" s="4" t="s">
        <v>143</v>
      </c>
      <c r="K29" s="4" t="s">
        <v>144</v>
      </c>
      <c r="L29" s="4" t="s">
        <v>145</v>
      </c>
      <c r="M29" s="4" t="s">
        <v>146</v>
      </c>
      <c r="N29" s="4" t="s">
        <v>147</v>
      </c>
      <c r="O29" s="14" t="s">
        <v>148</v>
      </c>
      <c r="P29" s="5" t="s">
        <v>149</v>
      </c>
      <c r="Q29" s="5" t="s">
        <v>150</v>
      </c>
      <c r="R29" s="5" t="s">
        <v>151</v>
      </c>
      <c r="S29" s="5" t="s">
        <v>152</v>
      </c>
      <c r="T29" s="5" t="s">
        <v>153</v>
      </c>
      <c r="U29" s="5" t="s">
        <v>154</v>
      </c>
    </row>
    <row r="30" spans="1:40" s="17" customFormat="1" ht="27">
      <c r="A30" s="109"/>
      <c r="B30" s="9" t="s">
        <v>155</v>
      </c>
      <c r="C30" s="6" t="s">
        <v>156</v>
      </c>
      <c r="D30" s="7" t="s">
        <v>157</v>
      </c>
      <c r="E30" s="7" t="s">
        <v>158</v>
      </c>
      <c r="F30" s="7" t="s">
        <v>159</v>
      </c>
      <c r="G30" s="6" t="s">
        <v>156</v>
      </c>
      <c r="H30" s="6" t="s">
        <v>156</v>
      </c>
      <c r="I30" s="6" t="s">
        <v>156</v>
      </c>
      <c r="J30" s="6" t="s">
        <v>156</v>
      </c>
      <c r="K30" s="6" t="s">
        <v>156</v>
      </c>
      <c r="L30" s="6" t="s">
        <v>156</v>
      </c>
      <c r="M30" s="6" t="s">
        <v>156</v>
      </c>
      <c r="N30" s="16" t="s">
        <v>156</v>
      </c>
      <c r="O30" s="16" t="s">
        <v>156</v>
      </c>
      <c r="P30" s="7" t="s">
        <v>156</v>
      </c>
      <c r="Q30" s="7" t="s">
        <v>156</v>
      </c>
      <c r="R30" s="6" t="s">
        <v>156</v>
      </c>
      <c r="S30" s="6" t="s">
        <v>156</v>
      </c>
      <c r="T30" s="6" t="s">
        <v>156</v>
      </c>
      <c r="U30" s="6" t="s">
        <v>156</v>
      </c>
    </row>
    <row r="31" spans="1:40" s="82" customFormat="1">
      <c r="A31" s="21" t="str">
        <f>C8</f>
        <v>Fron 1</v>
      </c>
      <c r="B31" s="23">
        <v>250</v>
      </c>
      <c r="C31" s="2">
        <f>IF(C$27="%w/w SAR",((C$28*10)*$B31),IF(C$27="%w/w DM",(((C$28*10)*($B$28/100))*$B31),IF(C$27="kg/t SAR",(C$28*$B31),IF(C$27="kg/t DM",((C$28*($B$28/100))*$B31),IF(C$27="mg/kg SAR",((C$28*0.001)*$B31),IF(C$27="mg/kg DM",(((C$28*0.001)*($B$28/100))*$B31),0))))))</f>
        <v>50</v>
      </c>
      <c r="D31" s="2">
        <f>(IF(D$27="%w/w SAR",((D$28*10)*$B31),IF(D$27="%w/w DM",(((D$28*10)*($B$28/100))*$B31),IF(D$27="kg/t SAR",(D$28*$B31),IF(D$27="kg/t DM",((D$28*($B$28/100))*$B31),IF(D$27="mg/kg SAR",((D$28*0.001)*$B31),IF(D$27="mg/kg DM",(((D$28*0.001)*($B$28/100))*$B31),"0")))))))*2.291</f>
        <v>20.619000000000003</v>
      </c>
      <c r="E31" s="2">
        <f>(IF(E$27="%w/w SAR",((E$28*10)*$B31),IF(E$27="%w/w DM",(((E$28*10)*($B$28/100))*$B31),IF(E$27="kg/t SAR",(E$28*$B31),IF(E$27="kg/t DM",((E$28*($B$28/100))*$B31),IF(E$27="mg/kg SAR",((E$28*0.001)*$B31),IF(E$27="mg/kg DM",(((E$28*0.001)*($B$28/100))*$B31),"0")))))))*1.205</f>
        <v>26.630500000000005</v>
      </c>
      <c r="F31" s="2">
        <f>(IF(F$27="%w/w SAR",((F$28*10)*$B31),IF(F$27="%w/w DM",(((F$28*10)*($B$28/100))*$B31),IF(F$27="kg/t SAR",(F$28*$B31),IF(F$27="kg/t DM",((F$28*($B$28/100))*$B31),IF(F$27="mg/kg SAR",((F$28*0.001)*$B31),IF(F$27="mg/kg DM",(((F$28*0.001)*($B$28/100))*$B31),"0")))))))*1.658</f>
        <v>5.4713999999999992</v>
      </c>
      <c r="G31" s="2">
        <f t="shared" ref="G31:P31" si="5">IF(G$27="%w/w SAR",((G$28*10)*$B31),IF(G$27="%w/w DM",(((G$28*10)*($B$28/100))*$B31),IF(G$27="kg/t SAR",(G$28*$B31),IF(G$27="kg/t DM",((G$28*($B$28/100))*$B31),IF(G$27="mg/kg SAR",((G$28*0.001)*$B31),IF(G$27="mg/kg DM",(((G$28*0.001)*($B$28/100))*$B31),0))))))</f>
        <v>0.05</v>
      </c>
      <c r="H31" s="2">
        <f t="shared" si="5"/>
        <v>0.125</v>
      </c>
      <c r="I31" s="2">
        <f t="shared" si="5"/>
        <v>0.125</v>
      </c>
      <c r="J31" s="2">
        <f t="shared" si="5"/>
        <v>2.5000000000000001E-3</v>
      </c>
      <c r="K31" s="2">
        <f t="shared" si="5"/>
        <v>1.2500000000000001E-2</v>
      </c>
      <c r="L31" s="2">
        <f t="shared" si="5"/>
        <v>0.05</v>
      </c>
      <c r="M31" s="2">
        <f t="shared" si="5"/>
        <v>0.05</v>
      </c>
      <c r="N31" s="2">
        <f t="shared" si="5"/>
        <v>0</v>
      </c>
      <c r="O31" s="2">
        <f t="shared" si="5"/>
        <v>0</v>
      </c>
      <c r="P31" s="2">
        <f t="shared" si="5"/>
        <v>111.25</v>
      </c>
      <c r="Q31" s="2">
        <f>(IF(Q$27="%w/w SAR",((Q$28*10)*$B31),IF(Q$27="%w/w DM",(((Q$28*10)*($B$28/100))*$B31),IF(Q$27="kg/t SAR",(Q$28*$B31),IF(Q$27="kg/t DM",((Q$28*($B$28/100))*$B31),IF(Q$27="mg/kg SAR",((Q$28*0.001)*$B31),IF(Q$27="mg/kg DM",(((Q$28*0.001)*($B$28/100))*$B31),0)))))))*2.5</f>
        <v>25.125000000000007</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5"/>
      <c r="AC31" s="65"/>
      <c r="AD31" s="65"/>
      <c r="AE31" s="65"/>
      <c r="AF31" s="65"/>
      <c r="AG31" s="65"/>
      <c r="AH31" s="65"/>
      <c r="AI31" s="65"/>
    </row>
    <row r="32" spans="1:40" s="82" customFormat="1">
      <c r="A32" s="21" t="str">
        <f>D8</f>
        <v>Fron 2</v>
      </c>
      <c r="B32" s="23">
        <v>250</v>
      </c>
      <c r="C32" s="2">
        <f t="shared" ref="C32:C50" si="6">IF(C$27="%w/w SAR",((C$28*10)*$B32),IF(C$27="%w/w DM",(((C$28*10)*($B$28/100))*$B32),IF(C$27="kg/t SAR",(C$28*$B32),IF(C$27="kg/t DM",((C$28*($B$28/100))*$B32),IF(C$27="mg/kg SAR",((C$28*0.001)*$B32),IF(C$27="mg/kg DM",(((C$28*0.001)*($B$28/100))*$B32),0))))))</f>
        <v>50</v>
      </c>
      <c r="D32" s="2">
        <f t="shared" ref="D32:D50" si="7">(IF(D$27="%w/w SAR",((D$28*10)*$B32),IF(D$27="%w/w DM",(((D$28*10)*($B$28/100))*$B32),IF(D$27="kg/t SAR",(D$28*$B32),IF(D$27="kg/t DM",((D$28*($B$28/100))*$B32),IF(D$27="mg/kg SAR",((D$28*0.001)*$B32),IF(D$27="mg/kg DM",(((D$28*0.001)*($B$28/100))*$B32),"0")))))))*2.291</f>
        <v>20.619000000000003</v>
      </c>
      <c r="E32" s="2">
        <f t="shared" ref="E32:E50" si="8">(IF(E$27="%w/w SAR",((E$28*10)*$B32),IF(E$27="%w/w DM",(((E$28*10)*($B$28/100))*$B32),IF(E$27="kg/t SAR",(E$28*$B32),IF(E$27="kg/t DM",((E$28*($B$28/100))*$B32),IF(E$27="mg/kg SAR",((E$28*0.001)*$B32),IF(E$27="mg/kg DM",(((E$28*0.001)*($B$28/100))*$B32),"0")))))))*1.205</f>
        <v>26.630500000000005</v>
      </c>
      <c r="F32" s="2">
        <f t="shared" ref="F32:F50" si="9">(IF(F$27="%w/w SAR",((F$28*10)*$B32),IF(F$27="%w/w DM",(((F$28*10)*($B$28/100))*$B32),IF(F$27="kg/t SAR",(F$28*$B32),IF(F$27="kg/t DM",((F$28*($B$28/100))*$B32),IF(F$27="mg/kg SAR",((F$28*0.001)*$B32),IF(F$27="mg/kg DM",(((F$28*0.001)*($B$28/100))*$B32),"0")))))))*1.658</f>
        <v>5.4713999999999992</v>
      </c>
      <c r="G32" s="2">
        <f t="shared" ref="G32:P50" si="10">IF(G$27="%w/w SAR",((G$28*10)*$B32),IF(G$27="%w/w DM",(((G$28*10)*($B$28/100))*$B32),IF(G$27="kg/t SAR",(G$28*$B32),IF(G$27="kg/t DM",((G$28*($B$28/100))*$B32),IF(G$27="mg/kg SAR",((G$28*0.001)*$B32),IF(G$27="mg/kg DM",(((G$28*0.001)*($B$28/100))*$B32),0))))))</f>
        <v>0.05</v>
      </c>
      <c r="H32" s="2">
        <f t="shared" si="10"/>
        <v>0.125</v>
      </c>
      <c r="I32" s="2">
        <f t="shared" si="10"/>
        <v>0.125</v>
      </c>
      <c r="J32" s="2">
        <f t="shared" si="10"/>
        <v>2.5000000000000001E-3</v>
      </c>
      <c r="K32" s="2">
        <f t="shared" si="10"/>
        <v>1.2500000000000001E-2</v>
      </c>
      <c r="L32" s="2">
        <f t="shared" si="10"/>
        <v>0.05</v>
      </c>
      <c r="M32" s="2">
        <f t="shared" si="10"/>
        <v>0.05</v>
      </c>
      <c r="N32" s="2">
        <f t="shared" si="10"/>
        <v>0</v>
      </c>
      <c r="O32" s="2">
        <f t="shared" si="10"/>
        <v>0</v>
      </c>
      <c r="P32" s="2">
        <f t="shared" si="10"/>
        <v>111.25</v>
      </c>
      <c r="Q32" s="2">
        <f t="shared" ref="Q32:Q50" si="11">(IF(Q$27="%w/w SAR",((Q$28*10)*$B32),IF(Q$27="%w/w DM",(((Q$28*10)*($B$28/100))*$B32),IF(Q$27="kg/t SAR",(Q$28*$B32),IF(Q$27="kg/t DM",((Q$28*($B$28/100))*$B32),IF(Q$27="mg/kg SAR",((Q$28*0.001)*$B32),IF(Q$27="mg/kg DM",(((Q$28*0.001)*($B$28/100))*$B32),0)))))))*2.5</f>
        <v>25.125000000000007</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5"/>
      <c r="AC32" s="65"/>
      <c r="AD32" s="65"/>
      <c r="AE32" s="65"/>
      <c r="AF32" s="65"/>
      <c r="AG32" s="65"/>
      <c r="AH32" s="65"/>
      <c r="AI32" s="65"/>
    </row>
    <row r="33" spans="1:35" s="82" customFormat="1">
      <c r="A33" s="21" t="str">
        <f>E8</f>
        <v>Fron 3</v>
      </c>
      <c r="B33" s="23">
        <v>250</v>
      </c>
      <c r="C33" s="2">
        <f t="shared" si="6"/>
        <v>50</v>
      </c>
      <c r="D33" s="2">
        <f t="shared" si="7"/>
        <v>20.619000000000003</v>
      </c>
      <c r="E33" s="2">
        <f t="shared" si="8"/>
        <v>26.630500000000005</v>
      </c>
      <c r="F33" s="2">
        <f t="shared" si="9"/>
        <v>5.4713999999999992</v>
      </c>
      <c r="G33" s="2">
        <f t="shared" si="10"/>
        <v>0.05</v>
      </c>
      <c r="H33" s="2">
        <f t="shared" si="10"/>
        <v>0.125</v>
      </c>
      <c r="I33" s="2">
        <f t="shared" si="10"/>
        <v>0.125</v>
      </c>
      <c r="J33" s="2">
        <f t="shared" si="10"/>
        <v>2.5000000000000001E-3</v>
      </c>
      <c r="K33" s="2">
        <f t="shared" si="10"/>
        <v>1.2500000000000001E-2</v>
      </c>
      <c r="L33" s="2">
        <f t="shared" si="10"/>
        <v>0.05</v>
      </c>
      <c r="M33" s="2">
        <f t="shared" si="10"/>
        <v>0.05</v>
      </c>
      <c r="N33" s="2">
        <f t="shared" si="10"/>
        <v>0</v>
      </c>
      <c r="O33" s="2">
        <f t="shared" si="10"/>
        <v>0</v>
      </c>
      <c r="P33" s="2">
        <f t="shared" si="10"/>
        <v>111.25</v>
      </c>
      <c r="Q33" s="2">
        <f t="shared" si="11"/>
        <v>25.125000000000007</v>
      </c>
      <c r="R33" s="2">
        <f t="shared" si="12"/>
        <v>0</v>
      </c>
      <c r="S33" s="2">
        <f t="shared" si="12"/>
        <v>0</v>
      </c>
      <c r="T33" s="2">
        <f t="shared" si="12"/>
        <v>0</v>
      </c>
      <c r="U33" s="2">
        <f t="shared" si="12"/>
        <v>0</v>
      </c>
      <c r="AB33" s="65"/>
      <c r="AC33" s="65"/>
      <c r="AD33" s="65"/>
      <c r="AE33" s="65"/>
      <c r="AF33" s="65"/>
      <c r="AG33" s="65"/>
      <c r="AH33" s="65"/>
      <c r="AI33" s="65"/>
    </row>
    <row r="34" spans="1:35" s="82" customFormat="1">
      <c r="A34" s="21" t="str">
        <f>F8</f>
        <v>Fron 4</v>
      </c>
      <c r="B34" s="23">
        <v>250</v>
      </c>
      <c r="C34" s="2">
        <f t="shared" si="6"/>
        <v>50</v>
      </c>
      <c r="D34" s="2">
        <f t="shared" si="7"/>
        <v>20.619000000000003</v>
      </c>
      <c r="E34" s="2">
        <f t="shared" si="8"/>
        <v>26.630500000000005</v>
      </c>
      <c r="F34" s="2">
        <f t="shared" si="9"/>
        <v>5.4713999999999992</v>
      </c>
      <c r="G34" s="2">
        <f t="shared" si="10"/>
        <v>0.05</v>
      </c>
      <c r="H34" s="2">
        <f t="shared" si="10"/>
        <v>0.125</v>
      </c>
      <c r="I34" s="2">
        <f t="shared" si="10"/>
        <v>0.125</v>
      </c>
      <c r="J34" s="2">
        <f t="shared" si="10"/>
        <v>2.5000000000000001E-3</v>
      </c>
      <c r="K34" s="2">
        <f t="shared" si="10"/>
        <v>1.2500000000000001E-2</v>
      </c>
      <c r="L34" s="2">
        <f t="shared" si="10"/>
        <v>0.05</v>
      </c>
      <c r="M34" s="2">
        <f t="shared" si="10"/>
        <v>0.05</v>
      </c>
      <c r="N34" s="2">
        <f t="shared" si="10"/>
        <v>0</v>
      </c>
      <c r="O34" s="2">
        <f t="shared" si="10"/>
        <v>0</v>
      </c>
      <c r="P34" s="2">
        <f t="shared" si="10"/>
        <v>111.25</v>
      </c>
      <c r="Q34" s="2">
        <f t="shared" si="11"/>
        <v>25.125000000000007</v>
      </c>
      <c r="R34" s="2">
        <f t="shared" si="12"/>
        <v>0</v>
      </c>
      <c r="S34" s="2">
        <f t="shared" si="12"/>
        <v>0</v>
      </c>
      <c r="T34" s="2">
        <f t="shared" si="12"/>
        <v>0</v>
      </c>
      <c r="U34" s="2">
        <f t="shared" si="12"/>
        <v>0</v>
      </c>
      <c r="AB34" s="65"/>
      <c r="AC34" s="65"/>
      <c r="AD34" s="65"/>
      <c r="AE34" s="65"/>
      <c r="AF34" s="65"/>
      <c r="AG34" s="65"/>
      <c r="AH34" s="65"/>
      <c r="AI34" s="65"/>
    </row>
    <row r="35" spans="1:35" s="82" customFormat="1">
      <c r="A35" s="21" t="str">
        <f>G8</f>
        <v>Fron 5</v>
      </c>
      <c r="B35" s="23">
        <v>250</v>
      </c>
      <c r="C35" s="2">
        <f t="shared" si="6"/>
        <v>50</v>
      </c>
      <c r="D35" s="2">
        <f t="shared" si="7"/>
        <v>20.619000000000003</v>
      </c>
      <c r="E35" s="2">
        <f t="shared" si="8"/>
        <v>26.630500000000005</v>
      </c>
      <c r="F35" s="2">
        <f t="shared" si="9"/>
        <v>5.4713999999999992</v>
      </c>
      <c r="G35" s="2">
        <f t="shared" si="10"/>
        <v>0.05</v>
      </c>
      <c r="H35" s="2">
        <f t="shared" si="10"/>
        <v>0.125</v>
      </c>
      <c r="I35" s="2">
        <f t="shared" si="10"/>
        <v>0.125</v>
      </c>
      <c r="J35" s="2">
        <f t="shared" si="10"/>
        <v>2.5000000000000001E-3</v>
      </c>
      <c r="K35" s="2">
        <f t="shared" si="10"/>
        <v>1.2500000000000001E-2</v>
      </c>
      <c r="L35" s="2">
        <f t="shared" si="10"/>
        <v>0.05</v>
      </c>
      <c r="M35" s="2">
        <f t="shared" si="10"/>
        <v>0.05</v>
      </c>
      <c r="N35" s="2">
        <f t="shared" si="10"/>
        <v>0</v>
      </c>
      <c r="O35" s="2">
        <f t="shared" si="10"/>
        <v>0</v>
      </c>
      <c r="P35" s="2">
        <f t="shared" si="10"/>
        <v>111.25</v>
      </c>
      <c r="Q35" s="2">
        <f t="shared" si="11"/>
        <v>25.125000000000007</v>
      </c>
      <c r="R35" s="2">
        <f t="shared" si="12"/>
        <v>0</v>
      </c>
      <c r="S35" s="2">
        <f t="shared" si="12"/>
        <v>0</v>
      </c>
      <c r="T35" s="2">
        <f t="shared" si="12"/>
        <v>0</v>
      </c>
      <c r="U35" s="2">
        <f t="shared" si="12"/>
        <v>0</v>
      </c>
      <c r="AB35" s="65"/>
      <c r="AC35" s="65"/>
      <c r="AD35" s="65"/>
      <c r="AE35" s="65"/>
      <c r="AF35" s="65"/>
      <c r="AG35" s="65"/>
      <c r="AH35" s="65"/>
      <c r="AI35" s="65"/>
    </row>
    <row r="36" spans="1:35" s="82" customFormat="1">
      <c r="A36" s="21" t="str">
        <f>H8</f>
        <v>Fron 6</v>
      </c>
      <c r="B36" s="23">
        <v>250</v>
      </c>
      <c r="C36" s="2">
        <f t="shared" si="6"/>
        <v>50</v>
      </c>
      <c r="D36" s="2">
        <f t="shared" si="7"/>
        <v>20.619000000000003</v>
      </c>
      <c r="E36" s="2">
        <f t="shared" si="8"/>
        <v>26.630500000000005</v>
      </c>
      <c r="F36" s="2">
        <f t="shared" si="9"/>
        <v>5.4713999999999992</v>
      </c>
      <c r="G36" s="2">
        <f t="shared" si="10"/>
        <v>0.05</v>
      </c>
      <c r="H36" s="2">
        <f t="shared" si="10"/>
        <v>0.125</v>
      </c>
      <c r="I36" s="2">
        <f t="shared" si="10"/>
        <v>0.125</v>
      </c>
      <c r="J36" s="2">
        <f t="shared" si="10"/>
        <v>2.5000000000000001E-3</v>
      </c>
      <c r="K36" s="2">
        <f t="shared" si="10"/>
        <v>1.2500000000000001E-2</v>
      </c>
      <c r="L36" s="2">
        <f t="shared" si="10"/>
        <v>0.05</v>
      </c>
      <c r="M36" s="2">
        <f t="shared" si="10"/>
        <v>0.05</v>
      </c>
      <c r="N36" s="2">
        <f t="shared" si="10"/>
        <v>0</v>
      </c>
      <c r="O36" s="2">
        <f t="shared" si="10"/>
        <v>0</v>
      </c>
      <c r="P36" s="2">
        <f t="shared" si="10"/>
        <v>111.25</v>
      </c>
      <c r="Q36" s="2">
        <f t="shared" si="11"/>
        <v>25.125000000000007</v>
      </c>
      <c r="R36" s="2">
        <f t="shared" si="12"/>
        <v>0</v>
      </c>
      <c r="S36" s="2">
        <f t="shared" si="12"/>
        <v>0</v>
      </c>
      <c r="T36" s="2">
        <f t="shared" si="12"/>
        <v>0</v>
      </c>
      <c r="U36" s="2">
        <f t="shared" si="12"/>
        <v>0</v>
      </c>
      <c r="AB36" s="65"/>
      <c r="AC36" s="65"/>
      <c r="AD36" s="65"/>
      <c r="AE36" s="65"/>
      <c r="AF36" s="65"/>
      <c r="AG36" s="65"/>
      <c r="AH36" s="65"/>
      <c r="AI36" s="65"/>
    </row>
    <row r="37" spans="1:35" s="82" customFormat="1">
      <c r="A37" s="21" t="str">
        <f>I8</f>
        <v>Fron 7</v>
      </c>
      <c r="B37" s="23">
        <v>250</v>
      </c>
      <c r="C37" s="2">
        <f t="shared" si="6"/>
        <v>50</v>
      </c>
      <c r="D37" s="2">
        <f t="shared" si="7"/>
        <v>20.619000000000003</v>
      </c>
      <c r="E37" s="2">
        <f t="shared" si="8"/>
        <v>26.630500000000005</v>
      </c>
      <c r="F37" s="2">
        <f t="shared" si="9"/>
        <v>5.4713999999999992</v>
      </c>
      <c r="G37" s="2">
        <f t="shared" si="10"/>
        <v>0.05</v>
      </c>
      <c r="H37" s="2">
        <f t="shared" si="10"/>
        <v>0.125</v>
      </c>
      <c r="I37" s="2">
        <f t="shared" si="10"/>
        <v>0.125</v>
      </c>
      <c r="J37" s="2">
        <f t="shared" si="10"/>
        <v>2.5000000000000001E-3</v>
      </c>
      <c r="K37" s="2">
        <f t="shared" si="10"/>
        <v>1.2500000000000001E-2</v>
      </c>
      <c r="L37" s="2">
        <f t="shared" si="10"/>
        <v>0.05</v>
      </c>
      <c r="M37" s="2">
        <f t="shared" si="10"/>
        <v>0.05</v>
      </c>
      <c r="N37" s="2">
        <f t="shared" si="10"/>
        <v>0</v>
      </c>
      <c r="O37" s="2">
        <f t="shared" si="10"/>
        <v>0</v>
      </c>
      <c r="P37" s="2">
        <f t="shared" si="10"/>
        <v>111.25</v>
      </c>
      <c r="Q37" s="2">
        <f t="shared" si="11"/>
        <v>25.125000000000007</v>
      </c>
      <c r="R37" s="2">
        <f t="shared" si="12"/>
        <v>0</v>
      </c>
      <c r="S37" s="2">
        <f t="shared" si="12"/>
        <v>0</v>
      </c>
      <c r="T37" s="2">
        <f t="shared" si="12"/>
        <v>0</v>
      </c>
      <c r="U37" s="2">
        <f t="shared" si="12"/>
        <v>0</v>
      </c>
      <c r="AB37" s="65"/>
      <c r="AC37" s="65"/>
      <c r="AD37" s="65"/>
      <c r="AE37" s="65"/>
      <c r="AF37" s="65"/>
      <c r="AG37" s="65"/>
      <c r="AH37" s="65"/>
      <c r="AI37" s="65"/>
    </row>
    <row r="38" spans="1:35" s="82" customFormat="1">
      <c r="A38" s="21" t="str">
        <f>J8</f>
        <v>Fron 8</v>
      </c>
      <c r="B38" s="23">
        <v>250</v>
      </c>
      <c r="C38" s="2">
        <f t="shared" si="6"/>
        <v>50</v>
      </c>
      <c r="D38" s="2">
        <f t="shared" si="7"/>
        <v>20.619000000000003</v>
      </c>
      <c r="E38" s="2">
        <f t="shared" si="8"/>
        <v>26.630500000000005</v>
      </c>
      <c r="F38" s="2">
        <f t="shared" si="9"/>
        <v>5.4713999999999992</v>
      </c>
      <c r="G38" s="2">
        <f t="shared" si="10"/>
        <v>0.05</v>
      </c>
      <c r="H38" s="2">
        <f t="shared" si="10"/>
        <v>0.125</v>
      </c>
      <c r="I38" s="2">
        <f t="shared" si="10"/>
        <v>0.125</v>
      </c>
      <c r="J38" s="2">
        <f t="shared" si="10"/>
        <v>2.5000000000000001E-3</v>
      </c>
      <c r="K38" s="2">
        <f t="shared" si="10"/>
        <v>1.2500000000000001E-2</v>
      </c>
      <c r="L38" s="2">
        <f t="shared" si="10"/>
        <v>0.05</v>
      </c>
      <c r="M38" s="2">
        <f t="shared" si="10"/>
        <v>0.05</v>
      </c>
      <c r="N38" s="2">
        <f t="shared" si="10"/>
        <v>0</v>
      </c>
      <c r="O38" s="2">
        <f t="shared" si="10"/>
        <v>0</v>
      </c>
      <c r="P38" s="2">
        <f t="shared" si="10"/>
        <v>111.25</v>
      </c>
      <c r="Q38" s="2">
        <f t="shared" si="11"/>
        <v>25.125000000000007</v>
      </c>
      <c r="R38" s="2">
        <f t="shared" si="12"/>
        <v>0</v>
      </c>
      <c r="S38" s="2">
        <f t="shared" si="12"/>
        <v>0</v>
      </c>
      <c r="T38" s="2">
        <f t="shared" si="12"/>
        <v>0</v>
      </c>
      <c r="U38" s="2">
        <f t="shared" si="12"/>
        <v>0</v>
      </c>
      <c r="AB38" s="65"/>
      <c r="AC38" s="65"/>
      <c r="AD38" s="65"/>
      <c r="AE38" s="65"/>
      <c r="AF38" s="65"/>
      <c r="AG38" s="65"/>
      <c r="AH38" s="65"/>
      <c r="AI38" s="65"/>
    </row>
    <row r="39" spans="1:35" s="82" customFormat="1">
      <c r="A39" s="21" t="str">
        <f>K8</f>
        <v>Fron 9</v>
      </c>
      <c r="B39" s="23">
        <v>250</v>
      </c>
      <c r="C39" s="2">
        <f t="shared" si="6"/>
        <v>50</v>
      </c>
      <c r="D39" s="2">
        <f t="shared" si="7"/>
        <v>20.619000000000003</v>
      </c>
      <c r="E39" s="2">
        <f t="shared" si="8"/>
        <v>26.630500000000005</v>
      </c>
      <c r="F39" s="2">
        <f t="shared" si="9"/>
        <v>5.4713999999999992</v>
      </c>
      <c r="G39" s="2">
        <f t="shared" si="10"/>
        <v>0.05</v>
      </c>
      <c r="H39" s="2">
        <f t="shared" si="10"/>
        <v>0.125</v>
      </c>
      <c r="I39" s="2">
        <f t="shared" si="10"/>
        <v>0.125</v>
      </c>
      <c r="J39" s="2">
        <f t="shared" si="10"/>
        <v>2.5000000000000001E-3</v>
      </c>
      <c r="K39" s="2">
        <f t="shared" si="10"/>
        <v>1.2500000000000001E-2</v>
      </c>
      <c r="L39" s="2">
        <f t="shared" si="10"/>
        <v>0.05</v>
      </c>
      <c r="M39" s="2">
        <f t="shared" si="10"/>
        <v>0.05</v>
      </c>
      <c r="N39" s="2">
        <f t="shared" si="10"/>
        <v>0</v>
      </c>
      <c r="O39" s="2">
        <f t="shared" si="10"/>
        <v>0</v>
      </c>
      <c r="P39" s="2">
        <f t="shared" si="10"/>
        <v>111.25</v>
      </c>
      <c r="Q39" s="2">
        <f t="shared" si="11"/>
        <v>25.125000000000007</v>
      </c>
      <c r="R39" s="2">
        <f t="shared" si="12"/>
        <v>0</v>
      </c>
      <c r="S39" s="2">
        <f t="shared" si="12"/>
        <v>0</v>
      </c>
      <c r="T39" s="2">
        <f t="shared" si="12"/>
        <v>0</v>
      </c>
      <c r="U39" s="2">
        <f t="shared" si="12"/>
        <v>0</v>
      </c>
      <c r="AB39" s="65"/>
      <c r="AC39" s="65"/>
      <c r="AD39" s="65"/>
      <c r="AE39" s="65"/>
      <c r="AF39" s="65"/>
      <c r="AG39" s="65"/>
      <c r="AH39" s="65"/>
      <c r="AI39" s="65"/>
    </row>
    <row r="40" spans="1:35" s="82" customFormat="1">
      <c r="A40" s="21" t="str">
        <f>L8</f>
        <v>Fron 10</v>
      </c>
      <c r="B40" s="23">
        <v>250</v>
      </c>
      <c r="C40" s="2">
        <f t="shared" si="6"/>
        <v>50</v>
      </c>
      <c r="D40" s="2">
        <f t="shared" si="7"/>
        <v>20.619000000000003</v>
      </c>
      <c r="E40" s="2">
        <f t="shared" si="8"/>
        <v>26.630500000000005</v>
      </c>
      <c r="F40" s="2">
        <f t="shared" si="9"/>
        <v>5.4713999999999992</v>
      </c>
      <c r="G40" s="2">
        <f t="shared" si="10"/>
        <v>0.05</v>
      </c>
      <c r="H40" s="2">
        <f t="shared" si="10"/>
        <v>0.125</v>
      </c>
      <c r="I40" s="2">
        <f t="shared" si="10"/>
        <v>0.125</v>
      </c>
      <c r="J40" s="2">
        <f t="shared" si="10"/>
        <v>2.5000000000000001E-3</v>
      </c>
      <c r="K40" s="2">
        <f t="shared" si="10"/>
        <v>1.2500000000000001E-2</v>
      </c>
      <c r="L40" s="2">
        <f t="shared" si="10"/>
        <v>0.05</v>
      </c>
      <c r="M40" s="2">
        <f t="shared" si="10"/>
        <v>0.05</v>
      </c>
      <c r="N40" s="2">
        <f t="shared" si="10"/>
        <v>0</v>
      </c>
      <c r="O40" s="2">
        <f t="shared" si="10"/>
        <v>0</v>
      </c>
      <c r="P40" s="2">
        <f t="shared" si="10"/>
        <v>111.25</v>
      </c>
      <c r="Q40" s="2">
        <f t="shared" si="11"/>
        <v>25.125000000000007</v>
      </c>
      <c r="R40" s="2">
        <f t="shared" si="12"/>
        <v>0</v>
      </c>
      <c r="S40" s="2">
        <f t="shared" si="12"/>
        <v>0</v>
      </c>
      <c r="T40" s="2">
        <f t="shared" si="12"/>
        <v>0</v>
      </c>
      <c r="U40" s="2">
        <f t="shared" si="12"/>
        <v>0</v>
      </c>
      <c r="AB40" s="65"/>
      <c r="AC40" s="65"/>
      <c r="AD40" s="65"/>
      <c r="AE40" s="65"/>
      <c r="AF40" s="65"/>
      <c r="AG40" s="65"/>
      <c r="AH40" s="65"/>
      <c r="AI40" s="65"/>
    </row>
    <row r="41" spans="1:35" s="82" customFormat="1">
      <c r="A41" s="21" t="str">
        <f>M8</f>
        <v>Fron 11</v>
      </c>
      <c r="B41" s="23">
        <v>250</v>
      </c>
      <c r="C41" s="2">
        <f t="shared" si="6"/>
        <v>50</v>
      </c>
      <c r="D41" s="2">
        <f t="shared" si="7"/>
        <v>20.619000000000003</v>
      </c>
      <c r="E41" s="2">
        <f t="shared" si="8"/>
        <v>26.630500000000005</v>
      </c>
      <c r="F41" s="2">
        <f t="shared" si="9"/>
        <v>5.4713999999999992</v>
      </c>
      <c r="G41" s="2">
        <f t="shared" si="10"/>
        <v>0.05</v>
      </c>
      <c r="H41" s="2">
        <f t="shared" si="10"/>
        <v>0.125</v>
      </c>
      <c r="I41" s="2">
        <f t="shared" si="10"/>
        <v>0.125</v>
      </c>
      <c r="J41" s="2">
        <f t="shared" si="10"/>
        <v>2.5000000000000001E-3</v>
      </c>
      <c r="K41" s="2">
        <f t="shared" si="10"/>
        <v>1.2500000000000001E-2</v>
      </c>
      <c r="L41" s="2">
        <f t="shared" si="10"/>
        <v>0.05</v>
      </c>
      <c r="M41" s="2">
        <f t="shared" si="10"/>
        <v>0.05</v>
      </c>
      <c r="N41" s="2">
        <f t="shared" si="10"/>
        <v>0</v>
      </c>
      <c r="O41" s="2">
        <f t="shared" si="10"/>
        <v>0</v>
      </c>
      <c r="P41" s="2">
        <f t="shared" si="10"/>
        <v>111.25</v>
      </c>
      <c r="Q41" s="2">
        <f t="shared" si="11"/>
        <v>25.125000000000007</v>
      </c>
      <c r="R41" s="2">
        <f t="shared" si="12"/>
        <v>0</v>
      </c>
      <c r="S41" s="2">
        <f t="shared" si="12"/>
        <v>0</v>
      </c>
      <c r="T41" s="2">
        <f t="shared" si="12"/>
        <v>0</v>
      </c>
      <c r="U41" s="2">
        <f t="shared" si="12"/>
        <v>0</v>
      </c>
      <c r="AB41" s="65"/>
      <c r="AC41" s="65"/>
      <c r="AD41" s="65"/>
      <c r="AE41" s="65"/>
      <c r="AF41" s="65"/>
      <c r="AG41" s="65"/>
      <c r="AH41" s="65"/>
      <c r="AI41" s="65"/>
    </row>
    <row r="42" spans="1:35" s="82" customFormat="1">
      <c r="A42" s="21" t="str">
        <f>N8</f>
        <v>Fron 12</v>
      </c>
      <c r="B42" s="23">
        <v>250</v>
      </c>
      <c r="C42" s="2">
        <f t="shared" si="6"/>
        <v>50</v>
      </c>
      <c r="D42" s="2">
        <f t="shared" si="7"/>
        <v>20.619000000000003</v>
      </c>
      <c r="E42" s="2">
        <f t="shared" si="8"/>
        <v>26.630500000000005</v>
      </c>
      <c r="F42" s="2">
        <f t="shared" si="9"/>
        <v>5.4713999999999992</v>
      </c>
      <c r="G42" s="2">
        <f t="shared" si="10"/>
        <v>0.05</v>
      </c>
      <c r="H42" s="2">
        <f t="shared" si="10"/>
        <v>0.125</v>
      </c>
      <c r="I42" s="2">
        <f t="shared" si="10"/>
        <v>0.125</v>
      </c>
      <c r="J42" s="2">
        <f t="shared" si="10"/>
        <v>2.5000000000000001E-3</v>
      </c>
      <c r="K42" s="2">
        <f t="shared" si="10"/>
        <v>1.2500000000000001E-2</v>
      </c>
      <c r="L42" s="2">
        <f t="shared" si="10"/>
        <v>0.05</v>
      </c>
      <c r="M42" s="2">
        <f t="shared" si="10"/>
        <v>0.05</v>
      </c>
      <c r="N42" s="2">
        <f t="shared" si="10"/>
        <v>0</v>
      </c>
      <c r="O42" s="2">
        <f t="shared" si="10"/>
        <v>0</v>
      </c>
      <c r="P42" s="2">
        <f t="shared" si="10"/>
        <v>111.25</v>
      </c>
      <c r="Q42" s="2">
        <f t="shared" si="11"/>
        <v>25.125000000000007</v>
      </c>
      <c r="R42" s="2">
        <f t="shared" si="12"/>
        <v>0</v>
      </c>
      <c r="S42" s="2">
        <f t="shared" si="12"/>
        <v>0</v>
      </c>
      <c r="T42" s="2">
        <f t="shared" si="12"/>
        <v>0</v>
      </c>
      <c r="U42" s="2">
        <f t="shared" si="12"/>
        <v>0</v>
      </c>
      <c r="AB42" s="65"/>
      <c r="AC42" s="65"/>
      <c r="AD42" s="65"/>
      <c r="AE42" s="65"/>
      <c r="AF42" s="65"/>
      <c r="AG42" s="65"/>
      <c r="AH42" s="65"/>
      <c r="AI42" s="65"/>
    </row>
    <row r="43" spans="1:35" s="82" customFormat="1">
      <c r="A43" s="21" t="str">
        <f>O8</f>
        <v>Fron 13</v>
      </c>
      <c r="B43" s="23">
        <v>250</v>
      </c>
      <c r="C43" s="2">
        <f t="shared" si="6"/>
        <v>50</v>
      </c>
      <c r="D43" s="2">
        <f t="shared" si="7"/>
        <v>20.619000000000003</v>
      </c>
      <c r="E43" s="2">
        <f t="shared" si="8"/>
        <v>26.630500000000005</v>
      </c>
      <c r="F43" s="2">
        <f t="shared" si="9"/>
        <v>5.4713999999999992</v>
      </c>
      <c r="G43" s="2">
        <f t="shared" si="10"/>
        <v>0.05</v>
      </c>
      <c r="H43" s="2">
        <f t="shared" si="10"/>
        <v>0.125</v>
      </c>
      <c r="I43" s="2">
        <f t="shared" si="10"/>
        <v>0.125</v>
      </c>
      <c r="J43" s="2">
        <f t="shared" si="10"/>
        <v>2.5000000000000001E-3</v>
      </c>
      <c r="K43" s="2">
        <f t="shared" si="10"/>
        <v>1.2500000000000001E-2</v>
      </c>
      <c r="L43" s="2">
        <f t="shared" si="10"/>
        <v>0.05</v>
      </c>
      <c r="M43" s="2">
        <f t="shared" si="10"/>
        <v>0.05</v>
      </c>
      <c r="N43" s="2">
        <f t="shared" si="10"/>
        <v>0</v>
      </c>
      <c r="O43" s="2">
        <f t="shared" si="10"/>
        <v>0</v>
      </c>
      <c r="P43" s="2">
        <f t="shared" si="10"/>
        <v>111.25</v>
      </c>
      <c r="Q43" s="2">
        <f t="shared" si="11"/>
        <v>25.125000000000007</v>
      </c>
      <c r="R43" s="2">
        <f t="shared" si="12"/>
        <v>0</v>
      </c>
      <c r="S43" s="2">
        <f t="shared" si="12"/>
        <v>0</v>
      </c>
      <c r="T43" s="2">
        <f t="shared" si="12"/>
        <v>0</v>
      </c>
      <c r="U43" s="2">
        <f t="shared" si="12"/>
        <v>0</v>
      </c>
      <c r="AB43" s="65"/>
      <c r="AC43" s="65"/>
      <c r="AD43" s="65"/>
      <c r="AE43" s="65"/>
      <c r="AF43" s="65"/>
      <c r="AG43" s="65"/>
      <c r="AH43" s="65"/>
      <c r="AI43" s="65"/>
    </row>
    <row r="44" spans="1:35" s="82" customFormat="1">
      <c r="A44" s="21" t="str">
        <f>P8</f>
        <v>Fron 14</v>
      </c>
      <c r="B44" s="23">
        <v>250</v>
      </c>
      <c r="C44" s="2">
        <f t="shared" si="6"/>
        <v>50</v>
      </c>
      <c r="D44" s="2">
        <f t="shared" si="7"/>
        <v>20.619000000000003</v>
      </c>
      <c r="E44" s="2">
        <f t="shared" si="8"/>
        <v>26.630500000000005</v>
      </c>
      <c r="F44" s="2">
        <f t="shared" si="9"/>
        <v>5.4713999999999992</v>
      </c>
      <c r="G44" s="2">
        <f t="shared" si="10"/>
        <v>0.05</v>
      </c>
      <c r="H44" s="2">
        <f t="shared" si="10"/>
        <v>0.125</v>
      </c>
      <c r="I44" s="2">
        <f t="shared" si="10"/>
        <v>0.125</v>
      </c>
      <c r="J44" s="2">
        <f t="shared" si="10"/>
        <v>2.5000000000000001E-3</v>
      </c>
      <c r="K44" s="2">
        <f t="shared" si="10"/>
        <v>1.2500000000000001E-2</v>
      </c>
      <c r="L44" s="2">
        <f t="shared" si="10"/>
        <v>0.05</v>
      </c>
      <c r="M44" s="2">
        <f t="shared" si="10"/>
        <v>0.05</v>
      </c>
      <c r="N44" s="2">
        <f t="shared" si="10"/>
        <v>0</v>
      </c>
      <c r="O44" s="2">
        <f t="shared" si="10"/>
        <v>0</v>
      </c>
      <c r="P44" s="2">
        <f t="shared" si="10"/>
        <v>111.25</v>
      </c>
      <c r="Q44" s="2">
        <f t="shared" si="11"/>
        <v>25.125000000000007</v>
      </c>
      <c r="R44" s="2">
        <f t="shared" si="12"/>
        <v>0</v>
      </c>
      <c r="S44" s="2">
        <f t="shared" si="12"/>
        <v>0</v>
      </c>
      <c r="T44" s="2">
        <f t="shared" si="12"/>
        <v>0</v>
      </c>
      <c r="U44" s="2">
        <f t="shared" si="12"/>
        <v>0</v>
      </c>
      <c r="AB44" s="65"/>
      <c r="AC44" s="65"/>
      <c r="AD44" s="65"/>
      <c r="AE44" s="65"/>
      <c r="AF44" s="65"/>
      <c r="AG44" s="65"/>
      <c r="AH44" s="65"/>
      <c r="AI44" s="65"/>
    </row>
    <row r="45" spans="1:35" s="82" customFormat="1">
      <c r="A45" s="21" t="str">
        <f>Q8</f>
        <v>Fron 16</v>
      </c>
      <c r="B45" s="23">
        <v>250</v>
      </c>
      <c r="C45" s="2">
        <f t="shared" si="6"/>
        <v>50</v>
      </c>
      <c r="D45" s="2">
        <f t="shared" si="7"/>
        <v>20.619000000000003</v>
      </c>
      <c r="E45" s="2">
        <f t="shared" si="8"/>
        <v>26.630500000000005</v>
      </c>
      <c r="F45" s="2">
        <f t="shared" si="9"/>
        <v>5.4713999999999992</v>
      </c>
      <c r="G45" s="2">
        <f t="shared" si="10"/>
        <v>0.05</v>
      </c>
      <c r="H45" s="2">
        <f t="shared" si="10"/>
        <v>0.125</v>
      </c>
      <c r="I45" s="2">
        <f t="shared" si="10"/>
        <v>0.125</v>
      </c>
      <c r="J45" s="2">
        <f t="shared" si="10"/>
        <v>2.5000000000000001E-3</v>
      </c>
      <c r="K45" s="2">
        <f t="shared" si="10"/>
        <v>1.2500000000000001E-2</v>
      </c>
      <c r="L45" s="2">
        <f t="shared" si="10"/>
        <v>0.05</v>
      </c>
      <c r="M45" s="2">
        <f t="shared" si="10"/>
        <v>0.05</v>
      </c>
      <c r="N45" s="2">
        <f t="shared" si="10"/>
        <v>0</v>
      </c>
      <c r="O45" s="2">
        <f t="shared" si="10"/>
        <v>0</v>
      </c>
      <c r="P45" s="2">
        <f t="shared" si="10"/>
        <v>111.25</v>
      </c>
      <c r="Q45" s="2">
        <f t="shared" si="11"/>
        <v>25.125000000000007</v>
      </c>
      <c r="R45" s="2">
        <f t="shared" si="12"/>
        <v>0</v>
      </c>
      <c r="S45" s="2">
        <f t="shared" si="12"/>
        <v>0</v>
      </c>
      <c r="T45" s="2">
        <f t="shared" si="12"/>
        <v>0</v>
      </c>
      <c r="U45" s="2">
        <f t="shared" si="12"/>
        <v>0</v>
      </c>
      <c r="AB45" s="65"/>
      <c r="AC45" s="65"/>
      <c r="AD45" s="65"/>
      <c r="AE45" s="65"/>
      <c r="AF45" s="65"/>
      <c r="AG45" s="65"/>
      <c r="AH45" s="65"/>
      <c r="AI45" s="65"/>
    </row>
    <row r="46" spans="1:35" s="82" customFormat="1">
      <c r="A46" s="21" t="str">
        <f>R8</f>
        <v>Fron 17</v>
      </c>
      <c r="B46" s="23">
        <v>250</v>
      </c>
      <c r="C46" s="2">
        <f t="shared" si="6"/>
        <v>50</v>
      </c>
      <c r="D46" s="2">
        <f t="shared" si="7"/>
        <v>20.619000000000003</v>
      </c>
      <c r="E46" s="2">
        <f t="shared" si="8"/>
        <v>26.630500000000005</v>
      </c>
      <c r="F46" s="2">
        <f t="shared" si="9"/>
        <v>5.4713999999999992</v>
      </c>
      <c r="G46" s="2">
        <f t="shared" si="10"/>
        <v>0.05</v>
      </c>
      <c r="H46" s="2">
        <f t="shared" si="10"/>
        <v>0.125</v>
      </c>
      <c r="I46" s="2">
        <f t="shared" si="10"/>
        <v>0.125</v>
      </c>
      <c r="J46" s="2">
        <f t="shared" si="10"/>
        <v>2.5000000000000001E-3</v>
      </c>
      <c r="K46" s="2">
        <f t="shared" si="10"/>
        <v>1.2500000000000001E-2</v>
      </c>
      <c r="L46" s="2">
        <f t="shared" si="10"/>
        <v>0.05</v>
      </c>
      <c r="M46" s="2">
        <f t="shared" si="10"/>
        <v>0.05</v>
      </c>
      <c r="N46" s="2">
        <f t="shared" si="10"/>
        <v>0</v>
      </c>
      <c r="O46" s="2">
        <f t="shared" si="10"/>
        <v>0</v>
      </c>
      <c r="P46" s="2">
        <f t="shared" si="10"/>
        <v>111.25</v>
      </c>
      <c r="Q46" s="2">
        <f t="shared" si="11"/>
        <v>25.125000000000007</v>
      </c>
      <c r="R46" s="2">
        <f t="shared" si="12"/>
        <v>0</v>
      </c>
      <c r="S46" s="2">
        <f t="shared" si="12"/>
        <v>0</v>
      </c>
      <c r="T46" s="2">
        <f t="shared" si="12"/>
        <v>0</v>
      </c>
      <c r="U46" s="2">
        <f t="shared" si="12"/>
        <v>0</v>
      </c>
      <c r="AB46" s="65"/>
      <c r="AC46" s="65"/>
      <c r="AD46" s="65"/>
      <c r="AE46" s="65"/>
      <c r="AF46" s="65"/>
      <c r="AG46" s="65"/>
      <c r="AH46" s="65"/>
      <c r="AI46" s="65"/>
    </row>
    <row r="47" spans="1:35" s="82" customFormat="1">
      <c r="A47" s="21" t="str">
        <f>S8</f>
        <v>Fron 18</v>
      </c>
      <c r="B47" s="23">
        <v>250</v>
      </c>
      <c r="C47" s="2">
        <f t="shared" si="6"/>
        <v>50</v>
      </c>
      <c r="D47" s="2">
        <f t="shared" si="7"/>
        <v>20.619000000000003</v>
      </c>
      <c r="E47" s="2">
        <f t="shared" si="8"/>
        <v>26.630500000000005</v>
      </c>
      <c r="F47" s="2">
        <f t="shared" si="9"/>
        <v>5.4713999999999992</v>
      </c>
      <c r="G47" s="2">
        <f t="shared" si="10"/>
        <v>0.05</v>
      </c>
      <c r="H47" s="2">
        <f t="shared" si="10"/>
        <v>0.125</v>
      </c>
      <c r="I47" s="2">
        <f t="shared" si="10"/>
        <v>0.125</v>
      </c>
      <c r="J47" s="2">
        <f t="shared" si="10"/>
        <v>2.5000000000000001E-3</v>
      </c>
      <c r="K47" s="2">
        <f t="shared" si="10"/>
        <v>1.2500000000000001E-2</v>
      </c>
      <c r="L47" s="2">
        <f t="shared" si="10"/>
        <v>0.05</v>
      </c>
      <c r="M47" s="2">
        <f t="shared" si="10"/>
        <v>0.05</v>
      </c>
      <c r="N47" s="2">
        <f t="shared" si="10"/>
        <v>0</v>
      </c>
      <c r="O47" s="2">
        <f t="shared" si="10"/>
        <v>0</v>
      </c>
      <c r="P47" s="2">
        <f t="shared" si="10"/>
        <v>111.25</v>
      </c>
      <c r="Q47" s="2">
        <f t="shared" si="11"/>
        <v>25.125000000000007</v>
      </c>
      <c r="R47" s="2">
        <f t="shared" si="12"/>
        <v>0</v>
      </c>
      <c r="S47" s="2">
        <f t="shared" si="12"/>
        <v>0</v>
      </c>
      <c r="T47" s="2">
        <f t="shared" si="12"/>
        <v>0</v>
      </c>
      <c r="U47" s="2">
        <f t="shared" si="12"/>
        <v>0</v>
      </c>
      <c r="AB47" s="65"/>
      <c r="AC47" s="65"/>
      <c r="AD47" s="65"/>
      <c r="AE47" s="65"/>
      <c r="AF47" s="65"/>
      <c r="AG47" s="65"/>
      <c r="AH47" s="65"/>
      <c r="AI47" s="65"/>
    </row>
    <row r="48" spans="1:35" s="82" customFormat="1">
      <c r="A48" s="21" t="str">
        <f>T8</f>
        <v>Fron 19</v>
      </c>
      <c r="B48" s="23">
        <v>250</v>
      </c>
      <c r="C48" s="2">
        <f t="shared" si="6"/>
        <v>50</v>
      </c>
      <c r="D48" s="2">
        <f t="shared" si="7"/>
        <v>20.619000000000003</v>
      </c>
      <c r="E48" s="2">
        <f t="shared" si="8"/>
        <v>26.630500000000005</v>
      </c>
      <c r="F48" s="2">
        <f t="shared" si="9"/>
        <v>5.4713999999999992</v>
      </c>
      <c r="G48" s="2">
        <f t="shared" si="10"/>
        <v>0.05</v>
      </c>
      <c r="H48" s="2">
        <f t="shared" si="10"/>
        <v>0.125</v>
      </c>
      <c r="I48" s="2">
        <f t="shared" si="10"/>
        <v>0.125</v>
      </c>
      <c r="J48" s="2">
        <f t="shared" si="10"/>
        <v>2.5000000000000001E-3</v>
      </c>
      <c r="K48" s="2">
        <f t="shared" si="10"/>
        <v>1.2500000000000001E-2</v>
      </c>
      <c r="L48" s="2">
        <f t="shared" si="10"/>
        <v>0.05</v>
      </c>
      <c r="M48" s="2">
        <f t="shared" si="10"/>
        <v>0.05</v>
      </c>
      <c r="N48" s="2">
        <f t="shared" si="10"/>
        <v>0</v>
      </c>
      <c r="O48" s="2">
        <f t="shared" si="10"/>
        <v>0</v>
      </c>
      <c r="P48" s="2">
        <f t="shared" si="10"/>
        <v>111.25</v>
      </c>
      <c r="Q48" s="2">
        <f t="shared" si="11"/>
        <v>25.125000000000007</v>
      </c>
      <c r="R48" s="2">
        <f t="shared" si="12"/>
        <v>0</v>
      </c>
      <c r="S48" s="2">
        <f t="shared" si="12"/>
        <v>0</v>
      </c>
      <c r="T48" s="2">
        <f t="shared" si="12"/>
        <v>0</v>
      </c>
      <c r="U48" s="2">
        <f t="shared" si="12"/>
        <v>0</v>
      </c>
      <c r="AB48" s="65"/>
      <c r="AC48" s="65"/>
      <c r="AD48" s="65"/>
      <c r="AE48" s="65"/>
      <c r="AF48" s="65"/>
      <c r="AG48" s="65"/>
      <c r="AH48" s="65"/>
      <c r="AI48" s="65"/>
    </row>
    <row r="49" spans="1:35" s="82" customFormat="1">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5"/>
      <c r="AC49" s="65"/>
      <c r="AD49" s="65"/>
      <c r="AE49" s="65"/>
      <c r="AF49" s="65"/>
      <c r="AG49" s="65"/>
      <c r="AH49" s="65"/>
      <c r="AI49" s="65"/>
    </row>
    <row r="50" spans="1:35" s="82" customFormat="1" ht="13.5" thickBot="1">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5"/>
      <c r="AC50" s="65"/>
      <c r="AD50" s="65"/>
      <c r="AE50" s="65"/>
      <c r="AF50" s="65"/>
      <c r="AG50" s="65"/>
      <c r="AH50" s="65"/>
      <c r="AI50" s="65"/>
    </row>
    <row r="51" spans="1:35" s="13" customFormat="1" ht="13.5" thickBot="1">
      <c r="A51" s="11" t="s">
        <v>160</v>
      </c>
      <c r="B51" s="12">
        <v>250</v>
      </c>
      <c r="C51" s="12">
        <v>250</v>
      </c>
      <c r="D51" s="12" t="s">
        <v>161</v>
      </c>
      <c r="E51" s="12" t="s">
        <v>161</v>
      </c>
      <c r="F51" s="12" t="s">
        <v>161</v>
      </c>
      <c r="G51" s="12">
        <v>7.5</v>
      </c>
      <c r="H51" s="12">
        <v>15</v>
      </c>
      <c r="I51" s="12">
        <v>15</v>
      </c>
      <c r="J51" s="12">
        <v>0.15</v>
      </c>
      <c r="K51" s="12">
        <v>0.1</v>
      </c>
      <c r="L51" s="12">
        <v>3</v>
      </c>
      <c r="M51" s="12">
        <v>15</v>
      </c>
      <c r="N51" s="29" t="s">
        <v>162</v>
      </c>
      <c r="O51" s="29" t="s">
        <v>162</v>
      </c>
      <c r="P51" s="12">
        <v>360</v>
      </c>
      <c r="Q51" s="12" t="s">
        <v>163</v>
      </c>
      <c r="R51" s="12">
        <v>0.15</v>
      </c>
      <c r="S51" s="12">
        <v>0.7</v>
      </c>
      <c r="T51" s="12">
        <v>0.2</v>
      </c>
      <c r="U51" s="12">
        <v>20</v>
      </c>
      <c r="AB51" s="28"/>
      <c r="AC51" s="28"/>
      <c r="AD51" s="28"/>
      <c r="AE51" s="28"/>
      <c r="AF51" s="28"/>
      <c r="AG51" s="28"/>
      <c r="AH51" s="28"/>
      <c r="AI51" s="28"/>
    </row>
    <row r="53" spans="1:35" ht="20.25">
      <c r="A53" s="83" t="s">
        <v>164</v>
      </c>
    </row>
    <row r="54" spans="1:35" ht="25.5">
      <c r="A54" s="84"/>
      <c r="B54" s="85" t="s">
        <v>165</v>
      </c>
      <c r="C54" s="85" t="s">
        <v>166</v>
      </c>
      <c r="D54" s="85" t="s">
        <v>167</v>
      </c>
      <c r="E54" s="85" t="s">
        <v>168</v>
      </c>
      <c r="F54" s="85" t="s">
        <v>169</v>
      </c>
      <c r="G54" s="85" t="s">
        <v>170</v>
      </c>
    </row>
    <row r="55" spans="1:35">
      <c r="A55" s="86"/>
      <c r="B55" s="95"/>
      <c r="C55" s="96"/>
      <c r="D55" s="87">
        <f>(B55/100)*C55</f>
        <v>0</v>
      </c>
      <c r="E55" s="87">
        <f>G55</f>
        <v>0</v>
      </c>
      <c r="F55" s="96"/>
      <c r="G55" s="87">
        <f>(B55/100)*F55</f>
        <v>0</v>
      </c>
    </row>
    <row r="56" spans="1:35" s="27" customFormat="1">
      <c r="A56" s="41" t="s">
        <v>46</v>
      </c>
      <c r="B56" s="16">
        <v>1</v>
      </c>
      <c r="C56" s="88">
        <v>2</v>
      </c>
      <c r="D56" s="89">
        <v>3</v>
      </c>
      <c r="E56" s="89">
        <v>4</v>
      </c>
      <c r="F56" s="88">
        <v>5</v>
      </c>
      <c r="G56" s="89">
        <v>6</v>
      </c>
      <c r="H56" s="90">
        <v>7</v>
      </c>
      <c r="I56" s="90">
        <v>8</v>
      </c>
      <c r="J56" s="90">
        <v>9</v>
      </c>
      <c r="K56" s="88">
        <v>10</v>
      </c>
      <c r="L56" s="88">
        <v>11</v>
      </c>
      <c r="M56" s="89">
        <v>12</v>
      </c>
      <c r="N56" s="89">
        <v>13</v>
      </c>
      <c r="O56" s="88">
        <v>14</v>
      </c>
      <c r="P56" s="89">
        <v>15</v>
      </c>
      <c r="Q56" s="90">
        <v>16</v>
      </c>
      <c r="R56" s="90">
        <v>17</v>
      </c>
      <c r="S56" s="90">
        <v>18</v>
      </c>
      <c r="T56" s="88">
        <v>19</v>
      </c>
      <c r="U56" s="88">
        <v>20</v>
      </c>
    </row>
    <row r="57" spans="1:35" s="27" customFormat="1">
      <c r="A57" s="41" t="s">
        <v>49</v>
      </c>
      <c r="B57" s="16" t="str">
        <f>C8</f>
        <v>Fron 1</v>
      </c>
      <c r="C57" s="16" t="str">
        <f t="shared" ref="C57:U57" si="13">D8</f>
        <v>Fron 2</v>
      </c>
      <c r="D57" s="16" t="str">
        <f t="shared" si="13"/>
        <v>Fron 3</v>
      </c>
      <c r="E57" s="16" t="str">
        <f t="shared" si="13"/>
        <v>Fron 4</v>
      </c>
      <c r="F57" s="16" t="str">
        <f t="shared" si="13"/>
        <v>Fron 5</v>
      </c>
      <c r="G57" s="16" t="str">
        <f t="shared" si="13"/>
        <v>Fron 6</v>
      </c>
      <c r="H57" s="16" t="str">
        <f t="shared" si="13"/>
        <v>Fron 7</v>
      </c>
      <c r="I57" s="16" t="str">
        <f t="shared" si="13"/>
        <v>Fron 8</v>
      </c>
      <c r="J57" s="16" t="str">
        <f t="shared" si="13"/>
        <v>Fron 9</v>
      </c>
      <c r="K57" s="16" t="str">
        <f t="shared" si="13"/>
        <v>Fron 10</v>
      </c>
      <c r="L57" s="16" t="str">
        <f t="shared" si="13"/>
        <v>Fron 11</v>
      </c>
      <c r="M57" s="16" t="str">
        <f t="shared" si="13"/>
        <v>Fron 12</v>
      </c>
      <c r="N57" s="16" t="str">
        <f t="shared" si="13"/>
        <v>Fron 13</v>
      </c>
      <c r="O57" s="16" t="str">
        <f t="shared" si="13"/>
        <v>Fron 14</v>
      </c>
      <c r="P57" s="16" t="str">
        <f t="shared" si="13"/>
        <v>Fron 16</v>
      </c>
      <c r="Q57" s="16" t="str">
        <f t="shared" si="13"/>
        <v>Fron 17</v>
      </c>
      <c r="R57" s="16" t="str">
        <f t="shared" si="13"/>
        <v>Fron 18</v>
      </c>
      <c r="S57" s="16" t="str">
        <f t="shared" si="13"/>
        <v>Fron 19</v>
      </c>
      <c r="T57" s="16">
        <f t="shared" si="13"/>
        <v>0</v>
      </c>
      <c r="U57" s="16">
        <f t="shared" si="13"/>
        <v>0</v>
      </c>
    </row>
    <row r="58" spans="1:35" s="27" customFormat="1" hidden="1">
      <c r="A58" s="41" t="s">
        <v>171</v>
      </c>
      <c r="B58" s="43" t="str">
        <f>C16&amp;" I "&amp;(VLOOKUP(C14,Table24[],6,FALSE))</f>
        <v>Sandy Loam I Grass</v>
      </c>
      <c r="C58" s="43" t="str">
        <f>D16&amp;" I "&amp;(VLOOKUP(D14,Table24[],6,FALSE))</f>
        <v>Sandy Loam I Grass</v>
      </c>
      <c r="D58" s="21" t="str">
        <f>E16&amp;" I "&amp;(VLOOKUP(E14,Table24[],6,FALSE))</f>
        <v>Sandy Loam I Grass</v>
      </c>
      <c r="E58" s="21" t="str">
        <f>F16&amp;" I "&amp;(VLOOKUP(F14,Table24[],6,FALSE))</f>
        <v>Sandy Loam I Grass</v>
      </c>
      <c r="F58" s="21" t="str">
        <f>G16&amp;" I "&amp;(VLOOKUP(G14,Table24[],6,FALSE))</f>
        <v>Sandy Loam I Grass</v>
      </c>
      <c r="G58" s="21" t="str">
        <f>H16&amp;" I "&amp;(VLOOKUP(H14,Table24[],6,FALSE))</f>
        <v>Sandy Loam I Grass</v>
      </c>
      <c r="H58" s="21" t="str">
        <f>I16&amp;" I "&amp;(VLOOKUP(I14,Table24[],6,FALSE))</f>
        <v>Sandy Loam I Grass</v>
      </c>
      <c r="I58" s="21" t="str">
        <f>J16&amp;" I "&amp;(VLOOKUP(J14,Table24[],6,FALSE))</f>
        <v>Sandy Loam I Grass</v>
      </c>
      <c r="J58" s="21" t="str">
        <f>K16&amp;" I "&amp;(VLOOKUP(K14,Table24[],6,FALSE))</f>
        <v>Sandy Loam I Grass</v>
      </c>
      <c r="K58" s="21" t="str">
        <f>L16&amp;" I "&amp;(VLOOKUP(L14,Table24[],6,FALSE))</f>
        <v>Sandy Loam I Grass</v>
      </c>
      <c r="L58" s="21" t="str">
        <f>M16&amp;" I "&amp;(VLOOKUP(M14,Table24[],6,FALSE))</f>
        <v>Sandy Loam I Grass</v>
      </c>
      <c r="M58" s="21" t="str">
        <f>N16&amp;" I "&amp;(VLOOKUP(N14,Table24[],6,FALSE))</f>
        <v>Sandy Loam I Grass</v>
      </c>
      <c r="N58" s="21" t="str">
        <f>O16&amp;" I "&amp;(VLOOKUP(O14,Table24[],6,FALSE))</f>
        <v>Sandy Loam I Grass</v>
      </c>
      <c r="O58" s="21" t="str">
        <f>P16&amp;" I "&amp;(VLOOKUP(P14,Table24[],6,FALSE))</f>
        <v>Sandy Loam I Grass</v>
      </c>
      <c r="P58" s="21" t="str">
        <f>Q16&amp;" I "&amp;(VLOOKUP(Q14,Table24[],6,FALSE))</f>
        <v>Sandy Loam I Grass</v>
      </c>
      <c r="Q58" s="21" t="str">
        <f>R16&amp;" I "&amp;(VLOOKUP(R14,Table24[],6,FALSE))</f>
        <v>Sandy Loam I Grass</v>
      </c>
      <c r="R58" s="21" t="str">
        <f>S16&amp;" I "&amp;(VLOOKUP(S14,Table24[],6,FALSE))</f>
        <v>Sandy Loam I Grass</v>
      </c>
      <c r="S58" s="21" t="str">
        <f>T16&amp;" I "&amp;(VLOOKUP(T14,Table24[],6,FALSE))</f>
        <v>Sandy Loam I Grass</v>
      </c>
      <c r="T58" s="21" t="e">
        <f>U16&amp;" I "&amp;(VLOOKUP(U14,Table24[],6,FALSE))</f>
        <v>#N/A</v>
      </c>
      <c r="U58" s="21" t="e">
        <f>V16&amp;" I "&amp;(VLOOKUP(V14,Table24[],6,FALSE))</f>
        <v>#N/A</v>
      </c>
    </row>
    <row r="59" spans="1:35" s="27" customFormat="1" hidden="1">
      <c r="A59" s="91" t="s">
        <v>172</v>
      </c>
      <c r="B59" s="92">
        <f>VLOOKUP(C$14,Table24[],5,FALSE)</f>
        <v>6.2</v>
      </c>
      <c r="C59" s="92">
        <f>VLOOKUP(D$14,Table24[],5,FALSE)</f>
        <v>6.2</v>
      </c>
      <c r="D59" s="92">
        <f>VLOOKUP(E$14,Table24[],5,FALSE)</f>
        <v>6.2</v>
      </c>
      <c r="E59" s="92">
        <f>VLOOKUP(F$14,Table24[],5,FALSE)</f>
        <v>6.2</v>
      </c>
      <c r="F59" s="92">
        <f>VLOOKUP(G$14,Table24[],5,FALSE)</f>
        <v>6.2</v>
      </c>
      <c r="G59" s="92">
        <f>VLOOKUP(H$14,Table24[],5,FALSE)</f>
        <v>6.2</v>
      </c>
      <c r="H59" s="92">
        <f>VLOOKUP(I$14,Table24[],5,FALSE)</f>
        <v>6.2</v>
      </c>
      <c r="I59" s="92">
        <f>VLOOKUP(J$14,Table24[],5,FALSE)</f>
        <v>6.2</v>
      </c>
      <c r="J59" s="92">
        <f>VLOOKUP(K$14,Table24[],5,FALSE)</f>
        <v>6.2</v>
      </c>
      <c r="K59" s="92">
        <f>VLOOKUP(L$14,Table24[],5,FALSE)</f>
        <v>6.2</v>
      </c>
      <c r="L59" s="92">
        <f>VLOOKUP(M$14,Table24[],5,FALSE)</f>
        <v>6.2</v>
      </c>
      <c r="M59" s="92">
        <f>VLOOKUP(N$14,Table24[],5,FALSE)</f>
        <v>6.2</v>
      </c>
      <c r="N59" s="92">
        <f>VLOOKUP(O$14,Table24[],5,FALSE)</f>
        <v>6.2</v>
      </c>
      <c r="O59" s="92">
        <f>VLOOKUP(P$14,Table24[],5,FALSE)</f>
        <v>6.2</v>
      </c>
      <c r="P59" s="92">
        <f>VLOOKUP(Q$14,Table24[],5,FALSE)</f>
        <v>6.2</v>
      </c>
      <c r="Q59" s="92">
        <f>VLOOKUP(R$14,Table24[],5,FALSE)</f>
        <v>6.2</v>
      </c>
      <c r="R59" s="92">
        <f>VLOOKUP(S$14,Table24[],5,FALSE)</f>
        <v>6.2</v>
      </c>
      <c r="S59" s="92">
        <f>VLOOKUP(T$14,Table24[],5,FALSE)</f>
        <v>6.2</v>
      </c>
      <c r="T59" s="92" t="e">
        <f>VLOOKUP(U$14,Table24[],5,FALSE)</f>
        <v>#N/A</v>
      </c>
      <c r="U59" s="92" t="e">
        <f>VLOOKUP(V$14,Table24[],5,FALSE)</f>
        <v>#N/A</v>
      </c>
    </row>
    <row r="60" spans="1:35" s="27" customFormat="1" hidden="1">
      <c r="A60" s="91" t="s">
        <v>74</v>
      </c>
      <c r="B60" s="92">
        <f>C10</f>
        <v>6.2</v>
      </c>
      <c r="C60" s="92">
        <f t="shared" ref="C60:U60" si="14">D10</f>
        <v>6.5</v>
      </c>
      <c r="D60" s="92">
        <f t="shared" si="14"/>
        <v>6.1</v>
      </c>
      <c r="E60" s="92">
        <f t="shared" si="14"/>
        <v>6.2</v>
      </c>
      <c r="F60" s="92">
        <f t="shared" si="14"/>
        <v>6</v>
      </c>
      <c r="G60" s="92">
        <f t="shared" si="14"/>
        <v>6.1</v>
      </c>
      <c r="H60" s="92">
        <f t="shared" si="14"/>
        <v>6.7</v>
      </c>
      <c r="I60" s="92">
        <f t="shared" si="14"/>
        <v>6.1</v>
      </c>
      <c r="J60" s="92">
        <f t="shared" si="14"/>
        <v>6</v>
      </c>
      <c r="K60" s="92">
        <f t="shared" si="14"/>
        <v>5.9</v>
      </c>
      <c r="L60" s="92">
        <f t="shared" si="14"/>
        <v>5.9</v>
      </c>
      <c r="M60" s="92">
        <f t="shared" si="14"/>
        <v>5.8</v>
      </c>
      <c r="N60" s="92">
        <f t="shared" si="14"/>
        <v>5.8</v>
      </c>
      <c r="O60" s="92">
        <f t="shared" si="14"/>
        <v>6.4</v>
      </c>
      <c r="P60" s="92">
        <f t="shared" si="14"/>
        <v>6.6</v>
      </c>
      <c r="Q60" s="92">
        <f t="shared" si="14"/>
        <v>6.5</v>
      </c>
      <c r="R60" s="92">
        <f t="shared" si="14"/>
        <v>7.3</v>
      </c>
      <c r="S60" s="92">
        <f t="shared" si="14"/>
        <v>7.1</v>
      </c>
      <c r="T60" s="92">
        <f t="shared" si="14"/>
        <v>0</v>
      </c>
      <c r="U60" s="92">
        <f t="shared" si="14"/>
        <v>0</v>
      </c>
    </row>
    <row r="61" spans="1:35" s="27" customFormat="1" hidden="1">
      <c r="A61" s="91" t="s">
        <v>173</v>
      </c>
      <c r="B61" s="92">
        <f t="shared" ref="B61:U61" si="15">VLOOKUP(B58,$AD9:$AE18,2,FALSE)</f>
        <v>5</v>
      </c>
      <c r="C61" s="92">
        <f t="shared" si="15"/>
        <v>5</v>
      </c>
      <c r="D61" s="92">
        <f t="shared" si="15"/>
        <v>5</v>
      </c>
      <c r="E61" s="92">
        <f t="shared" si="15"/>
        <v>5</v>
      </c>
      <c r="F61" s="92">
        <f t="shared" si="15"/>
        <v>5</v>
      </c>
      <c r="G61" s="92">
        <f t="shared" si="15"/>
        <v>5</v>
      </c>
      <c r="H61" s="92">
        <f t="shared" si="15"/>
        <v>5</v>
      </c>
      <c r="I61" s="92">
        <f t="shared" si="15"/>
        <v>5</v>
      </c>
      <c r="J61" s="92">
        <f t="shared" si="15"/>
        <v>5</v>
      </c>
      <c r="K61" s="92">
        <f t="shared" si="15"/>
        <v>5</v>
      </c>
      <c r="L61" s="92">
        <f t="shared" si="15"/>
        <v>5</v>
      </c>
      <c r="M61" s="92">
        <f t="shared" si="15"/>
        <v>5</v>
      </c>
      <c r="N61" s="92">
        <f t="shared" si="15"/>
        <v>5</v>
      </c>
      <c r="O61" s="92">
        <f t="shared" si="15"/>
        <v>5</v>
      </c>
      <c r="P61" s="92">
        <f t="shared" si="15"/>
        <v>5</v>
      </c>
      <c r="Q61" s="92">
        <f t="shared" si="15"/>
        <v>5</v>
      </c>
      <c r="R61" s="92">
        <f t="shared" si="15"/>
        <v>5</v>
      </c>
      <c r="S61" s="92">
        <f t="shared" si="15"/>
        <v>5</v>
      </c>
      <c r="T61" s="92" t="e">
        <f t="shared" si="15"/>
        <v>#N/A</v>
      </c>
      <c r="U61" s="92" t="e">
        <f t="shared" si="15"/>
        <v>#N/A</v>
      </c>
    </row>
    <row r="62" spans="1:35" s="27" customFormat="1" hidden="1">
      <c r="A62" s="91" t="s">
        <v>174</v>
      </c>
      <c r="B62" s="93">
        <f>B31</f>
        <v>250</v>
      </c>
      <c r="C62" s="93">
        <f>B32</f>
        <v>250</v>
      </c>
      <c r="D62" s="93">
        <f>B33</f>
        <v>250</v>
      </c>
      <c r="E62" s="93">
        <f>B34</f>
        <v>250</v>
      </c>
      <c r="F62" s="93">
        <f>B35</f>
        <v>250</v>
      </c>
      <c r="G62" s="93">
        <f>B36</f>
        <v>250</v>
      </c>
      <c r="H62" s="93">
        <f>B37</f>
        <v>250</v>
      </c>
      <c r="I62" s="93">
        <f>B38</f>
        <v>250</v>
      </c>
      <c r="J62" s="93">
        <f>B39</f>
        <v>250</v>
      </c>
      <c r="K62" s="93">
        <f>B40</f>
        <v>250</v>
      </c>
      <c r="L62" s="93">
        <f>B41</f>
        <v>250</v>
      </c>
      <c r="M62" s="93">
        <f>B42</f>
        <v>250</v>
      </c>
      <c r="N62" s="93">
        <f>B43</f>
        <v>250</v>
      </c>
      <c r="O62" s="93">
        <f>B44</f>
        <v>250</v>
      </c>
      <c r="P62" s="93">
        <f>B45</f>
        <v>250</v>
      </c>
      <c r="Q62" s="93">
        <f>B46</f>
        <v>250</v>
      </c>
      <c r="R62" s="93">
        <f>B47</f>
        <v>250</v>
      </c>
      <c r="S62" s="93">
        <f>B48</f>
        <v>250</v>
      </c>
      <c r="T62" s="93">
        <f>B49</f>
        <v>0</v>
      </c>
      <c r="U62" s="93">
        <f>B50</f>
        <v>0</v>
      </c>
    </row>
    <row r="63" spans="1:35" s="27" customFormat="1" ht="25.5">
      <c r="A63" s="85" t="s">
        <v>175</v>
      </c>
      <c r="B63" s="93">
        <f>$E55*(B62/100)</f>
        <v>0</v>
      </c>
      <c r="C63" s="93">
        <f t="shared" ref="C63:U63" si="16">$E55*(C62/100)</f>
        <v>0</v>
      </c>
      <c r="D63" s="93">
        <f t="shared" si="16"/>
        <v>0</v>
      </c>
      <c r="E63" s="93">
        <f t="shared" si="16"/>
        <v>0</v>
      </c>
      <c r="F63" s="93">
        <f>$E55*(F62/100)</f>
        <v>0</v>
      </c>
      <c r="G63" s="93">
        <f t="shared" si="16"/>
        <v>0</v>
      </c>
      <c r="H63" s="93">
        <f t="shared" si="16"/>
        <v>0</v>
      </c>
      <c r="I63" s="93">
        <f t="shared" si="16"/>
        <v>0</v>
      </c>
      <c r="J63" s="93">
        <f t="shared" si="16"/>
        <v>0</v>
      </c>
      <c r="K63" s="93">
        <f t="shared" si="16"/>
        <v>0</v>
      </c>
      <c r="L63" s="93">
        <f t="shared" si="16"/>
        <v>0</v>
      </c>
      <c r="M63" s="93">
        <f t="shared" si="16"/>
        <v>0</v>
      </c>
      <c r="N63" s="93">
        <f t="shared" si="16"/>
        <v>0</v>
      </c>
      <c r="O63" s="93">
        <f t="shared" si="16"/>
        <v>0</v>
      </c>
      <c r="P63" s="93">
        <f t="shared" si="16"/>
        <v>0</v>
      </c>
      <c r="Q63" s="93">
        <f t="shared" si="16"/>
        <v>0</v>
      </c>
      <c r="R63" s="93">
        <f t="shared" si="16"/>
        <v>0</v>
      </c>
      <c r="S63" s="93">
        <f t="shared" si="16"/>
        <v>0</v>
      </c>
      <c r="T63" s="93">
        <f t="shared" si="16"/>
        <v>0</v>
      </c>
      <c r="U63" s="93">
        <f t="shared" si="16"/>
        <v>0</v>
      </c>
    </row>
    <row r="64" spans="1:35" s="27" customFormat="1" ht="25.5">
      <c r="A64" s="85" t="s">
        <v>176</v>
      </c>
      <c r="B64" s="93">
        <f>(B59-B60)*B61</f>
        <v>0</v>
      </c>
      <c r="C64" s="93">
        <f t="shared" ref="C64:U64" si="17">(C59-C60)*C61</f>
        <v>-1.4999999999999991</v>
      </c>
      <c r="D64" s="93">
        <f t="shared" si="17"/>
        <v>0.50000000000000266</v>
      </c>
      <c r="E64" s="93">
        <f t="shared" si="17"/>
        <v>0</v>
      </c>
      <c r="F64" s="93">
        <f t="shared" si="17"/>
        <v>1.0000000000000009</v>
      </c>
      <c r="G64" s="93">
        <f t="shared" si="17"/>
        <v>0.50000000000000266</v>
      </c>
      <c r="H64" s="93">
        <f t="shared" si="17"/>
        <v>-2.5</v>
      </c>
      <c r="I64" s="93">
        <f t="shared" si="17"/>
        <v>0.50000000000000266</v>
      </c>
      <c r="J64" s="93">
        <f t="shared" si="17"/>
        <v>1.0000000000000009</v>
      </c>
      <c r="K64" s="93">
        <f t="shared" si="17"/>
        <v>1.4999999999999991</v>
      </c>
      <c r="L64" s="93">
        <f t="shared" si="17"/>
        <v>1.4999999999999991</v>
      </c>
      <c r="M64" s="93">
        <f t="shared" si="17"/>
        <v>2.0000000000000018</v>
      </c>
      <c r="N64" s="93">
        <f t="shared" si="17"/>
        <v>2.0000000000000018</v>
      </c>
      <c r="O64" s="93">
        <f t="shared" si="17"/>
        <v>-1.0000000000000009</v>
      </c>
      <c r="P64" s="93">
        <f t="shared" si="17"/>
        <v>-1.9999999999999973</v>
      </c>
      <c r="Q64" s="93">
        <f t="shared" si="17"/>
        <v>-1.4999999999999991</v>
      </c>
      <c r="R64" s="93">
        <f t="shared" si="17"/>
        <v>-5.4999999999999982</v>
      </c>
      <c r="S64" s="93">
        <f t="shared" si="17"/>
        <v>-4.4999999999999973</v>
      </c>
      <c r="T64" s="93" t="e">
        <f t="shared" si="17"/>
        <v>#N/A</v>
      </c>
      <c r="U64" s="93" t="e">
        <f t="shared" si="17"/>
        <v>#N/A</v>
      </c>
    </row>
    <row r="65" spans="1:21" s="27" customFormat="1" ht="38.25">
      <c r="A65" s="85" t="s">
        <v>177</v>
      </c>
      <c r="B65" s="94" t="str">
        <f>IF(B64&lt;=B63,"OVER","UNDER")</f>
        <v>OVER</v>
      </c>
      <c r="C65" s="94" t="str">
        <f t="shared" ref="C65:U65" si="18">IF(C64&lt;=C63,"OVER","UNDER")</f>
        <v>OVER</v>
      </c>
      <c r="D65" s="94" t="str">
        <f t="shared" si="18"/>
        <v>UNDER</v>
      </c>
      <c r="E65" s="94" t="str">
        <f t="shared" si="18"/>
        <v>OVER</v>
      </c>
      <c r="F65" s="94" t="str">
        <f t="shared" si="18"/>
        <v>UNDER</v>
      </c>
      <c r="G65" s="94" t="str">
        <f t="shared" si="18"/>
        <v>UNDER</v>
      </c>
      <c r="H65" s="94" t="str">
        <f t="shared" si="18"/>
        <v>OVER</v>
      </c>
      <c r="I65" s="94" t="str">
        <f t="shared" si="18"/>
        <v>UNDER</v>
      </c>
      <c r="J65" s="94" t="str">
        <f t="shared" si="18"/>
        <v>UNDER</v>
      </c>
      <c r="K65" s="94" t="str">
        <f t="shared" si="18"/>
        <v>UNDER</v>
      </c>
      <c r="L65" s="94" t="str">
        <f t="shared" si="18"/>
        <v>UNDER</v>
      </c>
      <c r="M65" s="94" t="str">
        <f t="shared" si="18"/>
        <v>UNDER</v>
      </c>
      <c r="N65" s="94" t="str">
        <f t="shared" si="18"/>
        <v>UNDER</v>
      </c>
      <c r="O65" s="94" t="str">
        <f t="shared" si="18"/>
        <v>OVER</v>
      </c>
      <c r="P65" s="94" t="str">
        <f t="shared" si="18"/>
        <v>OVER</v>
      </c>
      <c r="Q65" s="94" t="str">
        <f t="shared" si="18"/>
        <v>OVER</v>
      </c>
      <c r="R65" s="94" t="str">
        <f t="shared" si="18"/>
        <v>OVER</v>
      </c>
      <c r="S65" s="94" t="str">
        <f t="shared" si="18"/>
        <v>OVER</v>
      </c>
      <c r="T65" s="94" t="e">
        <f t="shared" si="18"/>
        <v>#N/A</v>
      </c>
      <c r="U65" s="94" t="e">
        <f t="shared" si="18"/>
        <v>#N/A</v>
      </c>
    </row>
  </sheetData>
  <sheetProtection password="DE2C" sheet="1" objects="1" scenarios="1"/>
  <dataConsolidate/>
  <mergeCells count="34">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s>
  <conditionalFormatting sqref="C20:V21">
    <cfRule type="cellIs" dxfId="399" priority="44" operator="equal">
      <formula>"DECREASE"</formula>
    </cfRule>
    <cfRule type="cellIs" dxfId="398" priority="45" operator="equal">
      <formula>"INCREASE"</formula>
    </cfRule>
  </conditionalFormatting>
  <conditionalFormatting sqref="B62:U65 B31:B50">
    <cfRule type="cellIs" dxfId="397" priority="43" operator="greaterThan">
      <formula>$B$51</formula>
    </cfRule>
  </conditionalFormatting>
  <conditionalFormatting sqref="C31:C50">
    <cfRule type="cellIs" dxfId="396" priority="42" operator="greaterThan">
      <formula>$C$51</formula>
    </cfRule>
  </conditionalFormatting>
  <conditionalFormatting sqref="C18:V18">
    <cfRule type="cellIs" dxfId="395" priority="38" operator="equal">
      <formula>0</formula>
    </cfRule>
  </conditionalFormatting>
  <conditionalFormatting sqref="C17:V17">
    <cfRule type="cellIs" dxfId="394" priority="36" operator="equal">
      <formula>0</formula>
    </cfRule>
  </conditionalFormatting>
  <conditionalFormatting sqref="C19:V19">
    <cfRule type="cellIs" dxfId="393" priority="35" operator="equal">
      <formula>0</formula>
    </cfRule>
  </conditionalFormatting>
  <conditionalFormatting sqref="G31:G50">
    <cfRule type="cellIs" dxfId="392" priority="32" operator="greaterThan">
      <formula>$G$51</formula>
    </cfRule>
  </conditionalFormatting>
  <conditionalFormatting sqref="H31:H50">
    <cfRule type="cellIs" dxfId="391" priority="31" operator="greaterThan">
      <formula>$H$51</formula>
    </cfRule>
  </conditionalFormatting>
  <conditionalFormatting sqref="I31:I50">
    <cfRule type="cellIs" dxfId="390" priority="30" operator="greaterThan">
      <formula>$I$51</formula>
    </cfRule>
  </conditionalFormatting>
  <conditionalFormatting sqref="K31:K50">
    <cfRule type="cellIs" dxfId="389" priority="28" operator="greaterThan">
      <formula>$K$51</formula>
    </cfRule>
  </conditionalFormatting>
  <conditionalFormatting sqref="L31:L50">
    <cfRule type="cellIs" dxfId="388" priority="27" operator="greaterThan">
      <formula>$L$51</formula>
    </cfRule>
  </conditionalFormatting>
  <conditionalFormatting sqref="M31:M50">
    <cfRule type="cellIs" dxfId="387" priority="26" operator="greaterThan">
      <formula>$M$51</formula>
    </cfRule>
  </conditionalFormatting>
  <conditionalFormatting sqref="P31:P50">
    <cfRule type="cellIs" dxfId="386" priority="25" operator="greaterThan">
      <formula>$P$51</formula>
    </cfRule>
  </conditionalFormatting>
  <conditionalFormatting sqref="R31:R50">
    <cfRule type="cellIs" dxfId="385" priority="24" operator="greaterThan">
      <formula>$R$51</formula>
    </cfRule>
  </conditionalFormatting>
  <conditionalFormatting sqref="S31:S50">
    <cfRule type="cellIs" dxfId="384" priority="23" operator="greaterThan">
      <formula>$S$51</formula>
    </cfRule>
  </conditionalFormatting>
  <conditionalFormatting sqref="T31:T50">
    <cfRule type="cellIs" dxfId="383" priority="22" operator="greaterThan">
      <formula>$T$51</formula>
    </cfRule>
  </conditionalFormatting>
  <conditionalFormatting sqref="U31:U50">
    <cfRule type="cellIs" dxfId="382" priority="21" operator="greaterThan">
      <formula>$U$51</formula>
    </cfRule>
  </conditionalFormatting>
  <conditionalFormatting sqref="C22:V22">
    <cfRule type="cellIs" dxfId="381" priority="19" operator="equal">
      <formula>0</formula>
    </cfRule>
  </conditionalFormatting>
  <conditionalFormatting sqref="C24:V24">
    <cfRule type="cellIs" dxfId="380" priority="17" operator="equal">
      <formula>"DECREASE"</formula>
    </cfRule>
    <cfRule type="cellIs" dxfId="379" priority="18" operator="equal">
      <formula>"INCREASE"</formula>
    </cfRule>
  </conditionalFormatting>
  <conditionalFormatting sqref="C23:V23">
    <cfRule type="cellIs" dxfId="378" priority="16" operator="equal">
      <formula>0</formula>
    </cfRule>
  </conditionalFormatting>
  <conditionalFormatting sqref="C21:V21">
    <cfRule type="cellIs" dxfId="377" priority="9" operator="equal">
      <formula>0</formula>
    </cfRule>
  </conditionalFormatting>
  <conditionalFormatting sqref="B65:U65">
    <cfRule type="cellIs" dxfId="376" priority="5" operator="equal">
      <formula>"UNDER"</formula>
    </cfRule>
    <cfRule type="cellIs" dxfId="375" priority="6" operator="equal">
      <formula>"OVER"</formula>
    </cfRule>
  </conditionalFormatting>
  <conditionalFormatting sqref="J31:J50">
    <cfRule type="cellIs" dxfId="374" priority="4" operator="greaterThan">
      <formula>$J$51</formula>
    </cfRule>
  </conditionalFormatting>
  <conditionalFormatting sqref="I1">
    <cfRule type="cellIs" dxfId="373" priority="3" operator="lessThan">
      <formula>5</formula>
    </cfRule>
  </conditionalFormatting>
  <conditionalFormatting sqref="I2">
    <cfRule type="cellIs" dxfId="372" priority="2" operator="greaterThan">
      <formula>5000.1</formula>
    </cfRule>
  </conditionalFormatting>
  <conditionalFormatting sqref="I3">
    <cfRule type="cellIs" dxfId="371" priority="1" operator="greaterThan">
      <formula>4.1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E20" sqref="E20"/>
    </sheetView>
  </sheetViews>
  <sheetFormatPr defaultColWidth="13.140625" defaultRowHeight="12.7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c r="A1" s="110" t="s">
        <v>0</v>
      </c>
      <c r="B1" s="110"/>
      <c r="C1" s="126" t="str">
        <f>'Field data and Waste 1'!C1:D1</f>
        <v>PAN-013885</v>
      </c>
      <c r="D1" s="127"/>
      <c r="E1" s="36" t="s">
        <v>2</v>
      </c>
      <c r="F1" s="45">
        <f>'Field data and Waste 1'!F1</f>
        <v>39.5</v>
      </c>
      <c r="G1" s="122" t="s">
        <v>3</v>
      </c>
      <c r="H1" s="123"/>
      <c r="I1" s="101">
        <v>6.89</v>
      </c>
      <c r="AB1" s="26"/>
      <c r="AC1" s="26"/>
      <c r="AD1" s="42" t="s">
        <v>4</v>
      </c>
      <c r="AE1" s="25"/>
      <c r="AF1" s="25"/>
      <c r="AG1" s="26"/>
      <c r="AH1" s="26"/>
      <c r="AI1" s="46" t="s">
        <v>5</v>
      </c>
      <c r="AJ1" s="47" t="s">
        <v>6</v>
      </c>
      <c r="AK1" s="48" t="s">
        <v>7</v>
      </c>
      <c r="AL1" s="49" t="s">
        <v>8</v>
      </c>
      <c r="AM1" s="49" t="s">
        <v>9</v>
      </c>
      <c r="AN1" s="49" t="s">
        <v>10</v>
      </c>
    </row>
    <row r="2" spans="1:41">
      <c r="A2" s="110" t="s">
        <v>11</v>
      </c>
      <c r="B2" s="110"/>
      <c r="C2" s="128" t="str">
        <f>'Field data and Waste 1'!C2:D2</f>
        <v>EPR/KP3594VE</v>
      </c>
      <c r="D2" s="129"/>
      <c r="E2" s="36" t="s">
        <v>13</v>
      </c>
      <c r="F2" s="101" t="s">
        <v>178</v>
      </c>
      <c r="G2" s="124" t="s">
        <v>15</v>
      </c>
      <c r="H2" s="125"/>
      <c r="I2" s="101">
        <v>3182</v>
      </c>
      <c r="AB2" s="42" t="s">
        <v>16</v>
      </c>
      <c r="AC2" s="25"/>
      <c r="AD2" s="42" t="s">
        <v>17</v>
      </c>
      <c r="AE2" s="25"/>
      <c r="AF2" s="25"/>
      <c r="AG2" s="50" t="s">
        <v>18</v>
      </c>
      <c r="AH2" s="26"/>
      <c r="AI2" s="51" t="s">
        <v>4</v>
      </c>
      <c r="AJ2" s="52">
        <v>0</v>
      </c>
      <c r="AK2" s="53">
        <v>0</v>
      </c>
      <c r="AL2" s="18">
        <v>0</v>
      </c>
      <c r="AM2" s="19">
        <v>0</v>
      </c>
      <c r="AN2" s="19">
        <v>0</v>
      </c>
    </row>
    <row r="3" spans="1:41">
      <c r="A3" s="111" t="s">
        <v>19</v>
      </c>
      <c r="B3" s="112"/>
      <c r="C3" s="128" t="str">
        <f>'Field data and Waste 1'!C3:D3</f>
        <v>Trade Effluent Services Ltd</v>
      </c>
      <c r="D3" s="129"/>
      <c r="E3" s="36" t="s">
        <v>21</v>
      </c>
      <c r="F3" s="44" t="s">
        <v>22</v>
      </c>
      <c r="G3" s="122" t="s">
        <v>23</v>
      </c>
      <c r="H3" s="123"/>
      <c r="I3" s="101"/>
      <c r="AB3" s="42" t="s">
        <v>24</v>
      </c>
      <c r="AC3" s="25"/>
      <c r="AD3" s="42" t="s">
        <v>25</v>
      </c>
      <c r="AE3" s="25"/>
      <c r="AF3" s="25"/>
      <c r="AG3" s="50" t="s">
        <v>26</v>
      </c>
      <c r="AH3" s="26"/>
      <c r="AI3" s="54" t="s">
        <v>27</v>
      </c>
      <c r="AJ3" s="55">
        <v>1.7</v>
      </c>
      <c r="AK3" s="56">
        <v>6</v>
      </c>
      <c r="AL3" s="57">
        <v>1</v>
      </c>
      <c r="AM3" s="19">
        <v>6.2</v>
      </c>
      <c r="AN3" s="19" t="s">
        <v>28</v>
      </c>
    </row>
    <row r="4" spans="1:41">
      <c r="A4" s="110" t="s">
        <v>29</v>
      </c>
      <c r="B4" s="110"/>
      <c r="C4" s="126" t="str">
        <f>'Field data and Waste 1'!C4:D4</f>
        <v xml:space="preserve">Fron Farm, Moel-y-crio, Halkyn, Rhes-y-cae, </v>
      </c>
      <c r="D4" s="127"/>
      <c r="E4" s="37" t="s">
        <v>31</v>
      </c>
      <c r="F4" s="101" t="s">
        <v>179</v>
      </c>
      <c r="G4" s="122"/>
      <c r="H4" s="123"/>
      <c r="I4" s="45"/>
      <c r="AB4" s="42" t="s">
        <v>33</v>
      </c>
      <c r="AC4" s="25"/>
      <c r="AD4" s="58" t="s">
        <v>34</v>
      </c>
      <c r="AE4" s="25"/>
      <c r="AF4" s="25"/>
      <c r="AG4" s="50" t="s">
        <v>22</v>
      </c>
      <c r="AH4" s="26"/>
      <c r="AI4" s="59" t="s">
        <v>35</v>
      </c>
      <c r="AJ4" s="60">
        <v>7</v>
      </c>
      <c r="AK4" s="61">
        <v>10.5</v>
      </c>
      <c r="AL4" s="19">
        <v>2</v>
      </c>
      <c r="AM4" s="19">
        <v>6.7</v>
      </c>
      <c r="AN4" s="19" t="s">
        <v>36</v>
      </c>
    </row>
    <row r="5" spans="1:41">
      <c r="A5" s="110" t="s">
        <v>37</v>
      </c>
      <c r="B5" s="110"/>
      <c r="C5" s="126" t="str">
        <f>'Field data and Waste 1'!C5:D5</f>
        <v>Sion Sleep</v>
      </c>
      <c r="D5" s="127"/>
      <c r="E5" s="36"/>
      <c r="F5" s="45"/>
      <c r="G5" s="122"/>
      <c r="H5" s="123"/>
      <c r="I5" s="45"/>
      <c r="AB5" s="42" t="s">
        <v>39</v>
      </c>
      <c r="AC5" s="25"/>
      <c r="AD5" s="58" t="s">
        <v>40</v>
      </c>
      <c r="AE5" s="25"/>
      <c r="AF5" s="25"/>
      <c r="AG5" s="50" t="s">
        <v>41</v>
      </c>
      <c r="AH5" s="26"/>
      <c r="AI5" s="59" t="s">
        <v>42</v>
      </c>
      <c r="AJ5" s="60">
        <v>6.5</v>
      </c>
      <c r="AK5" s="61">
        <v>5.5</v>
      </c>
      <c r="AL5" s="19">
        <v>3</v>
      </c>
      <c r="AM5" s="19">
        <v>6.7</v>
      </c>
      <c r="AN5" s="19" t="s">
        <v>36</v>
      </c>
    </row>
    <row r="6" spans="1:41" s="27" customFormat="1">
      <c r="A6" s="62"/>
      <c r="B6" s="62"/>
      <c r="C6" s="63"/>
      <c r="D6" s="63"/>
      <c r="E6" s="63"/>
      <c r="F6" s="64"/>
      <c r="G6" s="64"/>
      <c r="H6" s="65"/>
      <c r="I6" s="65"/>
      <c r="J6" s="65"/>
      <c r="AB6" s="42" t="s">
        <v>43</v>
      </c>
      <c r="AC6" s="25"/>
      <c r="AD6" s="58" t="s">
        <v>44</v>
      </c>
      <c r="AE6" s="25"/>
      <c r="AF6" s="25"/>
      <c r="AG6" s="26"/>
      <c r="AH6" s="26"/>
      <c r="AI6" s="59" t="s">
        <v>45</v>
      </c>
      <c r="AJ6" s="60">
        <v>8.5</v>
      </c>
      <c r="AK6" s="61">
        <v>12</v>
      </c>
      <c r="AL6" s="19">
        <v>4</v>
      </c>
      <c r="AM6" s="27">
        <v>6.7</v>
      </c>
      <c r="AN6" s="19" t="s">
        <v>36</v>
      </c>
    </row>
    <row r="7" spans="1:41" s="20" customFormat="1" ht="15">
      <c r="A7" s="105" t="s">
        <v>46</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2" t="s">
        <v>47</v>
      </c>
      <c r="AC7" s="25"/>
      <c r="AD7" s="26"/>
      <c r="AE7" s="25"/>
      <c r="AF7" s="25"/>
      <c r="AG7" s="26"/>
      <c r="AH7" s="26"/>
      <c r="AI7" s="59" t="s">
        <v>48</v>
      </c>
      <c r="AJ7" s="60">
        <v>8.5</v>
      </c>
      <c r="AK7" s="61">
        <v>10.5</v>
      </c>
      <c r="AL7" s="19">
        <v>5</v>
      </c>
      <c r="AM7" s="20">
        <v>6.7</v>
      </c>
      <c r="AN7" s="19" t="s">
        <v>36</v>
      </c>
      <c r="AO7" s="97"/>
    </row>
    <row r="8" spans="1:41" ht="15">
      <c r="A8" s="110" t="s">
        <v>49</v>
      </c>
      <c r="B8" s="110"/>
      <c r="C8" s="66" t="str">
        <f>'Field data and Waste 1'!C8</f>
        <v>Fron 1</v>
      </c>
      <c r="D8" s="66" t="str">
        <f>'Field data and Waste 1'!D8</f>
        <v>Fron 2</v>
      </c>
      <c r="E8" s="66" t="str">
        <f>'Field data and Waste 1'!E8</f>
        <v>Fron 3</v>
      </c>
      <c r="F8" s="66" t="str">
        <f>'Field data and Waste 1'!F8</f>
        <v>Fron 4</v>
      </c>
      <c r="G8" s="66" t="str">
        <f>'Field data and Waste 1'!G8</f>
        <v>Fron 5</v>
      </c>
      <c r="H8" s="66" t="str">
        <f>'Field data and Waste 1'!H8</f>
        <v>Fron 6</v>
      </c>
      <c r="I8" s="66" t="str">
        <f>'Field data and Waste 1'!I8</f>
        <v>Fron 7</v>
      </c>
      <c r="J8" s="66" t="str">
        <f>'Field data and Waste 1'!J8</f>
        <v>Fron 8</v>
      </c>
      <c r="K8" s="66" t="str">
        <f>'Field data and Waste 1'!K8</f>
        <v>Fron 9</v>
      </c>
      <c r="L8" s="66" t="str">
        <f>'Field data and Waste 1'!L8</f>
        <v>Fron 10</v>
      </c>
      <c r="M8" s="66" t="str">
        <f>'Field data and Waste 1'!M8</f>
        <v>Fron 11</v>
      </c>
      <c r="N8" s="66" t="str">
        <f>'Field data and Waste 1'!N8</f>
        <v>Fron 12</v>
      </c>
      <c r="O8" s="66" t="str">
        <f>'Field data and Waste 1'!O8</f>
        <v>Fron 13</v>
      </c>
      <c r="P8" s="66" t="str">
        <f>'Field data and Waste 1'!P8</f>
        <v>Fron 14</v>
      </c>
      <c r="Q8" s="66" t="str">
        <f>'Field data and Waste 1'!Q8</f>
        <v>Fron 16</v>
      </c>
      <c r="R8" s="66" t="str">
        <f>'Field data and Waste 1'!R8</f>
        <v>Fron 17</v>
      </c>
      <c r="S8" s="66" t="str">
        <f>'Field data and Waste 1'!S8</f>
        <v>Fron 18</v>
      </c>
      <c r="T8" s="66" t="str">
        <f>'Field data and Waste 1'!T8</f>
        <v>Fron 19</v>
      </c>
      <c r="U8" s="66">
        <f>'Field data and Waste 1'!U8</f>
        <v>0</v>
      </c>
      <c r="V8" s="66">
        <f>'Field data and Waste 1'!V8</f>
        <v>0</v>
      </c>
      <c r="AB8" s="67"/>
      <c r="AC8" s="67"/>
      <c r="AD8" s="26"/>
      <c r="AE8" s="25" t="s">
        <v>68</v>
      </c>
      <c r="AF8" s="25"/>
      <c r="AG8" s="26"/>
      <c r="AH8" s="26"/>
      <c r="AI8" s="59" t="s">
        <v>69</v>
      </c>
      <c r="AJ8" s="68">
        <v>1.4</v>
      </c>
      <c r="AK8" s="61">
        <v>4.4000000000000004</v>
      </c>
      <c r="AL8" s="19">
        <v>6</v>
      </c>
      <c r="AM8" s="19">
        <v>6.7</v>
      </c>
      <c r="AN8" s="19" t="s">
        <v>36</v>
      </c>
      <c r="AO8" s="98"/>
    </row>
    <row r="9" spans="1:41" ht="15">
      <c r="A9" s="110" t="s">
        <v>70</v>
      </c>
      <c r="B9" s="110"/>
      <c r="C9" s="66" t="str">
        <f>'Field data and Waste 1'!C9</f>
        <v>Moderate</v>
      </c>
      <c r="D9" s="66" t="str">
        <f>'Field data and Waste 1'!D9</f>
        <v>Moderate</v>
      </c>
      <c r="E9" s="66" t="str">
        <f>'Field data and Waste 1'!E9</f>
        <v>Moderate</v>
      </c>
      <c r="F9" s="66" t="str">
        <f>'Field data and Waste 1'!F9</f>
        <v>Moderate</v>
      </c>
      <c r="G9" s="66" t="str">
        <f>'Field data and Waste 1'!G9</f>
        <v>Moderate</v>
      </c>
      <c r="H9" s="66" t="str">
        <f>'Field data and Waste 1'!H9</f>
        <v>Moderate</v>
      </c>
      <c r="I9" s="66" t="str">
        <f>'Field data and Waste 1'!I9</f>
        <v>Moderate</v>
      </c>
      <c r="J9" s="66" t="str">
        <f>'Field data and Waste 1'!J9</f>
        <v>Moderate</v>
      </c>
      <c r="K9" s="66" t="str">
        <f>'Field data and Waste 1'!K9</f>
        <v>Moderate</v>
      </c>
      <c r="L9" s="66" t="str">
        <f>'Field data and Waste 1'!L9</f>
        <v>Moderate</v>
      </c>
      <c r="M9" s="66" t="str">
        <f>'Field data and Waste 1'!M9</f>
        <v>Moderate</v>
      </c>
      <c r="N9" s="66" t="str">
        <f>'Field data and Waste 1'!N9</f>
        <v>Moderate</v>
      </c>
      <c r="O9" s="66" t="str">
        <f>'Field data and Waste 1'!O9</f>
        <v>Moderate</v>
      </c>
      <c r="P9" s="66" t="str">
        <f>'Field data and Waste 1'!P9</f>
        <v>Moderate</v>
      </c>
      <c r="Q9" s="66" t="str">
        <f>'Field data and Waste 1'!Q9</f>
        <v>Moderate</v>
      </c>
      <c r="R9" s="66" t="str">
        <f>'Field data and Waste 1'!R9</f>
        <v>Moderate</v>
      </c>
      <c r="S9" s="66" t="str">
        <f>'Field data and Waste 1'!S9</f>
        <v>Moderate</v>
      </c>
      <c r="T9" s="66" t="str">
        <f>'Field data and Waste 1'!T9</f>
        <v>Moderate</v>
      </c>
      <c r="U9" s="66">
        <f>'Field data and Waste 1'!U9</f>
        <v>0</v>
      </c>
      <c r="V9" s="66">
        <f>'Field data and Waste 1'!V9</f>
        <v>0</v>
      </c>
      <c r="AB9" s="25"/>
      <c r="AC9" s="25"/>
      <c r="AD9" s="42" t="s">
        <v>72</v>
      </c>
      <c r="AE9" s="42">
        <v>4.5</v>
      </c>
      <c r="AF9" s="25"/>
      <c r="AG9" s="26"/>
      <c r="AH9" s="26"/>
      <c r="AI9" s="69" t="s">
        <v>73</v>
      </c>
      <c r="AJ9" s="70">
        <v>0.7</v>
      </c>
      <c r="AK9" s="71">
        <v>4</v>
      </c>
      <c r="AL9" s="39">
        <v>7</v>
      </c>
      <c r="AM9" s="19">
        <v>6.7</v>
      </c>
      <c r="AN9" s="19" t="s">
        <v>36</v>
      </c>
      <c r="AO9" s="97"/>
    </row>
    <row r="10" spans="1:41">
      <c r="A10" s="110" t="s">
        <v>74</v>
      </c>
      <c r="B10" s="110"/>
      <c r="C10" s="66">
        <f>'Field data and Waste 1'!C10</f>
        <v>6.2</v>
      </c>
      <c r="D10" s="66">
        <f>'Field data and Waste 1'!D10</f>
        <v>6.5</v>
      </c>
      <c r="E10" s="66">
        <f>'Field data and Waste 1'!E10</f>
        <v>6.1</v>
      </c>
      <c r="F10" s="66">
        <f>'Field data and Waste 1'!F10</f>
        <v>6.2</v>
      </c>
      <c r="G10" s="66">
        <f>'Field data and Waste 1'!G10</f>
        <v>6</v>
      </c>
      <c r="H10" s="66">
        <f>'Field data and Waste 1'!H10</f>
        <v>6.1</v>
      </c>
      <c r="I10" s="66">
        <f>'Field data and Waste 1'!I10</f>
        <v>6.7</v>
      </c>
      <c r="J10" s="66">
        <f>'Field data and Waste 1'!J10</f>
        <v>6.1</v>
      </c>
      <c r="K10" s="66">
        <f>'Field data and Waste 1'!K10</f>
        <v>6</v>
      </c>
      <c r="L10" s="66">
        <f>'Field data and Waste 1'!L10</f>
        <v>5.9</v>
      </c>
      <c r="M10" s="66">
        <f>'Field data and Waste 1'!M10</f>
        <v>5.9</v>
      </c>
      <c r="N10" s="66">
        <f>'Field data and Waste 1'!N10</f>
        <v>5.8</v>
      </c>
      <c r="O10" s="66">
        <f>'Field data and Waste 1'!O10</f>
        <v>5.8</v>
      </c>
      <c r="P10" s="66">
        <f>'Field data and Waste 1'!P10</f>
        <v>6.4</v>
      </c>
      <c r="Q10" s="66">
        <f>'Field data and Waste 1'!Q10</f>
        <v>6.6</v>
      </c>
      <c r="R10" s="66">
        <f>'Field data and Waste 1'!R10</f>
        <v>6.5</v>
      </c>
      <c r="S10" s="66">
        <f>'Field data and Waste 1'!S10</f>
        <v>7.3</v>
      </c>
      <c r="T10" s="66">
        <f>'Field data and Waste 1'!T10</f>
        <v>7.1</v>
      </c>
      <c r="U10" s="66">
        <f>'Field data and Waste 1'!U10</f>
        <v>0</v>
      </c>
      <c r="V10" s="66">
        <f>'Field data and Waste 1'!V10</f>
        <v>0</v>
      </c>
      <c r="AB10" s="25"/>
      <c r="AC10" s="25"/>
      <c r="AD10" s="42" t="s">
        <v>75</v>
      </c>
      <c r="AE10" s="42">
        <v>5</v>
      </c>
      <c r="AF10" s="25"/>
      <c r="AG10" s="26"/>
      <c r="AH10" s="26"/>
      <c r="AI10" s="59" t="s">
        <v>76</v>
      </c>
      <c r="AJ10" s="60">
        <v>9</v>
      </c>
      <c r="AK10" s="61">
        <v>16.5</v>
      </c>
      <c r="AL10" s="19">
        <v>8</v>
      </c>
      <c r="AM10" s="19">
        <v>6.7</v>
      </c>
      <c r="AN10" s="19" t="s">
        <v>36</v>
      </c>
    </row>
    <row r="11" spans="1:41">
      <c r="A11" s="110" t="s">
        <v>77</v>
      </c>
      <c r="B11" s="110"/>
      <c r="C11" s="66">
        <f>'Field data and Waste 1'!C11</f>
        <v>2</v>
      </c>
      <c r="D11" s="66">
        <f>'Field data and Waste 1'!D11</f>
        <v>3</v>
      </c>
      <c r="E11" s="66">
        <f>'Field data and Waste 1'!E11</f>
        <v>2</v>
      </c>
      <c r="F11" s="66">
        <f>'Field data and Waste 1'!F11</f>
        <v>1</v>
      </c>
      <c r="G11" s="66">
        <f>'Field data and Waste 1'!G11</f>
        <v>1</v>
      </c>
      <c r="H11" s="66">
        <f>'Field data and Waste 1'!H11</f>
        <v>1</v>
      </c>
      <c r="I11" s="66">
        <f>'Field data and Waste 1'!I11</f>
        <v>1</v>
      </c>
      <c r="J11" s="66">
        <f>'Field data and Waste 1'!J11</f>
        <v>1</v>
      </c>
      <c r="K11" s="66">
        <f>'Field data and Waste 1'!K11</f>
        <v>1</v>
      </c>
      <c r="L11" s="66">
        <f>'Field data and Waste 1'!L11</f>
        <v>1</v>
      </c>
      <c r="M11" s="66">
        <f>'Field data and Waste 1'!M11</f>
        <v>1</v>
      </c>
      <c r="N11" s="66">
        <f>'Field data and Waste 1'!N11</f>
        <v>0</v>
      </c>
      <c r="O11" s="66">
        <f>'Field data and Waste 1'!O11</f>
        <v>0</v>
      </c>
      <c r="P11" s="66">
        <f>'Field data and Waste 1'!P11</f>
        <v>1</v>
      </c>
      <c r="Q11" s="66">
        <f>'Field data and Waste 1'!Q11</f>
        <v>3</v>
      </c>
      <c r="R11" s="66">
        <f>'Field data and Waste 1'!R11</f>
        <v>2</v>
      </c>
      <c r="S11" s="66">
        <f>'Field data and Waste 1'!S11</f>
        <v>3</v>
      </c>
      <c r="T11" s="66">
        <f>'Field data and Waste 1'!T11</f>
        <v>1</v>
      </c>
      <c r="U11" s="66">
        <f>'Field data and Waste 1'!U11</f>
        <v>0</v>
      </c>
      <c r="V11" s="66">
        <f>'Field data and Waste 1'!V11</f>
        <v>0</v>
      </c>
      <c r="AB11" s="25"/>
      <c r="AC11" s="25"/>
      <c r="AD11" s="58" t="s">
        <v>78</v>
      </c>
      <c r="AE11" s="42">
        <v>6</v>
      </c>
      <c r="AF11" s="25"/>
      <c r="AG11" s="26"/>
      <c r="AH11" s="26"/>
      <c r="AI11" s="59" t="s">
        <v>79</v>
      </c>
      <c r="AJ11" s="60">
        <v>15</v>
      </c>
      <c r="AK11" s="61">
        <v>17.5</v>
      </c>
      <c r="AL11" s="19">
        <v>9</v>
      </c>
      <c r="AM11" s="19">
        <v>7</v>
      </c>
      <c r="AN11" s="19" t="s">
        <v>36</v>
      </c>
    </row>
    <row r="12" spans="1:41">
      <c r="A12" s="110" t="s">
        <v>80</v>
      </c>
      <c r="B12" s="110"/>
      <c r="C12" s="66">
        <f>'Field data and Waste 1'!C12</f>
        <v>0</v>
      </c>
      <c r="D12" s="66">
        <f>'Field data and Waste 1'!D12</f>
        <v>2</v>
      </c>
      <c r="E12" s="66">
        <f>'Field data and Waste 1'!E12</f>
        <v>1</v>
      </c>
      <c r="F12" s="66">
        <f>'Field data and Waste 1'!F12</f>
        <v>0</v>
      </c>
      <c r="G12" s="66">
        <f>'Field data and Waste 1'!G12</f>
        <v>1</v>
      </c>
      <c r="H12" s="66">
        <f>'Field data and Waste 1'!H12</f>
        <v>1</v>
      </c>
      <c r="I12" s="66">
        <f>'Field data and Waste 1'!I12</f>
        <v>1</v>
      </c>
      <c r="J12" s="66">
        <f>'Field data and Waste 1'!J12</f>
        <v>1</v>
      </c>
      <c r="K12" s="66">
        <f>'Field data and Waste 1'!K12</f>
        <v>0</v>
      </c>
      <c r="L12" s="66">
        <f>'Field data and Waste 1'!L12</f>
        <v>0</v>
      </c>
      <c r="M12" s="66">
        <f>'Field data and Waste 1'!M12</f>
        <v>2</v>
      </c>
      <c r="N12" s="66">
        <f>'Field data and Waste 1'!N12</f>
        <v>0</v>
      </c>
      <c r="O12" s="66">
        <f>'Field data and Waste 1'!O12</f>
        <v>0</v>
      </c>
      <c r="P12" s="66">
        <f>'Field data and Waste 1'!P12</f>
        <v>1</v>
      </c>
      <c r="Q12" s="66">
        <f>'Field data and Waste 1'!Q12</f>
        <v>1</v>
      </c>
      <c r="R12" s="66">
        <f>'Field data and Waste 1'!R12</f>
        <v>1</v>
      </c>
      <c r="S12" s="66">
        <f>'Field data and Waste 1'!S12</f>
        <v>0</v>
      </c>
      <c r="T12" s="66">
        <f>'Field data and Waste 1'!T12</f>
        <v>0</v>
      </c>
      <c r="U12" s="66">
        <f>'Field data and Waste 1'!U12</f>
        <v>0</v>
      </c>
      <c r="V12" s="66">
        <f>'Field data and Waste 1'!V12</f>
        <v>0</v>
      </c>
      <c r="AB12" s="25"/>
      <c r="AC12" s="25"/>
      <c r="AD12" s="58" t="s">
        <v>81</v>
      </c>
      <c r="AE12" s="42">
        <v>7.5</v>
      </c>
      <c r="AF12" s="25"/>
      <c r="AG12" s="26"/>
      <c r="AH12" s="26"/>
      <c r="AI12" s="59" t="s">
        <v>82</v>
      </c>
      <c r="AJ12" s="60">
        <v>14</v>
      </c>
      <c r="AK12" s="61">
        <v>11</v>
      </c>
      <c r="AL12" s="19">
        <v>10</v>
      </c>
      <c r="AM12" s="19">
        <v>7</v>
      </c>
      <c r="AN12" s="19" t="s">
        <v>36</v>
      </c>
    </row>
    <row r="13" spans="1:41">
      <c r="A13" s="110" t="s">
        <v>83</v>
      </c>
      <c r="B13" s="110"/>
      <c r="C13" s="66">
        <f>'Field data and Waste 1'!C13</f>
        <v>2</v>
      </c>
      <c r="D13" s="66">
        <f>'Field data and Waste 1'!D13</f>
        <v>2</v>
      </c>
      <c r="E13" s="66">
        <f>'Field data and Waste 1'!E13</f>
        <v>2</v>
      </c>
      <c r="F13" s="66">
        <f>'Field data and Waste 1'!F13</f>
        <v>2</v>
      </c>
      <c r="G13" s="66">
        <f>'Field data and Waste 1'!G13</f>
        <v>2</v>
      </c>
      <c r="H13" s="66">
        <f>'Field data and Waste 1'!H13</f>
        <v>2</v>
      </c>
      <c r="I13" s="66">
        <f>'Field data and Waste 1'!I13</f>
        <v>2</v>
      </c>
      <c r="J13" s="66">
        <f>'Field data and Waste 1'!J13</f>
        <v>2</v>
      </c>
      <c r="K13" s="66">
        <f>'Field data and Waste 1'!K13</f>
        <v>2</v>
      </c>
      <c r="L13" s="66">
        <f>'Field data and Waste 1'!L13</f>
        <v>2</v>
      </c>
      <c r="M13" s="66">
        <f>'Field data and Waste 1'!M13</f>
        <v>2</v>
      </c>
      <c r="N13" s="66">
        <f>'Field data and Waste 1'!N13</f>
        <v>2</v>
      </c>
      <c r="O13" s="66">
        <f>'Field data and Waste 1'!O13</f>
        <v>2</v>
      </c>
      <c r="P13" s="66">
        <f>'Field data and Waste 1'!P13</f>
        <v>2</v>
      </c>
      <c r="Q13" s="66">
        <f>'Field data and Waste 1'!Q13</f>
        <v>2</v>
      </c>
      <c r="R13" s="66">
        <f>'Field data and Waste 1'!R13</f>
        <v>2</v>
      </c>
      <c r="S13" s="66">
        <f>'Field data and Waste 1'!S13</f>
        <v>1</v>
      </c>
      <c r="T13" s="66">
        <f>'Field data and Waste 1'!T13</f>
        <v>1</v>
      </c>
      <c r="U13" s="66">
        <f>'Field data and Waste 1'!U13</f>
        <v>0</v>
      </c>
      <c r="V13" s="66">
        <f>'Field data and Waste 1'!V13</f>
        <v>0</v>
      </c>
      <c r="AB13" s="25"/>
      <c r="AC13" s="25"/>
      <c r="AD13" s="58" t="s">
        <v>84</v>
      </c>
      <c r="AE13" s="42">
        <v>12</v>
      </c>
      <c r="AF13" s="25"/>
      <c r="AG13" s="26"/>
      <c r="AH13" s="26"/>
      <c r="AI13" s="59" t="s">
        <v>85</v>
      </c>
      <c r="AJ13" s="60">
        <v>1.9</v>
      </c>
      <c r="AK13" s="61">
        <v>7.5</v>
      </c>
      <c r="AL13" s="19">
        <v>11</v>
      </c>
      <c r="AM13" s="19">
        <v>6.7</v>
      </c>
      <c r="AN13" s="19" t="s">
        <v>36</v>
      </c>
    </row>
    <row r="14" spans="1:41">
      <c r="A14" s="114" t="s">
        <v>86</v>
      </c>
      <c r="B14" s="114"/>
      <c r="C14" s="72" t="str">
        <f>'Field data and Waste 1'!C14</f>
        <v xml:space="preserve">Grass Silage (25% DM) </v>
      </c>
      <c r="D14" s="72" t="str">
        <f>'Field data and Waste 1'!D14</f>
        <v xml:space="preserve">Grass Silage (25% DM) </v>
      </c>
      <c r="E14" s="72" t="str">
        <f>'Field data and Waste 1'!E14</f>
        <v xml:space="preserve">Grass Silage (25% DM) </v>
      </c>
      <c r="F14" s="72" t="str">
        <f>'Field data and Waste 1'!F14</f>
        <v xml:space="preserve">Grass Silage (25% DM) </v>
      </c>
      <c r="G14" s="72" t="str">
        <f>'Field data and Waste 1'!G14</f>
        <v xml:space="preserve">Grass Silage (25% DM) </v>
      </c>
      <c r="H14" s="72" t="str">
        <f>'Field data and Waste 1'!H14</f>
        <v xml:space="preserve">Grass Silage (25% DM) </v>
      </c>
      <c r="I14" s="72" t="str">
        <f>'Field data and Waste 1'!I14</f>
        <v xml:space="preserve">Grass Silage (25% DM) </v>
      </c>
      <c r="J14" s="72" t="str">
        <f>'Field data and Waste 1'!J14</f>
        <v xml:space="preserve">Grass Silage (25% DM) </v>
      </c>
      <c r="K14" s="72" t="str">
        <f>'Field data and Waste 1'!K14</f>
        <v xml:space="preserve">Grass Silage (25% DM) </v>
      </c>
      <c r="L14" s="72" t="str">
        <f>'Field data and Waste 1'!L14</f>
        <v xml:space="preserve">Grass Silage (25% DM) </v>
      </c>
      <c r="M14" s="72" t="str">
        <f>'Field data and Waste 1'!M14</f>
        <v xml:space="preserve">Grass Silage (25% DM) </v>
      </c>
      <c r="N14" s="72" t="str">
        <f>'Field data and Waste 1'!N14</f>
        <v xml:space="preserve">Grass Silage (25% DM) </v>
      </c>
      <c r="O14" s="72" t="str">
        <f>'Field data and Waste 1'!O14</f>
        <v xml:space="preserve">Grass Silage (25% DM) </v>
      </c>
      <c r="P14" s="72" t="str">
        <f>'Field data and Waste 1'!P14</f>
        <v xml:space="preserve">Grass Silage (25% DM) </v>
      </c>
      <c r="Q14" s="72" t="str">
        <f>'Field data and Waste 1'!Q14</f>
        <v xml:space="preserve">Grass Silage (25% DM) </v>
      </c>
      <c r="R14" s="72" t="str">
        <f>'Field data and Waste 1'!R14</f>
        <v xml:space="preserve">Grass Silage (25% DM) </v>
      </c>
      <c r="S14" s="72" t="str">
        <f>'Field data and Waste 1'!S14</f>
        <v xml:space="preserve">Grass Silage (25% DM) </v>
      </c>
      <c r="T14" s="72" t="str">
        <f>'Field data and Waste 1'!T14</f>
        <v xml:space="preserve">Grass Silage (25% DM) </v>
      </c>
      <c r="U14" s="72">
        <f>'Field data and Waste 1'!U14</f>
        <v>0</v>
      </c>
      <c r="V14" s="72">
        <f>'Field data and Waste 1'!V14</f>
        <v>0</v>
      </c>
      <c r="AD14" s="42" t="s">
        <v>87</v>
      </c>
      <c r="AE14" s="42">
        <v>6</v>
      </c>
      <c r="AI14" s="59" t="s">
        <v>88</v>
      </c>
      <c r="AJ14" s="60">
        <v>0.8</v>
      </c>
      <c r="AK14" s="61">
        <v>1.7</v>
      </c>
      <c r="AL14" s="19">
        <v>12</v>
      </c>
      <c r="AM14" s="19">
        <v>6.7</v>
      </c>
      <c r="AN14" s="19" t="s">
        <v>36</v>
      </c>
    </row>
    <row r="15" spans="1:41">
      <c r="A15" s="113" t="s">
        <v>89</v>
      </c>
      <c r="B15" s="113"/>
      <c r="C15" s="66">
        <f>'Field data and Waste 1'!C15</f>
        <v>38</v>
      </c>
      <c r="D15" s="66">
        <f>'Field data and Waste 1'!D15</f>
        <v>38</v>
      </c>
      <c r="E15" s="66">
        <f>'Field data and Waste 1'!E15</f>
        <v>38</v>
      </c>
      <c r="F15" s="66">
        <f>'Field data and Waste 1'!F15</f>
        <v>38</v>
      </c>
      <c r="G15" s="66">
        <f>'Field data and Waste 1'!G15</f>
        <v>38</v>
      </c>
      <c r="H15" s="66">
        <f>'Field data and Waste 1'!H15</f>
        <v>38</v>
      </c>
      <c r="I15" s="66">
        <f>'Field data and Waste 1'!I15</f>
        <v>38</v>
      </c>
      <c r="J15" s="66">
        <f>'Field data and Waste 1'!J15</f>
        <v>38</v>
      </c>
      <c r="K15" s="66">
        <f>'Field data and Waste 1'!K15</f>
        <v>38</v>
      </c>
      <c r="L15" s="66">
        <f>'Field data and Waste 1'!L15</f>
        <v>38</v>
      </c>
      <c r="M15" s="66">
        <f>'Field data and Waste 1'!M15</f>
        <v>38</v>
      </c>
      <c r="N15" s="66">
        <f>'Field data and Waste 1'!N15</f>
        <v>38</v>
      </c>
      <c r="O15" s="66">
        <f>'Field data and Waste 1'!O15</f>
        <v>38</v>
      </c>
      <c r="P15" s="66">
        <f>'Field data and Waste 1'!P15</f>
        <v>38</v>
      </c>
      <c r="Q15" s="66">
        <f>'Field data and Waste 1'!Q15</f>
        <v>38</v>
      </c>
      <c r="R15" s="66">
        <f>'Field data and Waste 1'!R15</f>
        <v>38</v>
      </c>
      <c r="S15" s="66">
        <f>'Field data and Waste 1'!S15</f>
        <v>38</v>
      </c>
      <c r="T15" s="66">
        <f>'Field data and Waste 1'!T15</f>
        <v>38</v>
      </c>
      <c r="U15" s="66">
        <f>'Field data and Waste 1'!U15</f>
        <v>0</v>
      </c>
      <c r="V15" s="66">
        <f>'Field data and Waste 1'!V15</f>
        <v>0</v>
      </c>
      <c r="AD15" s="42" t="s">
        <v>90</v>
      </c>
      <c r="AE15" s="42">
        <v>7</v>
      </c>
      <c r="AI15" s="59" t="s">
        <v>91</v>
      </c>
      <c r="AJ15" s="68">
        <v>1.8</v>
      </c>
      <c r="AK15" s="61">
        <v>5.4</v>
      </c>
      <c r="AL15" s="19">
        <v>13</v>
      </c>
      <c r="AM15" s="19">
        <v>6.7</v>
      </c>
      <c r="AN15" s="19" t="s">
        <v>36</v>
      </c>
    </row>
    <row r="16" spans="1:41" ht="13.5" thickBot="1">
      <c r="A16" s="115" t="s">
        <v>92</v>
      </c>
      <c r="B16" s="115"/>
      <c r="C16" s="73" t="str">
        <f>'Field data and Waste 1'!C16</f>
        <v>Sandy Loam</v>
      </c>
      <c r="D16" s="73" t="str">
        <f>'Field data and Waste 1'!D16</f>
        <v>Sandy Loam</v>
      </c>
      <c r="E16" s="73" t="str">
        <f>'Field data and Waste 1'!E16</f>
        <v>Sandy Loam</v>
      </c>
      <c r="F16" s="73" t="str">
        <f>'Field data and Waste 1'!F16</f>
        <v>Sandy Loam</v>
      </c>
      <c r="G16" s="73" t="str">
        <f>'Field data and Waste 1'!G16</f>
        <v>Sandy Loam</v>
      </c>
      <c r="H16" s="73" t="str">
        <f>'Field data and Waste 1'!H16</f>
        <v>Sandy Loam</v>
      </c>
      <c r="I16" s="73" t="str">
        <f>'Field data and Waste 1'!I16</f>
        <v>Sandy Loam</v>
      </c>
      <c r="J16" s="73" t="str">
        <f>'Field data and Waste 1'!J16</f>
        <v>Sandy Loam</v>
      </c>
      <c r="K16" s="73" t="str">
        <f>'Field data and Waste 1'!K16</f>
        <v>Sandy Loam</v>
      </c>
      <c r="L16" s="73" t="str">
        <f>'Field data and Waste 1'!L16</f>
        <v>Sandy Loam</v>
      </c>
      <c r="M16" s="73" t="str">
        <f>'Field data and Waste 1'!M16</f>
        <v>Sandy Loam</v>
      </c>
      <c r="N16" s="73" t="str">
        <f>'Field data and Waste 1'!N16</f>
        <v>Sandy Loam</v>
      </c>
      <c r="O16" s="73" t="str">
        <f>'Field data and Waste 1'!O16</f>
        <v>Sandy Loam</v>
      </c>
      <c r="P16" s="73" t="str">
        <f>'Field data and Waste 1'!P16</f>
        <v>Sandy Loam</v>
      </c>
      <c r="Q16" s="73" t="str">
        <f>'Field data and Waste 1'!Q16</f>
        <v>Sandy Loam</v>
      </c>
      <c r="R16" s="73" t="str">
        <f>'Field data and Waste 1'!R16</f>
        <v>Sandy Loam</v>
      </c>
      <c r="S16" s="73" t="str">
        <f>'Field data and Waste 1'!S16</f>
        <v>Sandy Loam</v>
      </c>
      <c r="T16" s="73" t="str">
        <f>'Field data and Waste 1'!T16</f>
        <v>Sandy Loam</v>
      </c>
      <c r="U16" s="73">
        <f>'Field data and Waste 1'!U16</f>
        <v>0</v>
      </c>
      <c r="V16" s="73">
        <f>'Field data and Waste 1'!V16</f>
        <v>0</v>
      </c>
      <c r="AD16" s="58" t="s">
        <v>93</v>
      </c>
      <c r="AE16" s="42">
        <v>8</v>
      </c>
      <c r="AI16" s="59" t="s">
        <v>94</v>
      </c>
      <c r="AJ16" s="60">
        <v>8</v>
      </c>
      <c r="AK16" s="61">
        <v>5.5</v>
      </c>
      <c r="AL16" s="20">
        <v>14</v>
      </c>
      <c r="AM16" s="19">
        <v>6.7</v>
      </c>
      <c r="AN16" s="19" t="s">
        <v>36</v>
      </c>
    </row>
    <row r="17" spans="1:40">
      <c r="A17" s="102" t="s">
        <v>95</v>
      </c>
      <c r="B17" s="103"/>
      <c r="C17" s="38">
        <f>(VLOOKUP(C$14,$AI2:$AK26,2,FALSE))*C$15</f>
        <v>64.599999999999994</v>
      </c>
      <c r="D17" s="38">
        <f t="shared" ref="D17:V17" si="0">(VLOOKUP(D$14,$AI2:$AK26,2,FALSE))*D$15</f>
        <v>64.599999999999994</v>
      </c>
      <c r="E17" s="38">
        <f t="shared" si="0"/>
        <v>64.599999999999994</v>
      </c>
      <c r="F17" s="38">
        <f t="shared" si="0"/>
        <v>64.599999999999994</v>
      </c>
      <c r="G17" s="38">
        <f t="shared" si="0"/>
        <v>64.599999999999994</v>
      </c>
      <c r="H17" s="38">
        <f t="shared" si="0"/>
        <v>64.599999999999994</v>
      </c>
      <c r="I17" s="38">
        <f t="shared" si="0"/>
        <v>64.599999999999994</v>
      </c>
      <c r="J17" s="38">
        <f t="shared" si="0"/>
        <v>64.599999999999994</v>
      </c>
      <c r="K17" s="38">
        <f t="shared" si="0"/>
        <v>64.599999999999994</v>
      </c>
      <c r="L17" s="38">
        <f t="shared" si="0"/>
        <v>64.599999999999994</v>
      </c>
      <c r="M17" s="38">
        <f t="shared" si="0"/>
        <v>64.599999999999994</v>
      </c>
      <c r="N17" s="38">
        <f t="shared" si="0"/>
        <v>64.599999999999994</v>
      </c>
      <c r="O17" s="38">
        <f t="shared" si="0"/>
        <v>64.599999999999994</v>
      </c>
      <c r="P17" s="38">
        <f t="shared" si="0"/>
        <v>64.599999999999994</v>
      </c>
      <c r="Q17" s="38">
        <f t="shared" si="0"/>
        <v>64.599999999999994</v>
      </c>
      <c r="R17" s="38">
        <f t="shared" si="0"/>
        <v>64.599999999999994</v>
      </c>
      <c r="S17" s="38">
        <f t="shared" si="0"/>
        <v>64.599999999999994</v>
      </c>
      <c r="T17" s="38">
        <f t="shared" si="0"/>
        <v>64.599999999999994</v>
      </c>
      <c r="U17" s="38" t="e">
        <f t="shared" si="0"/>
        <v>#N/A</v>
      </c>
      <c r="V17" s="38" t="e">
        <f t="shared" si="0"/>
        <v>#N/A</v>
      </c>
      <c r="AD17" s="58" t="s">
        <v>96</v>
      </c>
      <c r="AE17" s="42">
        <v>10</v>
      </c>
      <c r="AI17" s="54" t="s">
        <v>97</v>
      </c>
      <c r="AJ17" s="55">
        <v>1.4</v>
      </c>
      <c r="AK17" s="56">
        <v>4.8</v>
      </c>
      <c r="AL17" s="57">
        <v>15</v>
      </c>
      <c r="AM17" s="19">
        <v>6.2</v>
      </c>
      <c r="AN17" s="19" t="s">
        <v>28</v>
      </c>
    </row>
    <row r="18" spans="1:40" ht="15" customHeight="1">
      <c r="A18" s="104" t="s">
        <v>98</v>
      </c>
      <c r="B18" s="105"/>
      <c r="C18" s="24">
        <f>$D31</f>
        <v>63.873080000000002</v>
      </c>
      <c r="D18" s="24">
        <f>$D32</f>
        <v>63.873080000000002</v>
      </c>
      <c r="E18" s="24">
        <f>$D33</f>
        <v>63.873080000000002</v>
      </c>
      <c r="F18" s="24">
        <f>$D34</f>
        <v>63.873080000000002</v>
      </c>
      <c r="G18" s="24">
        <f>$D35</f>
        <v>63.873080000000002</v>
      </c>
      <c r="H18" s="24">
        <f>$D36</f>
        <v>63.873080000000002</v>
      </c>
      <c r="I18" s="24">
        <f>$D37</f>
        <v>63.873080000000002</v>
      </c>
      <c r="J18" s="24">
        <f>$D38</f>
        <v>63.873080000000002</v>
      </c>
      <c r="K18" s="24">
        <f>$D39</f>
        <v>63.873080000000002</v>
      </c>
      <c r="L18" s="24">
        <f>$D40</f>
        <v>63.873080000000002</v>
      </c>
      <c r="M18" s="24">
        <f>$D41</f>
        <v>63.873080000000002</v>
      </c>
      <c r="N18" s="24">
        <f>$D42</f>
        <v>63.873080000000002</v>
      </c>
      <c r="O18" s="24">
        <f>$D43</f>
        <v>63.873080000000002</v>
      </c>
      <c r="P18" s="24">
        <f>$D44</f>
        <v>63.873080000000002</v>
      </c>
      <c r="Q18" s="24">
        <f>$D45</f>
        <v>63.873080000000002</v>
      </c>
      <c r="R18" s="24">
        <f>$D46</f>
        <v>63.873080000000002</v>
      </c>
      <c r="S18" s="24">
        <f>$D47</f>
        <v>63.873080000000002</v>
      </c>
      <c r="T18" s="24">
        <f>$D48</f>
        <v>63.873080000000002</v>
      </c>
      <c r="U18" s="24">
        <f>$D49</f>
        <v>0</v>
      </c>
      <c r="V18" s="32">
        <f>$D50</f>
        <v>0</v>
      </c>
      <c r="AD18" s="58" t="s">
        <v>99</v>
      </c>
      <c r="AE18" s="42">
        <v>16</v>
      </c>
      <c r="AI18" s="54" t="s">
        <v>100</v>
      </c>
      <c r="AJ18" s="55">
        <v>5.9</v>
      </c>
      <c r="AK18" s="56">
        <v>18</v>
      </c>
      <c r="AL18" s="57">
        <v>16</v>
      </c>
      <c r="AM18" s="19">
        <v>6.2</v>
      </c>
      <c r="AN18" s="19" t="s">
        <v>28</v>
      </c>
    </row>
    <row r="19" spans="1:40" ht="15" customHeight="1">
      <c r="A19" s="104" t="s">
        <v>101</v>
      </c>
      <c r="B19" s="105"/>
      <c r="C19" s="24">
        <f>C18-C17</f>
        <v>-0.72691999999999268</v>
      </c>
      <c r="D19" s="24">
        <f t="shared" ref="D19:V19" si="1">D18-D17</f>
        <v>-0.72691999999999268</v>
      </c>
      <c r="E19" s="24">
        <f t="shared" si="1"/>
        <v>-0.72691999999999268</v>
      </c>
      <c r="F19" s="24">
        <f t="shared" si="1"/>
        <v>-0.72691999999999268</v>
      </c>
      <c r="G19" s="24">
        <f t="shared" si="1"/>
        <v>-0.72691999999999268</v>
      </c>
      <c r="H19" s="24">
        <f t="shared" si="1"/>
        <v>-0.72691999999999268</v>
      </c>
      <c r="I19" s="24">
        <f t="shared" si="1"/>
        <v>-0.72691999999999268</v>
      </c>
      <c r="J19" s="24">
        <f t="shared" si="1"/>
        <v>-0.72691999999999268</v>
      </c>
      <c r="K19" s="24">
        <f t="shared" si="1"/>
        <v>-0.72691999999999268</v>
      </c>
      <c r="L19" s="24">
        <f t="shared" si="1"/>
        <v>-0.72691999999999268</v>
      </c>
      <c r="M19" s="24">
        <f t="shared" si="1"/>
        <v>-0.72691999999999268</v>
      </c>
      <c r="N19" s="24">
        <f t="shared" si="1"/>
        <v>-0.72691999999999268</v>
      </c>
      <c r="O19" s="24">
        <f t="shared" si="1"/>
        <v>-0.72691999999999268</v>
      </c>
      <c r="P19" s="24">
        <f t="shared" si="1"/>
        <v>-0.72691999999999268</v>
      </c>
      <c r="Q19" s="24">
        <f t="shared" si="1"/>
        <v>-0.72691999999999268</v>
      </c>
      <c r="R19" s="24">
        <f t="shared" si="1"/>
        <v>-0.72691999999999268</v>
      </c>
      <c r="S19" s="24">
        <f t="shared" si="1"/>
        <v>-0.72691999999999268</v>
      </c>
      <c r="T19" s="24">
        <f t="shared" si="1"/>
        <v>-0.72691999999999268</v>
      </c>
      <c r="U19" s="24" t="e">
        <f t="shared" si="1"/>
        <v>#N/A</v>
      </c>
      <c r="V19" s="32" t="e">
        <f t="shared" si="1"/>
        <v>#N/A</v>
      </c>
      <c r="AI19" s="54" t="s">
        <v>102</v>
      </c>
      <c r="AJ19" s="55">
        <v>3.2</v>
      </c>
      <c r="AK19" s="56">
        <v>10.5</v>
      </c>
      <c r="AL19" s="57">
        <v>17</v>
      </c>
      <c r="AM19" s="19">
        <v>6.2</v>
      </c>
      <c r="AN19" s="19" t="s">
        <v>28</v>
      </c>
    </row>
    <row r="20" spans="1:40" ht="15" customHeight="1" thickBot="1">
      <c r="A20" s="106" t="s">
        <v>103</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4" t="s">
        <v>104</v>
      </c>
      <c r="AJ20" s="55">
        <v>2.1</v>
      </c>
      <c r="AK20" s="56">
        <v>7.2</v>
      </c>
      <c r="AL20" s="57">
        <v>18</v>
      </c>
      <c r="AM20" s="19">
        <v>6.2</v>
      </c>
      <c r="AN20" s="19" t="s">
        <v>28</v>
      </c>
    </row>
    <row r="21" spans="1:40" ht="15" customHeight="1">
      <c r="A21" s="102" t="s">
        <v>105</v>
      </c>
      <c r="B21" s="103"/>
      <c r="C21" s="38">
        <f>(VLOOKUP(C$14,$AI2:$AK26,3,FALSE))*C$15</f>
        <v>228</v>
      </c>
      <c r="D21" s="38">
        <f t="shared" ref="D21:V21" si="2">(VLOOKUP(D$14,$AI2:$AK26,3,FALSE))*D$15</f>
        <v>228</v>
      </c>
      <c r="E21" s="38">
        <f t="shared" si="2"/>
        <v>228</v>
      </c>
      <c r="F21" s="38">
        <f t="shared" si="2"/>
        <v>228</v>
      </c>
      <c r="G21" s="38">
        <f t="shared" si="2"/>
        <v>228</v>
      </c>
      <c r="H21" s="38">
        <f t="shared" si="2"/>
        <v>228</v>
      </c>
      <c r="I21" s="38">
        <f t="shared" si="2"/>
        <v>228</v>
      </c>
      <c r="J21" s="38">
        <f t="shared" si="2"/>
        <v>228</v>
      </c>
      <c r="K21" s="38">
        <f t="shared" si="2"/>
        <v>228</v>
      </c>
      <c r="L21" s="38">
        <f t="shared" si="2"/>
        <v>228</v>
      </c>
      <c r="M21" s="38">
        <f t="shared" si="2"/>
        <v>228</v>
      </c>
      <c r="N21" s="38">
        <f t="shared" si="2"/>
        <v>228</v>
      </c>
      <c r="O21" s="38">
        <f t="shared" si="2"/>
        <v>228</v>
      </c>
      <c r="P21" s="38">
        <f t="shared" si="2"/>
        <v>228</v>
      </c>
      <c r="Q21" s="38">
        <f t="shared" si="2"/>
        <v>228</v>
      </c>
      <c r="R21" s="38">
        <f t="shared" si="2"/>
        <v>228</v>
      </c>
      <c r="S21" s="38">
        <f t="shared" si="2"/>
        <v>228</v>
      </c>
      <c r="T21" s="38">
        <f t="shared" si="2"/>
        <v>228</v>
      </c>
      <c r="U21" s="38" t="e">
        <f t="shared" si="2"/>
        <v>#N/A</v>
      </c>
      <c r="V21" s="38" t="e">
        <f t="shared" si="2"/>
        <v>#N/A</v>
      </c>
      <c r="AI21" s="69" t="s">
        <v>106</v>
      </c>
      <c r="AJ21" s="74">
        <v>11</v>
      </c>
      <c r="AK21" s="71">
        <v>12</v>
      </c>
      <c r="AL21" s="39">
        <v>19</v>
      </c>
      <c r="AM21" s="19">
        <v>6.7</v>
      </c>
      <c r="AN21" s="19" t="s">
        <v>36</v>
      </c>
    </row>
    <row r="22" spans="1:40" ht="15" customHeight="1">
      <c r="A22" s="104" t="s">
        <v>107</v>
      </c>
      <c r="B22" s="105"/>
      <c r="C22" s="24">
        <f>$E31</f>
        <v>14.267200000000001</v>
      </c>
      <c r="D22" s="24">
        <f>$E32</f>
        <v>14.267200000000001</v>
      </c>
      <c r="E22" s="24">
        <f>$E33</f>
        <v>14.267200000000001</v>
      </c>
      <c r="F22" s="24">
        <f>$E34</f>
        <v>14.267200000000001</v>
      </c>
      <c r="G22" s="24">
        <f>$E35</f>
        <v>14.267200000000001</v>
      </c>
      <c r="H22" s="24">
        <f>$E36</f>
        <v>14.267200000000001</v>
      </c>
      <c r="I22" s="24">
        <f>$E37</f>
        <v>14.267200000000001</v>
      </c>
      <c r="J22" s="24">
        <f>$E38</f>
        <v>14.267200000000001</v>
      </c>
      <c r="K22" s="24">
        <f>$E39</f>
        <v>14.267200000000001</v>
      </c>
      <c r="L22" s="24">
        <f>$E40</f>
        <v>14.267200000000001</v>
      </c>
      <c r="M22" s="24">
        <f>$E41</f>
        <v>14.267200000000001</v>
      </c>
      <c r="N22" s="24">
        <f>$E42</f>
        <v>14.267200000000001</v>
      </c>
      <c r="O22" s="24">
        <f>$E43</f>
        <v>14.267200000000001</v>
      </c>
      <c r="P22" s="24">
        <f>$E44</f>
        <v>14.267200000000001</v>
      </c>
      <c r="Q22" s="24">
        <f>$E45</f>
        <v>14.267200000000001</v>
      </c>
      <c r="R22" s="24">
        <f>$E46</f>
        <v>14.267200000000001</v>
      </c>
      <c r="S22" s="24">
        <f>$E47</f>
        <v>14.267200000000001</v>
      </c>
      <c r="T22" s="24">
        <f>$E48</f>
        <v>14.267200000000001</v>
      </c>
      <c r="U22" s="24">
        <f>$E49</f>
        <v>0</v>
      </c>
      <c r="V22" s="24">
        <f>$E50</f>
        <v>0</v>
      </c>
      <c r="AI22" s="69" t="s">
        <v>108</v>
      </c>
      <c r="AJ22" s="70">
        <v>1.2</v>
      </c>
      <c r="AK22" s="71">
        <v>5</v>
      </c>
      <c r="AL22" s="39">
        <v>20</v>
      </c>
      <c r="AM22" s="19">
        <v>6.7</v>
      </c>
      <c r="AN22" s="19" t="s">
        <v>36</v>
      </c>
    </row>
    <row r="23" spans="1:40" ht="15" customHeight="1">
      <c r="A23" s="104" t="s">
        <v>109</v>
      </c>
      <c r="B23" s="105"/>
      <c r="C23" s="24">
        <f>C22-C21</f>
        <v>-213.7328</v>
      </c>
      <c r="D23" s="24">
        <f t="shared" ref="D23:V23" si="3">D22-D21</f>
        <v>-213.7328</v>
      </c>
      <c r="E23" s="24">
        <f t="shared" si="3"/>
        <v>-213.7328</v>
      </c>
      <c r="F23" s="24">
        <f t="shared" si="3"/>
        <v>-213.7328</v>
      </c>
      <c r="G23" s="24">
        <f t="shared" si="3"/>
        <v>-213.7328</v>
      </c>
      <c r="H23" s="24">
        <f t="shared" si="3"/>
        <v>-213.7328</v>
      </c>
      <c r="I23" s="24">
        <f t="shared" si="3"/>
        <v>-213.7328</v>
      </c>
      <c r="J23" s="24">
        <f t="shared" si="3"/>
        <v>-213.7328</v>
      </c>
      <c r="K23" s="24">
        <f t="shared" si="3"/>
        <v>-213.7328</v>
      </c>
      <c r="L23" s="24">
        <f t="shared" si="3"/>
        <v>-213.7328</v>
      </c>
      <c r="M23" s="24">
        <f t="shared" si="3"/>
        <v>-213.7328</v>
      </c>
      <c r="N23" s="24">
        <f t="shared" si="3"/>
        <v>-213.7328</v>
      </c>
      <c r="O23" s="24">
        <f t="shared" si="3"/>
        <v>-213.7328</v>
      </c>
      <c r="P23" s="24">
        <f t="shared" si="3"/>
        <v>-213.7328</v>
      </c>
      <c r="Q23" s="24">
        <f t="shared" si="3"/>
        <v>-213.7328</v>
      </c>
      <c r="R23" s="24">
        <f t="shared" si="3"/>
        <v>-213.7328</v>
      </c>
      <c r="S23" s="24">
        <f t="shared" si="3"/>
        <v>-213.7328</v>
      </c>
      <c r="T23" s="24">
        <f t="shared" si="3"/>
        <v>-213.7328</v>
      </c>
      <c r="U23" s="24" t="e">
        <f t="shared" si="3"/>
        <v>#N/A</v>
      </c>
      <c r="V23" s="24" t="e">
        <f t="shared" si="3"/>
        <v>#N/A</v>
      </c>
      <c r="AI23" s="69" t="s">
        <v>110</v>
      </c>
      <c r="AJ23" s="74">
        <v>9</v>
      </c>
      <c r="AK23" s="71">
        <v>10</v>
      </c>
      <c r="AL23" s="39">
        <v>21</v>
      </c>
      <c r="AM23" s="19">
        <v>6.7</v>
      </c>
      <c r="AN23" s="19" t="s">
        <v>36</v>
      </c>
    </row>
    <row r="24" spans="1:40" ht="15" customHeight="1" thickBot="1">
      <c r="A24" s="106" t="s">
        <v>111</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69" t="s">
        <v>112</v>
      </c>
      <c r="AJ24" s="74">
        <v>1.5</v>
      </c>
      <c r="AK24" s="71">
        <v>3</v>
      </c>
      <c r="AL24" s="39">
        <v>22</v>
      </c>
      <c r="AM24" s="19">
        <v>6.7</v>
      </c>
      <c r="AN24" s="19" t="s">
        <v>36</v>
      </c>
    </row>
    <row r="25" spans="1:40">
      <c r="C25" s="63"/>
      <c r="D25" s="75"/>
      <c r="E25" s="75"/>
      <c r="F25" s="75"/>
      <c r="AI25" s="69" t="s">
        <v>113</v>
      </c>
      <c r="AJ25" s="74">
        <v>1</v>
      </c>
      <c r="AK25" s="71">
        <v>5.8</v>
      </c>
      <c r="AL25" s="39">
        <v>23</v>
      </c>
      <c r="AM25" s="19">
        <v>6.7</v>
      </c>
      <c r="AN25" s="19" t="s">
        <v>36</v>
      </c>
    </row>
    <row r="26" spans="1:40" s="18" customFormat="1">
      <c r="A26" s="1"/>
      <c r="B26" s="8" t="s">
        <v>114</v>
      </c>
      <c r="C26" s="8" t="s">
        <v>115</v>
      </c>
      <c r="D26" s="10" t="s">
        <v>116</v>
      </c>
      <c r="E26" s="10" t="s">
        <v>117</v>
      </c>
      <c r="F26" s="10" t="s">
        <v>118</v>
      </c>
      <c r="G26" s="8" t="s">
        <v>119</v>
      </c>
      <c r="H26" s="10" t="s">
        <v>120</v>
      </c>
      <c r="I26" s="10" t="s">
        <v>121</v>
      </c>
      <c r="J26" s="8" t="s">
        <v>122</v>
      </c>
      <c r="K26" s="8" t="s">
        <v>123</v>
      </c>
      <c r="L26" s="8" t="s">
        <v>124</v>
      </c>
      <c r="M26" s="8" t="s">
        <v>125</v>
      </c>
      <c r="N26" s="8" t="s">
        <v>126</v>
      </c>
      <c r="O26" s="8" t="s">
        <v>127</v>
      </c>
      <c r="P26" s="10" t="s">
        <v>128</v>
      </c>
      <c r="Q26" s="10" t="s">
        <v>129</v>
      </c>
      <c r="R26" s="10" t="s">
        <v>130</v>
      </c>
      <c r="S26" s="10" t="s">
        <v>131</v>
      </c>
      <c r="T26" s="10" t="s">
        <v>132</v>
      </c>
      <c r="U26" s="10" t="s">
        <v>133</v>
      </c>
      <c r="AI26" s="76" t="s">
        <v>134</v>
      </c>
      <c r="AJ26" s="77">
        <v>0.7</v>
      </c>
      <c r="AK26" s="78">
        <v>2.4</v>
      </c>
      <c r="AL26" s="39">
        <v>24</v>
      </c>
      <c r="AM26" s="18">
        <v>6.7</v>
      </c>
      <c r="AN26" s="19" t="s">
        <v>36</v>
      </c>
    </row>
    <row r="27" spans="1:40" s="63" customFormat="1">
      <c r="A27" s="79"/>
      <c r="B27" s="80" t="s">
        <v>135</v>
      </c>
      <c r="C27" s="99" t="s">
        <v>16</v>
      </c>
      <c r="D27" s="99" t="s">
        <v>43</v>
      </c>
      <c r="E27" s="99" t="s">
        <v>43</v>
      </c>
      <c r="F27" s="99" t="s">
        <v>43</v>
      </c>
      <c r="G27" s="99" t="s">
        <v>43</v>
      </c>
      <c r="H27" s="99" t="s">
        <v>43</v>
      </c>
      <c r="I27" s="99" t="s">
        <v>43</v>
      </c>
      <c r="J27" s="99" t="s">
        <v>43</v>
      </c>
      <c r="K27" s="99" t="s">
        <v>43</v>
      </c>
      <c r="L27" s="99" t="s">
        <v>43</v>
      </c>
      <c r="M27" s="99" t="s">
        <v>43</v>
      </c>
      <c r="N27" s="99"/>
      <c r="O27" s="99"/>
      <c r="P27" s="99" t="s">
        <v>43</v>
      </c>
      <c r="Q27" s="99" t="s">
        <v>43</v>
      </c>
      <c r="R27" s="99"/>
      <c r="S27" s="99"/>
      <c r="T27" s="99"/>
      <c r="U27" s="99"/>
    </row>
    <row r="28" spans="1:40" s="63" customFormat="1">
      <c r="A28" s="81"/>
      <c r="B28" s="31">
        <v>4.3099999999999996</v>
      </c>
      <c r="C28" s="23">
        <v>0.26</v>
      </c>
      <c r="D28" s="23">
        <v>697</v>
      </c>
      <c r="E28" s="23">
        <v>296</v>
      </c>
      <c r="F28" s="23">
        <v>88.2</v>
      </c>
      <c r="G28" s="23">
        <v>0.91</v>
      </c>
      <c r="H28" s="23">
        <v>15.7</v>
      </c>
      <c r="I28" s="23">
        <v>0.5</v>
      </c>
      <c r="J28" s="23">
        <v>0.01</v>
      </c>
      <c r="K28" s="30">
        <v>0.05</v>
      </c>
      <c r="L28" s="23">
        <v>0.62</v>
      </c>
      <c r="M28" s="23">
        <v>3.9</v>
      </c>
      <c r="N28" s="23"/>
      <c r="O28" s="23"/>
      <c r="P28" s="23">
        <v>4202</v>
      </c>
      <c r="Q28" s="23">
        <v>2220</v>
      </c>
      <c r="R28" s="23"/>
      <c r="S28" s="23"/>
      <c r="T28" s="23"/>
      <c r="U28" s="23"/>
    </row>
    <row r="29" spans="1:40" s="15" customFormat="1" ht="27">
      <c r="A29" s="108" t="s">
        <v>49</v>
      </c>
      <c r="B29" s="8" t="s">
        <v>136</v>
      </c>
      <c r="C29" s="4" t="s">
        <v>137</v>
      </c>
      <c r="D29" s="4" t="s">
        <v>98</v>
      </c>
      <c r="E29" s="5" t="s">
        <v>138</v>
      </c>
      <c r="F29" s="4" t="s">
        <v>139</v>
      </c>
      <c r="G29" s="4" t="s">
        <v>140</v>
      </c>
      <c r="H29" s="4" t="s">
        <v>141</v>
      </c>
      <c r="I29" s="4" t="s">
        <v>142</v>
      </c>
      <c r="J29" s="4" t="s">
        <v>143</v>
      </c>
      <c r="K29" s="4" t="s">
        <v>144</v>
      </c>
      <c r="L29" s="4" t="s">
        <v>145</v>
      </c>
      <c r="M29" s="4" t="s">
        <v>146</v>
      </c>
      <c r="N29" s="4" t="s">
        <v>147</v>
      </c>
      <c r="O29" s="14" t="s">
        <v>148</v>
      </c>
      <c r="P29" s="5" t="s">
        <v>149</v>
      </c>
      <c r="Q29" s="5" t="s">
        <v>150</v>
      </c>
      <c r="R29" s="5" t="s">
        <v>151</v>
      </c>
      <c r="S29" s="5" t="s">
        <v>152</v>
      </c>
      <c r="T29" s="5" t="s">
        <v>153</v>
      </c>
      <c r="U29" s="5" t="s">
        <v>154</v>
      </c>
    </row>
    <row r="30" spans="1:40" s="17" customFormat="1" ht="27">
      <c r="A30" s="109"/>
      <c r="B30" s="9" t="s">
        <v>155</v>
      </c>
      <c r="C30" s="6" t="s">
        <v>156</v>
      </c>
      <c r="D30" s="7" t="s">
        <v>157</v>
      </c>
      <c r="E30" s="7" t="s">
        <v>158</v>
      </c>
      <c r="F30" s="7" t="s">
        <v>159</v>
      </c>
      <c r="G30" s="6" t="s">
        <v>156</v>
      </c>
      <c r="H30" s="6" t="s">
        <v>156</v>
      </c>
      <c r="I30" s="6" t="s">
        <v>156</v>
      </c>
      <c r="J30" s="6" t="s">
        <v>156</v>
      </c>
      <c r="K30" s="6" t="s">
        <v>156</v>
      </c>
      <c r="L30" s="6" t="s">
        <v>156</v>
      </c>
      <c r="M30" s="6" t="s">
        <v>156</v>
      </c>
      <c r="N30" s="16" t="s">
        <v>156</v>
      </c>
      <c r="O30" s="16" t="s">
        <v>156</v>
      </c>
      <c r="P30" s="7" t="s">
        <v>156</v>
      </c>
      <c r="Q30" s="7" t="s">
        <v>156</v>
      </c>
      <c r="R30" s="6" t="s">
        <v>156</v>
      </c>
      <c r="S30" s="6" t="s">
        <v>156</v>
      </c>
      <c r="T30" s="6" t="s">
        <v>156</v>
      </c>
      <c r="U30" s="6" t="s">
        <v>156</v>
      </c>
    </row>
    <row r="31" spans="1:40" s="82" customFormat="1">
      <c r="A31" s="21" t="str">
        <f>C8</f>
        <v>Fron 1</v>
      </c>
      <c r="B31" s="23">
        <v>40</v>
      </c>
      <c r="C31" s="2">
        <f>IF(C$27="%w/w SAR",((C$28*10)*$B31),IF(C$27="%w/w DM",(((C$28*10)*($B$28/100))*$B31),IF(C$27="kg/t SAR",(C$28*$B31),IF(C$27="kg/t DM",((C$28*($B$28/100))*$B31),IF(C$27="mg/kg SAR",((C$28*0.001)*$B31),IF(C$27="mg/kg DM",(((C$28*0.001)*($B$28/100))*$B31),0))))))</f>
        <v>104</v>
      </c>
      <c r="D31" s="2">
        <f>(IF(D$27="%w/w SAR",((D$28*10)*$B31),IF(D$27="%w/w DM",(((D$28*10)*($B$28/100))*$B31),IF(D$27="kg/t SAR",(D$28*$B31),IF(D$27="kg/t DM",((D$28*($B$28/100))*$B31),IF(D$27="mg/kg SAR",((D$28*0.001)*$B31),IF(D$27="mg/kg DM",(((D$28*0.001)*($B$28/100))*$B31),"0")))))))*2.291</f>
        <v>63.873080000000002</v>
      </c>
      <c r="E31" s="2">
        <f>(IF(E$27="%w/w SAR",((E$28*10)*$B31),IF(E$27="%w/w DM",(((E$28*10)*($B$28/100))*$B31),IF(E$27="kg/t SAR",(E$28*$B31),IF(E$27="kg/t DM",((E$28*($B$28/100))*$B31),IF(E$27="mg/kg SAR",((E$28*0.001)*$B31),IF(E$27="mg/kg DM",(((E$28*0.001)*($B$28/100))*$B31),"0")))))))*1.205</f>
        <v>14.267200000000001</v>
      </c>
      <c r="F31" s="2">
        <f>(IF(F$27="%w/w SAR",((F$28*10)*$B31),IF(F$27="%w/w DM",(((F$28*10)*($B$28/100))*$B31),IF(F$27="kg/t SAR",(F$28*$B31),IF(F$27="kg/t DM",((F$28*($B$28/100))*$B31),IF(F$27="mg/kg SAR",((F$28*0.001)*$B31),IF(F$27="mg/kg DM",(((F$28*0.001)*($B$28/100))*$B31),"0")))))))*1.658</f>
        <v>5.849424</v>
      </c>
      <c r="G31" s="2">
        <f t="shared" ref="G31:P46" si="5">IF(G$27="%w/w SAR",((G$28*10)*$B31),IF(G$27="%w/w DM",(((G$28*10)*($B$28/100))*$B31),IF(G$27="kg/t SAR",(G$28*$B31),IF(G$27="kg/t DM",((G$28*($B$28/100))*$B31),IF(G$27="mg/kg SAR",((G$28*0.001)*$B31),IF(G$27="mg/kg DM",(((G$28*0.001)*($B$28/100))*$B31),0))))))</f>
        <v>3.6400000000000002E-2</v>
      </c>
      <c r="H31" s="2">
        <f t="shared" si="5"/>
        <v>0.62799999999999989</v>
      </c>
      <c r="I31" s="2">
        <f t="shared" si="5"/>
        <v>0.02</v>
      </c>
      <c r="J31" s="2">
        <f t="shared" si="5"/>
        <v>4.0000000000000002E-4</v>
      </c>
      <c r="K31" s="2">
        <f t="shared" si="5"/>
        <v>2E-3</v>
      </c>
      <c r="L31" s="2">
        <f t="shared" si="5"/>
        <v>2.4799999999999999E-2</v>
      </c>
      <c r="M31" s="2">
        <f t="shared" si="5"/>
        <v>0.156</v>
      </c>
      <c r="N31" s="2">
        <f t="shared" si="5"/>
        <v>0</v>
      </c>
      <c r="O31" s="2">
        <f t="shared" si="5"/>
        <v>0</v>
      </c>
      <c r="P31" s="2">
        <f t="shared" si="5"/>
        <v>168.07999999999998</v>
      </c>
      <c r="Q31" s="2">
        <f>(IF(Q$27="%w/w SAR",((Q$28*10)*$B31),IF(Q$27="%w/w DM",(((Q$28*10)*($B$28/100))*$B31),IF(Q$27="kg/t SAR",(Q$28*$B31),IF(Q$27="kg/t DM",((Q$28*($B$28/100))*$B31),IF(Q$27="mg/kg SAR",((Q$28*0.001)*$B31),IF(Q$27="mg/kg DM",(((Q$28*0.001)*($B$28/100))*$B31),0)))))))*2.5</f>
        <v>222.00000000000003</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5"/>
      <c r="AC31" s="65"/>
      <c r="AD31" s="65"/>
      <c r="AE31" s="65"/>
      <c r="AF31" s="65"/>
      <c r="AG31" s="65"/>
      <c r="AH31" s="65"/>
      <c r="AI31" s="65"/>
    </row>
    <row r="32" spans="1:40" s="82" customFormat="1">
      <c r="A32" s="21" t="str">
        <f>D8</f>
        <v>Fron 2</v>
      </c>
      <c r="B32" s="23">
        <v>40</v>
      </c>
      <c r="C32" s="2">
        <f t="shared" ref="C32:C50" si="6">IF(C$27="%w/w SAR",((C$28*10)*$B32),IF(C$27="%w/w DM",(((C$28*10)*($B$28/100))*$B32),IF(C$27="kg/t SAR",(C$28*$B32),IF(C$27="kg/t DM",((C$28*($B$28/100))*$B32),IF(C$27="mg/kg SAR",((C$28*0.001)*$B32),IF(C$27="mg/kg DM",(((C$28*0.001)*($B$28/100))*$B32),0))))))</f>
        <v>104</v>
      </c>
      <c r="D32" s="2">
        <f t="shared" ref="D32:D50" si="7">(IF(D$27="%w/w SAR",((D$28*10)*$B32),IF(D$27="%w/w DM",(((D$28*10)*($B$28/100))*$B32),IF(D$27="kg/t SAR",(D$28*$B32),IF(D$27="kg/t DM",((D$28*($B$28/100))*$B32),IF(D$27="mg/kg SAR",((D$28*0.001)*$B32),IF(D$27="mg/kg DM",(((D$28*0.001)*($B$28/100))*$B32),"0")))))))*2.291</f>
        <v>63.873080000000002</v>
      </c>
      <c r="E32" s="2">
        <f t="shared" ref="E32:E50" si="8">(IF(E$27="%w/w SAR",((E$28*10)*$B32),IF(E$27="%w/w DM",(((E$28*10)*($B$28/100))*$B32),IF(E$27="kg/t SAR",(E$28*$B32),IF(E$27="kg/t DM",((E$28*($B$28/100))*$B32),IF(E$27="mg/kg SAR",((E$28*0.001)*$B32),IF(E$27="mg/kg DM",(((E$28*0.001)*($B$28/100))*$B32),"0")))))))*1.205</f>
        <v>14.267200000000001</v>
      </c>
      <c r="F32" s="2">
        <f t="shared" ref="F32:F50" si="9">(IF(F$27="%w/w SAR",((F$28*10)*$B32),IF(F$27="%w/w DM",(((F$28*10)*($B$28/100))*$B32),IF(F$27="kg/t SAR",(F$28*$B32),IF(F$27="kg/t DM",((F$28*($B$28/100))*$B32),IF(F$27="mg/kg SAR",((F$28*0.001)*$B32),IF(F$27="mg/kg DM",(((F$28*0.001)*($B$28/100))*$B32),"0")))))))*1.658</f>
        <v>5.849424</v>
      </c>
      <c r="G32" s="2">
        <f t="shared" si="5"/>
        <v>3.6400000000000002E-2</v>
      </c>
      <c r="H32" s="2">
        <f t="shared" si="5"/>
        <v>0.62799999999999989</v>
      </c>
      <c r="I32" s="2">
        <f t="shared" si="5"/>
        <v>0.02</v>
      </c>
      <c r="J32" s="2">
        <f t="shared" si="5"/>
        <v>4.0000000000000002E-4</v>
      </c>
      <c r="K32" s="2">
        <f t="shared" si="5"/>
        <v>2E-3</v>
      </c>
      <c r="L32" s="2">
        <f t="shared" si="5"/>
        <v>2.4799999999999999E-2</v>
      </c>
      <c r="M32" s="2">
        <f t="shared" si="5"/>
        <v>0.156</v>
      </c>
      <c r="N32" s="2">
        <f t="shared" si="5"/>
        <v>0</v>
      </c>
      <c r="O32" s="2">
        <f t="shared" si="5"/>
        <v>0</v>
      </c>
      <c r="P32" s="2">
        <f t="shared" si="5"/>
        <v>168.07999999999998</v>
      </c>
      <c r="Q32" s="2">
        <f t="shared" ref="Q32:Q50" si="10">(IF(Q$27="%w/w SAR",((Q$28*10)*$B32),IF(Q$27="%w/w DM",(((Q$28*10)*($B$28/100))*$B32),IF(Q$27="kg/t SAR",(Q$28*$B32),IF(Q$27="kg/t DM",((Q$28*($B$28/100))*$B32),IF(Q$27="mg/kg SAR",((Q$28*0.001)*$B32),IF(Q$27="mg/kg DM",(((Q$28*0.001)*($B$28/100))*$B32),0)))))))*2.5</f>
        <v>222.00000000000003</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5"/>
      <c r="AC32" s="65"/>
      <c r="AD32" s="65"/>
      <c r="AE32" s="65"/>
      <c r="AF32" s="65"/>
      <c r="AG32" s="65"/>
      <c r="AH32" s="65"/>
      <c r="AI32" s="65"/>
    </row>
    <row r="33" spans="1:35" s="82" customFormat="1">
      <c r="A33" s="21" t="str">
        <f>E8</f>
        <v>Fron 3</v>
      </c>
      <c r="B33" s="23">
        <v>40</v>
      </c>
      <c r="C33" s="2">
        <f t="shared" si="6"/>
        <v>104</v>
      </c>
      <c r="D33" s="2">
        <f t="shared" si="7"/>
        <v>63.873080000000002</v>
      </c>
      <c r="E33" s="2">
        <f t="shared" si="8"/>
        <v>14.267200000000001</v>
      </c>
      <c r="F33" s="2">
        <f t="shared" si="9"/>
        <v>5.849424</v>
      </c>
      <c r="G33" s="2">
        <f t="shared" si="5"/>
        <v>3.6400000000000002E-2</v>
      </c>
      <c r="H33" s="2">
        <f t="shared" si="5"/>
        <v>0.62799999999999989</v>
      </c>
      <c r="I33" s="2">
        <f t="shared" si="5"/>
        <v>0.02</v>
      </c>
      <c r="J33" s="2">
        <f t="shared" si="5"/>
        <v>4.0000000000000002E-4</v>
      </c>
      <c r="K33" s="2">
        <f t="shared" si="5"/>
        <v>2E-3</v>
      </c>
      <c r="L33" s="2">
        <f t="shared" si="5"/>
        <v>2.4799999999999999E-2</v>
      </c>
      <c r="M33" s="2">
        <f t="shared" si="5"/>
        <v>0.156</v>
      </c>
      <c r="N33" s="2">
        <f t="shared" si="5"/>
        <v>0</v>
      </c>
      <c r="O33" s="2">
        <f t="shared" si="5"/>
        <v>0</v>
      </c>
      <c r="P33" s="2">
        <f t="shared" si="5"/>
        <v>168.07999999999998</v>
      </c>
      <c r="Q33" s="2">
        <f t="shared" si="10"/>
        <v>222.00000000000003</v>
      </c>
      <c r="R33" s="2">
        <f t="shared" si="11"/>
        <v>0</v>
      </c>
      <c r="S33" s="2">
        <f t="shared" si="11"/>
        <v>0</v>
      </c>
      <c r="T33" s="2">
        <f t="shared" si="11"/>
        <v>0</v>
      </c>
      <c r="U33" s="2">
        <f t="shared" si="11"/>
        <v>0</v>
      </c>
      <c r="AB33" s="65"/>
      <c r="AC33" s="65"/>
      <c r="AD33" s="65"/>
      <c r="AE33" s="65"/>
      <c r="AF33" s="65"/>
      <c r="AG33" s="65"/>
      <c r="AH33" s="65"/>
      <c r="AI33" s="65"/>
    </row>
    <row r="34" spans="1:35" s="82" customFormat="1">
      <c r="A34" s="21" t="str">
        <f>F8</f>
        <v>Fron 4</v>
      </c>
      <c r="B34" s="23">
        <v>40</v>
      </c>
      <c r="C34" s="2">
        <f t="shared" si="6"/>
        <v>104</v>
      </c>
      <c r="D34" s="2">
        <f t="shared" si="7"/>
        <v>63.873080000000002</v>
      </c>
      <c r="E34" s="2">
        <f t="shared" si="8"/>
        <v>14.267200000000001</v>
      </c>
      <c r="F34" s="2">
        <f t="shared" si="9"/>
        <v>5.849424</v>
      </c>
      <c r="G34" s="2">
        <f t="shared" si="5"/>
        <v>3.6400000000000002E-2</v>
      </c>
      <c r="H34" s="2">
        <f t="shared" si="5"/>
        <v>0.62799999999999989</v>
      </c>
      <c r="I34" s="2">
        <f t="shared" si="5"/>
        <v>0.02</v>
      </c>
      <c r="J34" s="2">
        <f t="shared" si="5"/>
        <v>4.0000000000000002E-4</v>
      </c>
      <c r="K34" s="2">
        <f t="shared" si="5"/>
        <v>2E-3</v>
      </c>
      <c r="L34" s="2">
        <f t="shared" si="5"/>
        <v>2.4799999999999999E-2</v>
      </c>
      <c r="M34" s="2">
        <f t="shared" si="5"/>
        <v>0.156</v>
      </c>
      <c r="N34" s="2">
        <f t="shared" si="5"/>
        <v>0</v>
      </c>
      <c r="O34" s="2">
        <f t="shared" si="5"/>
        <v>0</v>
      </c>
      <c r="P34" s="2">
        <f t="shared" si="5"/>
        <v>168.07999999999998</v>
      </c>
      <c r="Q34" s="2">
        <f t="shared" si="10"/>
        <v>222.00000000000003</v>
      </c>
      <c r="R34" s="2">
        <f t="shared" si="11"/>
        <v>0</v>
      </c>
      <c r="S34" s="2">
        <f t="shared" si="11"/>
        <v>0</v>
      </c>
      <c r="T34" s="2">
        <f t="shared" si="11"/>
        <v>0</v>
      </c>
      <c r="U34" s="2">
        <f t="shared" si="11"/>
        <v>0</v>
      </c>
      <c r="AB34" s="65"/>
      <c r="AC34" s="65"/>
      <c r="AD34" s="65"/>
      <c r="AE34" s="65"/>
      <c r="AF34" s="65"/>
      <c r="AG34" s="65"/>
      <c r="AH34" s="65"/>
      <c r="AI34" s="65"/>
    </row>
    <row r="35" spans="1:35" s="82" customFormat="1">
      <c r="A35" s="21" t="str">
        <f>G8</f>
        <v>Fron 5</v>
      </c>
      <c r="B35" s="23">
        <v>40</v>
      </c>
      <c r="C35" s="2">
        <f t="shared" si="6"/>
        <v>104</v>
      </c>
      <c r="D35" s="2">
        <f t="shared" si="7"/>
        <v>63.873080000000002</v>
      </c>
      <c r="E35" s="2">
        <f t="shared" si="8"/>
        <v>14.267200000000001</v>
      </c>
      <c r="F35" s="2">
        <f t="shared" si="9"/>
        <v>5.849424</v>
      </c>
      <c r="G35" s="2">
        <f t="shared" si="5"/>
        <v>3.6400000000000002E-2</v>
      </c>
      <c r="H35" s="2">
        <f t="shared" si="5"/>
        <v>0.62799999999999989</v>
      </c>
      <c r="I35" s="2">
        <f t="shared" si="5"/>
        <v>0.02</v>
      </c>
      <c r="J35" s="2">
        <f t="shared" si="5"/>
        <v>4.0000000000000002E-4</v>
      </c>
      <c r="K35" s="2">
        <f t="shared" si="5"/>
        <v>2E-3</v>
      </c>
      <c r="L35" s="2">
        <f t="shared" si="5"/>
        <v>2.4799999999999999E-2</v>
      </c>
      <c r="M35" s="2">
        <f t="shared" si="5"/>
        <v>0.156</v>
      </c>
      <c r="N35" s="2">
        <f t="shared" si="5"/>
        <v>0</v>
      </c>
      <c r="O35" s="2">
        <f t="shared" si="5"/>
        <v>0</v>
      </c>
      <c r="P35" s="2">
        <f t="shared" si="5"/>
        <v>168.07999999999998</v>
      </c>
      <c r="Q35" s="2">
        <f t="shared" si="10"/>
        <v>222.00000000000003</v>
      </c>
      <c r="R35" s="2">
        <f t="shared" si="11"/>
        <v>0</v>
      </c>
      <c r="S35" s="2">
        <f t="shared" si="11"/>
        <v>0</v>
      </c>
      <c r="T35" s="2">
        <f t="shared" si="11"/>
        <v>0</v>
      </c>
      <c r="U35" s="2">
        <f t="shared" si="11"/>
        <v>0</v>
      </c>
      <c r="AB35" s="65"/>
      <c r="AC35" s="65"/>
      <c r="AD35" s="65"/>
      <c r="AE35" s="65"/>
      <c r="AF35" s="65"/>
      <c r="AG35" s="65"/>
      <c r="AH35" s="65"/>
      <c r="AI35" s="65"/>
    </row>
    <row r="36" spans="1:35" s="82" customFormat="1">
      <c r="A36" s="21" t="str">
        <f>H8</f>
        <v>Fron 6</v>
      </c>
      <c r="B36" s="23">
        <v>40</v>
      </c>
      <c r="C36" s="2">
        <f t="shared" si="6"/>
        <v>104</v>
      </c>
      <c r="D36" s="2">
        <f t="shared" si="7"/>
        <v>63.873080000000002</v>
      </c>
      <c r="E36" s="2">
        <f t="shared" si="8"/>
        <v>14.267200000000001</v>
      </c>
      <c r="F36" s="2">
        <f t="shared" si="9"/>
        <v>5.849424</v>
      </c>
      <c r="G36" s="2">
        <f t="shared" si="5"/>
        <v>3.6400000000000002E-2</v>
      </c>
      <c r="H36" s="2">
        <f t="shared" si="5"/>
        <v>0.62799999999999989</v>
      </c>
      <c r="I36" s="2">
        <f t="shared" si="5"/>
        <v>0.02</v>
      </c>
      <c r="J36" s="2">
        <f t="shared" si="5"/>
        <v>4.0000000000000002E-4</v>
      </c>
      <c r="K36" s="2">
        <f t="shared" si="5"/>
        <v>2E-3</v>
      </c>
      <c r="L36" s="2">
        <f t="shared" si="5"/>
        <v>2.4799999999999999E-2</v>
      </c>
      <c r="M36" s="2">
        <f t="shared" si="5"/>
        <v>0.156</v>
      </c>
      <c r="N36" s="2">
        <f t="shared" si="5"/>
        <v>0</v>
      </c>
      <c r="O36" s="2">
        <f t="shared" si="5"/>
        <v>0</v>
      </c>
      <c r="P36" s="2">
        <f t="shared" si="5"/>
        <v>168.07999999999998</v>
      </c>
      <c r="Q36" s="2">
        <f t="shared" si="10"/>
        <v>222.00000000000003</v>
      </c>
      <c r="R36" s="2">
        <f t="shared" si="11"/>
        <v>0</v>
      </c>
      <c r="S36" s="2">
        <f t="shared" si="11"/>
        <v>0</v>
      </c>
      <c r="T36" s="2">
        <f t="shared" si="11"/>
        <v>0</v>
      </c>
      <c r="U36" s="2">
        <f t="shared" si="11"/>
        <v>0</v>
      </c>
      <c r="AB36" s="65"/>
      <c r="AC36" s="65"/>
      <c r="AD36" s="65"/>
      <c r="AE36" s="65"/>
      <c r="AF36" s="65"/>
      <c r="AG36" s="65"/>
      <c r="AH36" s="65"/>
      <c r="AI36" s="65"/>
    </row>
    <row r="37" spans="1:35" s="82" customFormat="1">
      <c r="A37" s="21" t="str">
        <f>I8</f>
        <v>Fron 7</v>
      </c>
      <c r="B37" s="23">
        <v>40</v>
      </c>
      <c r="C37" s="2">
        <f t="shared" si="6"/>
        <v>104</v>
      </c>
      <c r="D37" s="2">
        <f t="shared" si="7"/>
        <v>63.873080000000002</v>
      </c>
      <c r="E37" s="2">
        <f t="shared" si="8"/>
        <v>14.267200000000001</v>
      </c>
      <c r="F37" s="2">
        <f t="shared" si="9"/>
        <v>5.849424</v>
      </c>
      <c r="G37" s="2">
        <f t="shared" si="5"/>
        <v>3.6400000000000002E-2</v>
      </c>
      <c r="H37" s="2">
        <f t="shared" si="5"/>
        <v>0.62799999999999989</v>
      </c>
      <c r="I37" s="2">
        <f t="shared" si="5"/>
        <v>0.02</v>
      </c>
      <c r="J37" s="2">
        <f t="shared" si="5"/>
        <v>4.0000000000000002E-4</v>
      </c>
      <c r="K37" s="2">
        <f t="shared" si="5"/>
        <v>2E-3</v>
      </c>
      <c r="L37" s="2">
        <f t="shared" si="5"/>
        <v>2.4799999999999999E-2</v>
      </c>
      <c r="M37" s="2">
        <f t="shared" si="5"/>
        <v>0.156</v>
      </c>
      <c r="N37" s="2">
        <f t="shared" si="5"/>
        <v>0</v>
      </c>
      <c r="O37" s="2">
        <f t="shared" si="5"/>
        <v>0</v>
      </c>
      <c r="P37" s="2">
        <f t="shared" si="5"/>
        <v>168.07999999999998</v>
      </c>
      <c r="Q37" s="2">
        <f t="shared" si="10"/>
        <v>222.00000000000003</v>
      </c>
      <c r="R37" s="2">
        <f t="shared" si="11"/>
        <v>0</v>
      </c>
      <c r="S37" s="2">
        <f t="shared" si="11"/>
        <v>0</v>
      </c>
      <c r="T37" s="2">
        <f t="shared" si="11"/>
        <v>0</v>
      </c>
      <c r="U37" s="2">
        <f t="shared" si="11"/>
        <v>0</v>
      </c>
      <c r="AB37" s="65"/>
      <c r="AC37" s="65"/>
      <c r="AD37" s="65"/>
      <c r="AE37" s="65"/>
      <c r="AF37" s="65"/>
      <c r="AG37" s="65"/>
      <c r="AH37" s="65"/>
      <c r="AI37" s="65"/>
    </row>
    <row r="38" spans="1:35" s="82" customFormat="1">
      <c r="A38" s="21" t="str">
        <f>J8</f>
        <v>Fron 8</v>
      </c>
      <c r="B38" s="23">
        <v>40</v>
      </c>
      <c r="C38" s="2">
        <f t="shared" si="6"/>
        <v>104</v>
      </c>
      <c r="D38" s="2">
        <f t="shared" si="7"/>
        <v>63.873080000000002</v>
      </c>
      <c r="E38" s="2">
        <f t="shared" si="8"/>
        <v>14.267200000000001</v>
      </c>
      <c r="F38" s="2">
        <f t="shared" si="9"/>
        <v>5.849424</v>
      </c>
      <c r="G38" s="2">
        <f t="shared" si="5"/>
        <v>3.6400000000000002E-2</v>
      </c>
      <c r="H38" s="2">
        <f t="shared" si="5"/>
        <v>0.62799999999999989</v>
      </c>
      <c r="I38" s="2">
        <f t="shared" si="5"/>
        <v>0.02</v>
      </c>
      <c r="J38" s="2">
        <f t="shared" si="5"/>
        <v>4.0000000000000002E-4</v>
      </c>
      <c r="K38" s="2">
        <f t="shared" si="5"/>
        <v>2E-3</v>
      </c>
      <c r="L38" s="2">
        <f t="shared" si="5"/>
        <v>2.4799999999999999E-2</v>
      </c>
      <c r="M38" s="2">
        <f t="shared" si="5"/>
        <v>0.156</v>
      </c>
      <c r="N38" s="2">
        <f t="shared" si="5"/>
        <v>0</v>
      </c>
      <c r="O38" s="2">
        <f t="shared" si="5"/>
        <v>0</v>
      </c>
      <c r="P38" s="2">
        <f t="shared" si="5"/>
        <v>168.07999999999998</v>
      </c>
      <c r="Q38" s="2">
        <f t="shared" si="10"/>
        <v>222.00000000000003</v>
      </c>
      <c r="R38" s="2">
        <f t="shared" si="11"/>
        <v>0</v>
      </c>
      <c r="S38" s="2">
        <f t="shared" si="11"/>
        <v>0</v>
      </c>
      <c r="T38" s="2">
        <f t="shared" si="11"/>
        <v>0</v>
      </c>
      <c r="U38" s="2">
        <f t="shared" si="11"/>
        <v>0</v>
      </c>
      <c r="AB38" s="65"/>
      <c r="AC38" s="65"/>
      <c r="AD38" s="65"/>
      <c r="AE38" s="65"/>
      <c r="AF38" s="65"/>
      <c r="AG38" s="65"/>
      <c r="AH38" s="65"/>
      <c r="AI38" s="65"/>
    </row>
    <row r="39" spans="1:35" s="82" customFormat="1">
      <c r="A39" s="21" t="str">
        <f>K8</f>
        <v>Fron 9</v>
      </c>
      <c r="B39" s="23">
        <v>40</v>
      </c>
      <c r="C39" s="2">
        <f t="shared" si="6"/>
        <v>104</v>
      </c>
      <c r="D39" s="2">
        <f t="shared" si="7"/>
        <v>63.873080000000002</v>
      </c>
      <c r="E39" s="2">
        <f t="shared" si="8"/>
        <v>14.267200000000001</v>
      </c>
      <c r="F39" s="2">
        <f t="shared" si="9"/>
        <v>5.849424</v>
      </c>
      <c r="G39" s="2">
        <f t="shared" si="5"/>
        <v>3.6400000000000002E-2</v>
      </c>
      <c r="H39" s="2">
        <f t="shared" si="5"/>
        <v>0.62799999999999989</v>
      </c>
      <c r="I39" s="2">
        <f t="shared" si="5"/>
        <v>0.02</v>
      </c>
      <c r="J39" s="2">
        <f t="shared" si="5"/>
        <v>4.0000000000000002E-4</v>
      </c>
      <c r="K39" s="2">
        <f t="shared" si="5"/>
        <v>2E-3</v>
      </c>
      <c r="L39" s="2">
        <f t="shared" si="5"/>
        <v>2.4799999999999999E-2</v>
      </c>
      <c r="M39" s="2">
        <f t="shared" si="5"/>
        <v>0.156</v>
      </c>
      <c r="N39" s="2">
        <f t="shared" si="5"/>
        <v>0</v>
      </c>
      <c r="O39" s="2">
        <f t="shared" si="5"/>
        <v>0</v>
      </c>
      <c r="P39" s="2">
        <f t="shared" si="5"/>
        <v>168.07999999999998</v>
      </c>
      <c r="Q39" s="2">
        <f t="shared" si="10"/>
        <v>222.00000000000003</v>
      </c>
      <c r="R39" s="2">
        <f t="shared" si="11"/>
        <v>0</v>
      </c>
      <c r="S39" s="2">
        <f t="shared" si="11"/>
        <v>0</v>
      </c>
      <c r="T39" s="2">
        <f t="shared" si="11"/>
        <v>0</v>
      </c>
      <c r="U39" s="2">
        <f t="shared" si="11"/>
        <v>0</v>
      </c>
      <c r="AB39" s="65"/>
      <c r="AC39" s="65"/>
      <c r="AD39" s="65"/>
      <c r="AE39" s="65"/>
      <c r="AF39" s="65"/>
      <c r="AG39" s="65"/>
      <c r="AH39" s="65"/>
      <c r="AI39" s="65"/>
    </row>
    <row r="40" spans="1:35" s="82" customFormat="1">
      <c r="A40" s="21" t="str">
        <f>L8</f>
        <v>Fron 10</v>
      </c>
      <c r="B40" s="23">
        <v>40</v>
      </c>
      <c r="C40" s="2">
        <f t="shared" si="6"/>
        <v>104</v>
      </c>
      <c r="D40" s="2">
        <f t="shared" si="7"/>
        <v>63.873080000000002</v>
      </c>
      <c r="E40" s="2">
        <f t="shared" si="8"/>
        <v>14.267200000000001</v>
      </c>
      <c r="F40" s="2">
        <f t="shared" si="9"/>
        <v>5.849424</v>
      </c>
      <c r="G40" s="2">
        <f t="shared" si="5"/>
        <v>3.6400000000000002E-2</v>
      </c>
      <c r="H40" s="2">
        <f t="shared" si="5"/>
        <v>0.62799999999999989</v>
      </c>
      <c r="I40" s="2">
        <f t="shared" si="5"/>
        <v>0.02</v>
      </c>
      <c r="J40" s="2">
        <f t="shared" si="5"/>
        <v>4.0000000000000002E-4</v>
      </c>
      <c r="K40" s="2">
        <f t="shared" si="5"/>
        <v>2E-3</v>
      </c>
      <c r="L40" s="2">
        <f t="shared" si="5"/>
        <v>2.4799999999999999E-2</v>
      </c>
      <c r="M40" s="2">
        <f t="shared" si="5"/>
        <v>0.156</v>
      </c>
      <c r="N40" s="2">
        <f t="shared" si="5"/>
        <v>0</v>
      </c>
      <c r="O40" s="2">
        <f t="shared" si="5"/>
        <v>0</v>
      </c>
      <c r="P40" s="2">
        <f t="shared" si="5"/>
        <v>168.07999999999998</v>
      </c>
      <c r="Q40" s="2">
        <f t="shared" si="10"/>
        <v>222.00000000000003</v>
      </c>
      <c r="R40" s="2">
        <f t="shared" si="11"/>
        <v>0</v>
      </c>
      <c r="S40" s="2">
        <f t="shared" si="11"/>
        <v>0</v>
      </c>
      <c r="T40" s="2">
        <f t="shared" si="11"/>
        <v>0</v>
      </c>
      <c r="U40" s="2">
        <f t="shared" si="11"/>
        <v>0</v>
      </c>
      <c r="AB40" s="65"/>
      <c r="AC40" s="65"/>
      <c r="AD40" s="65"/>
      <c r="AE40" s="65"/>
      <c r="AF40" s="65"/>
      <c r="AG40" s="65"/>
      <c r="AH40" s="65"/>
      <c r="AI40" s="65"/>
    </row>
    <row r="41" spans="1:35" s="82" customFormat="1">
      <c r="A41" s="21" t="str">
        <f>M8</f>
        <v>Fron 11</v>
      </c>
      <c r="B41" s="23">
        <v>40</v>
      </c>
      <c r="C41" s="2">
        <f t="shared" si="6"/>
        <v>104</v>
      </c>
      <c r="D41" s="2">
        <f t="shared" si="7"/>
        <v>63.873080000000002</v>
      </c>
      <c r="E41" s="2">
        <f t="shared" si="8"/>
        <v>14.267200000000001</v>
      </c>
      <c r="F41" s="2">
        <f t="shared" si="9"/>
        <v>5.849424</v>
      </c>
      <c r="G41" s="2">
        <f t="shared" si="5"/>
        <v>3.6400000000000002E-2</v>
      </c>
      <c r="H41" s="2">
        <f t="shared" si="5"/>
        <v>0.62799999999999989</v>
      </c>
      <c r="I41" s="2">
        <f t="shared" si="5"/>
        <v>0.02</v>
      </c>
      <c r="J41" s="2">
        <f t="shared" si="5"/>
        <v>4.0000000000000002E-4</v>
      </c>
      <c r="K41" s="2">
        <f t="shared" si="5"/>
        <v>2E-3</v>
      </c>
      <c r="L41" s="2">
        <f t="shared" si="5"/>
        <v>2.4799999999999999E-2</v>
      </c>
      <c r="M41" s="2">
        <f t="shared" si="5"/>
        <v>0.156</v>
      </c>
      <c r="N41" s="2">
        <f t="shared" si="5"/>
        <v>0</v>
      </c>
      <c r="O41" s="2">
        <f t="shared" si="5"/>
        <v>0</v>
      </c>
      <c r="P41" s="2">
        <f t="shared" si="5"/>
        <v>168.07999999999998</v>
      </c>
      <c r="Q41" s="2">
        <f t="shared" si="10"/>
        <v>222.00000000000003</v>
      </c>
      <c r="R41" s="2">
        <f t="shared" si="11"/>
        <v>0</v>
      </c>
      <c r="S41" s="2">
        <f t="shared" si="11"/>
        <v>0</v>
      </c>
      <c r="T41" s="2">
        <f t="shared" si="11"/>
        <v>0</v>
      </c>
      <c r="U41" s="2">
        <f t="shared" si="11"/>
        <v>0</v>
      </c>
      <c r="AB41" s="65"/>
      <c r="AC41" s="65"/>
      <c r="AD41" s="65"/>
      <c r="AE41" s="65"/>
      <c r="AF41" s="65"/>
      <c r="AG41" s="65"/>
      <c r="AH41" s="65"/>
      <c r="AI41" s="65"/>
    </row>
    <row r="42" spans="1:35" s="82" customFormat="1">
      <c r="A42" s="21" t="str">
        <f>N8</f>
        <v>Fron 12</v>
      </c>
      <c r="B42" s="23">
        <v>40</v>
      </c>
      <c r="C42" s="2">
        <f t="shared" si="6"/>
        <v>104</v>
      </c>
      <c r="D42" s="2">
        <f t="shared" si="7"/>
        <v>63.873080000000002</v>
      </c>
      <c r="E42" s="2">
        <f t="shared" si="8"/>
        <v>14.267200000000001</v>
      </c>
      <c r="F42" s="2">
        <f t="shared" si="9"/>
        <v>5.849424</v>
      </c>
      <c r="G42" s="2">
        <f t="shared" si="5"/>
        <v>3.6400000000000002E-2</v>
      </c>
      <c r="H42" s="2">
        <f t="shared" si="5"/>
        <v>0.62799999999999989</v>
      </c>
      <c r="I42" s="2">
        <f t="shared" si="5"/>
        <v>0.02</v>
      </c>
      <c r="J42" s="2">
        <f t="shared" si="5"/>
        <v>4.0000000000000002E-4</v>
      </c>
      <c r="K42" s="2">
        <f t="shared" si="5"/>
        <v>2E-3</v>
      </c>
      <c r="L42" s="2">
        <f t="shared" si="5"/>
        <v>2.4799999999999999E-2</v>
      </c>
      <c r="M42" s="2">
        <f t="shared" si="5"/>
        <v>0.156</v>
      </c>
      <c r="N42" s="2">
        <f t="shared" si="5"/>
        <v>0</v>
      </c>
      <c r="O42" s="2">
        <f t="shared" si="5"/>
        <v>0</v>
      </c>
      <c r="P42" s="2">
        <f t="shared" si="5"/>
        <v>168.07999999999998</v>
      </c>
      <c r="Q42" s="2">
        <f t="shared" si="10"/>
        <v>222.00000000000003</v>
      </c>
      <c r="R42" s="2">
        <f t="shared" si="11"/>
        <v>0</v>
      </c>
      <c r="S42" s="2">
        <f t="shared" si="11"/>
        <v>0</v>
      </c>
      <c r="T42" s="2">
        <f t="shared" si="11"/>
        <v>0</v>
      </c>
      <c r="U42" s="2">
        <f t="shared" si="11"/>
        <v>0</v>
      </c>
      <c r="AB42" s="65"/>
      <c r="AC42" s="65"/>
      <c r="AD42" s="65"/>
      <c r="AE42" s="65"/>
      <c r="AF42" s="65"/>
      <c r="AG42" s="65"/>
      <c r="AH42" s="65"/>
      <c r="AI42" s="65"/>
    </row>
    <row r="43" spans="1:35" s="82" customFormat="1">
      <c r="A43" s="21" t="str">
        <f>O8</f>
        <v>Fron 13</v>
      </c>
      <c r="B43" s="23">
        <v>40</v>
      </c>
      <c r="C43" s="2">
        <f t="shared" si="6"/>
        <v>104</v>
      </c>
      <c r="D43" s="2">
        <f t="shared" si="7"/>
        <v>63.873080000000002</v>
      </c>
      <c r="E43" s="2">
        <f t="shared" si="8"/>
        <v>14.267200000000001</v>
      </c>
      <c r="F43" s="2">
        <f t="shared" si="9"/>
        <v>5.849424</v>
      </c>
      <c r="G43" s="2">
        <f t="shared" si="5"/>
        <v>3.6400000000000002E-2</v>
      </c>
      <c r="H43" s="2">
        <f t="shared" si="5"/>
        <v>0.62799999999999989</v>
      </c>
      <c r="I43" s="2">
        <f t="shared" si="5"/>
        <v>0.02</v>
      </c>
      <c r="J43" s="2">
        <f t="shared" si="5"/>
        <v>4.0000000000000002E-4</v>
      </c>
      <c r="K43" s="2">
        <f t="shared" si="5"/>
        <v>2E-3</v>
      </c>
      <c r="L43" s="2">
        <f t="shared" si="5"/>
        <v>2.4799999999999999E-2</v>
      </c>
      <c r="M43" s="2">
        <f t="shared" si="5"/>
        <v>0.156</v>
      </c>
      <c r="N43" s="2">
        <f t="shared" si="5"/>
        <v>0</v>
      </c>
      <c r="O43" s="2">
        <f t="shared" si="5"/>
        <v>0</v>
      </c>
      <c r="P43" s="2">
        <f t="shared" si="5"/>
        <v>168.07999999999998</v>
      </c>
      <c r="Q43" s="2">
        <f t="shared" si="10"/>
        <v>222.00000000000003</v>
      </c>
      <c r="R43" s="2">
        <f t="shared" si="11"/>
        <v>0</v>
      </c>
      <c r="S43" s="2">
        <f t="shared" si="11"/>
        <v>0</v>
      </c>
      <c r="T43" s="2">
        <f t="shared" si="11"/>
        <v>0</v>
      </c>
      <c r="U43" s="2">
        <f t="shared" si="11"/>
        <v>0</v>
      </c>
      <c r="AB43" s="65"/>
      <c r="AC43" s="65"/>
      <c r="AD43" s="65"/>
      <c r="AE43" s="65"/>
      <c r="AF43" s="65"/>
      <c r="AG43" s="65"/>
      <c r="AH43" s="65"/>
      <c r="AI43" s="65"/>
    </row>
    <row r="44" spans="1:35" s="82" customFormat="1">
      <c r="A44" s="21" t="str">
        <f>P8</f>
        <v>Fron 14</v>
      </c>
      <c r="B44" s="23">
        <v>40</v>
      </c>
      <c r="C44" s="2">
        <f t="shared" si="6"/>
        <v>104</v>
      </c>
      <c r="D44" s="2">
        <f t="shared" si="7"/>
        <v>63.873080000000002</v>
      </c>
      <c r="E44" s="2">
        <f t="shared" si="8"/>
        <v>14.267200000000001</v>
      </c>
      <c r="F44" s="2">
        <f t="shared" si="9"/>
        <v>5.849424</v>
      </c>
      <c r="G44" s="2">
        <f t="shared" si="5"/>
        <v>3.6400000000000002E-2</v>
      </c>
      <c r="H44" s="2">
        <f t="shared" si="5"/>
        <v>0.62799999999999989</v>
      </c>
      <c r="I44" s="2">
        <f t="shared" si="5"/>
        <v>0.02</v>
      </c>
      <c r="J44" s="2">
        <f t="shared" si="5"/>
        <v>4.0000000000000002E-4</v>
      </c>
      <c r="K44" s="2">
        <f t="shared" si="5"/>
        <v>2E-3</v>
      </c>
      <c r="L44" s="2">
        <f t="shared" si="5"/>
        <v>2.4799999999999999E-2</v>
      </c>
      <c r="M44" s="2">
        <f t="shared" si="5"/>
        <v>0.156</v>
      </c>
      <c r="N44" s="2">
        <f t="shared" si="5"/>
        <v>0</v>
      </c>
      <c r="O44" s="2">
        <f t="shared" si="5"/>
        <v>0</v>
      </c>
      <c r="P44" s="2">
        <f t="shared" si="5"/>
        <v>168.07999999999998</v>
      </c>
      <c r="Q44" s="2">
        <f t="shared" si="10"/>
        <v>222.00000000000003</v>
      </c>
      <c r="R44" s="2">
        <f t="shared" si="11"/>
        <v>0</v>
      </c>
      <c r="S44" s="2">
        <f t="shared" si="11"/>
        <v>0</v>
      </c>
      <c r="T44" s="2">
        <f t="shared" si="11"/>
        <v>0</v>
      </c>
      <c r="U44" s="2">
        <f t="shared" si="11"/>
        <v>0</v>
      </c>
      <c r="AB44" s="65"/>
      <c r="AC44" s="65"/>
      <c r="AD44" s="65"/>
      <c r="AE44" s="65"/>
      <c r="AF44" s="65"/>
      <c r="AG44" s="65"/>
      <c r="AH44" s="65"/>
      <c r="AI44" s="65"/>
    </row>
    <row r="45" spans="1:35" s="82" customFormat="1">
      <c r="A45" s="21" t="str">
        <f>Q8</f>
        <v>Fron 16</v>
      </c>
      <c r="B45" s="23">
        <v>40</v>
      </c>
      <c r="C45" s="2">
        <f t="shared" si="6"/>
        <v>104</v>
      </c>
      <c r="D45" s="2">
        <f t="shared" si="7"/>
        <v>63.873080000000002</v>
      </c>
      <c r="E45" s="2">
        <f t="shared" si="8"/>
        <v>14.267200000000001</v>
      </c>
      <c r="F45" s="2">
        <f t="shared" si="9"/>
        <v>5.849424</v>
      </c>
      <c r="G45" s="2">
        <f t="shared" si="5"/>
        <v>3.6400000000000002E-2</v>
      </c>
      <c r="H45" s="2">
        <f t="shared" si="5"/>
        <v>0.62799999999999989</v>
      </c>
      <c r="I45" s="2">
        <f t="shared" si="5"/>
        <v>0.02</v>
      </c>
      <c r="J45" s="2">
        <f t="shared" si="5"/>
        <v>4.0000000000000002E-4</v>
      </c>
      <c r="K45" s="2">
        <f t="shared" si="5"/>
        <v>2E-3</v>
      </c>
      <c r="L45" s="2">
        <f t="shared" si="5"/>
        <v>2.4799999999999999E-2</v>
      </c>
      <c r="M45" s="2">
        <f t="shared" si="5"/>
        <v>0.156</v>
      </c>
      <c r="N45" s="2">
        <f t="shared" si="5"/>
        <v>0</v>
      </c>
      <c r="O45" s="2">
        <f t="shared" si="5"/>
        <v>0</v>
      </c>
      <c r="P45" s="2">
        <f t="shared" si="5"/>
        <v>168.07999999999998</v>
      </c>
      <c r="Q45" s="2">
        <f t="shared" si="10"/>
        <v>222.00000000000003</v>
      </c>
      <c r="R45" s="2">
        <f t="shared" si="11"/>
        <v>0</v>
      </c>
      <c r="S45" s="2">
        <f t="shared" si="11"/>
        <v>0</v>
      </c>
      <c r="T45" s="2">
        <f t="shared" si="11"/>
        <v>0</v>
      </c>
      <c r="U45" s="2">
        <f t="shared" si="11"/>
        <v>0</v>
      </c>
      <c r="AB45" s="65"/>
      <c r="AC45" s="65"/>
      <c r="AD45" s="65"/>
      <c r="AE45" s="65"/>
      <c r="AF45" s="65"/>
      <c r="AG45" s="65"/>
      <c r="AH45" s="65"/>
      <c r="AI45" s="65"/>
    </row>
    <row r="46" spans="1:35" s="82" customFormat="1">
      <c r="A46" s="21" t="str">
        <f>R8</f>
        <v>Fron 17</v>
      </c>
      <c r="B46" s="23">
        <v>40</v>
      </c>
      <c r="C46" s="2">
        <f t="shared" si="6"/>
        <v>104</v>
      </c>
      <c r="D46" s="2">
        <f t="shared" si="7"/>
        <v>63.873080000000002</v>
      </c>
      <c r="E46" s="2">
        <f t="shared" si="8"/>
        <v>14.267200000000001</v>
      </c>
      <c r="F46" s="2">
        <f t="shared" si="9"/>
        <v>5.849424</v>
      </c>
      <c r="G46" s="2">
        <f t="shared" si="5"/>
        <v>3.6400000000000002E-2</v>
      </c>
      <c r="H46" s="2">
        <f t="shared" si="5"/>
        <v>0.62799999999999989</v>
      </c>
      <c r="I46" s="2">
        <f t="shared" si="5"/>
        <v>0.02</v>
      </c>
      <c r="J46" s="2">
        <f t="shared" si="5"/>
        <v>4.0000000000000002E-4</v>
      </c>
      <c r="K46" s="2">
        <f t="shared" si="5"/>
        <v>2E-3</v>
      </c>
      <c r="L46" s="2">
        <f t="shared" si="5"/>
        <v>2.4799999999999999E-2</v>
      </c>
      <c r="M46" s="2">
        <f t="shared" si="5"/>
        <v>0.156</v>
      </c>
      <c r="N46" s="2">
        <f t="shared" si="5"/>
        <v>0</v>
      </c>
      <c r="O46" s="2">
        <f t="shared" si="5"/>
        <v>0</v>
      </c>
      <c r="P46" s="2">
        <f t="shared" si="5"/>
        <v>168.07999999999998</v>
      </c>
      <c r="Q46" s="2">
        <f t="shared" si="10"/>
        <v>222.00000000000003</v>
      </c>
      <c r="R46" s="2">
        <f t="shared" si="11"/>
        <v>0</v>
      </c>
      <c r="S46" s="2">
        <f t="shared" si="11"/>
        <v>0</v>
      </c>
      <c r="T46" s="2">
        <f t="shared" si="11"/>
        <v>0</v>
      </c>
      <c r="U46" s="2">
        <f t="shared" si="11"/>
        <v>0</v>
      </c>
      <c r="AB46" s="65"/>
      <c r="AC46" s="65"/>
      <c r="AD46" s="65"/>
      <c r="AE46" s="65"/>
      <c r="AF46" s="65"/>
      <c r="AG46" s="65"/>
      <c r="AH46" s="65"/>
      <c r="AI46" s="65"/>
    </row>
    <row r="47" spans="1:35" s="82" customFormat="1">
      <c r="A47" s="21" t="str">
        <f>S8</f>
        <v>Fron 18</v>
      </c>
      <c r="B47" s="23">
        <v>40</v>
      </c>
      <c r="C47" s="2">
        <f t="shared" si="6"/>
        <v>104</v>
      </c>
      <c r="D47" s="2">
        <f t="shared" si="7"/>
        <v>63.873080000000002</v>
      </c>
      <c r="E47" s="2">
        <f t="shared" si="8"/>
        <v>14.267200000000001</v>
      </c>
      <c r="F47" s="2">
        <f t="shared" si="9"/>
        <v>5.849424</v>
      </c>
      <c r="G47" s="2">
        <f t="shared" ref="G47:P50" si="12">IF(G$27="%w/w SAR",((G$28*10)*$B47),IF(G$27="%w/w DM",(((G$28*10)*($B$28/100))*$B47),IF(G$27="kg/t SAR",(G$28*$B47),IF(G$27="kg/t DM",((G$28*($B$28/100))*$B47),IF(G$27="mg/kg SAR",((G$28*0.001)*$B47),IF(G$27="mg/kg DM",(((G$28*0.001)*($B$28/100))*$B47),0))))))</f>
        <v>3.6400000000000002E-2</v>
      </c>
      <c r="H47" s="2">
        <f t="shared" si="12"/>
        <v>0.62799999999999989</v>
      </c>
      <c r="I47" s="2">
        <f t="shared" si="12"/>
        <v>0.02</v>
      </c>
      <c r="J47" s="2">
        <f t="shared" si="12"/>
        <v>4.0000000000000002E-4</v>
      </c>
      <c r="K47" s="2">
        <f t="shared" si="12"/>
        <v>2E-3</v>
      </c>
      <c r="L47" s="2">
        <f t="shared" si="12"/>
        <v>2.4799999999999999E-2</v>
      </c>
      <c r="M47" s="2">
        <f t="shared" si="12"/>
        <v>0.156</v>
      </c>
      <c r="N47" s="2">
        <f t="shared" si="12"/>
        <v>0</v>
      </c>
      <c r="O47" s="2">
        <f t="shared" si="12"/>
        <v>0</v>
      </c>
      <c r="P47" s="2">
        <f t="shared" si="12"/>
        <v>168.07999999999998</v>
      </c>
      <c r="Q47" s="2">
        <f t="shared" si="10"/>
        <v>222.00000000000003</v>
      </c>
      <c r="R47" s="2">
        <f t="shared" si="11"/>
        <v>0</v>
      </c>
      <c r="S47" s="2">
        <f t="shared" si="11"/>
        <v>0</v>
      </c>
      <c r="T47" s="2">
        <f t="shared" si="11"/>
        <v>0</v>
      </c>
      <c r="U47" s="2">
        <f t="shared" si="11"/>
        <v>0</v>
      </c>
      <c r="AB47" s="65"/>
      <c r="AC47" s="65"/>
      <c r="AD47" s="65"/>
      <c r="AE47" s="65"/>
      <c r="AF47" s="65"/>
      <c r="AG47" s="65"/>
      <c r="AH47" s="65"/>
      <c r="AI47" s="65"/>
    </row>
    <row r="48" spans="1:35" s="82" customFormat="1">
      <c r="A48" s="21" t="str">
        <f>T8</f>
        <v>Fron 19</v>
      </c>
      <c r="B48" s="23">
        <v>40</v>
      </c>
      <c r="C48" s="2">
        <f t="shared" si="6"/>
        <v>104</v>
      </c>
      <c r="D48" s="2">
        <f t="shared" si="7"/>
        <v>63.873080000000002</v>
      </c>
      <c r="E48" s="2">
        <f t="shared" si="8"/>
        <v>14.267200000000001</v>
      </c>
      <c r="F48" s="2">
        <f t="shared" si="9"/>
        <v>5.849424</v>
      </c>
      <c r="G48" s="2">
        <f t="shared" si="12"/>
        <v>3.6400000000000002E-2</v>
      </c>
      <c r="H48" s="2">
        <f t="shared" si="12"/>
        <v>0.62799999999999989</v>
      </c>
      <c r="I48" s="2">
        <f t="shared" si="12"/>
        <v>0.02</v>
      </c>
      <c r="J48" s="2">
        <f t="shared" si="12"/>
        <v>4.0000000000000002E-4</v>
      </c>
      <c r="K48" s="2">
        <f t="shared" si="12"/>
        <v>2E-3</v>
      </c>
      <c r="L48" s="2">
        <f t="shared" si="12"/>
        <v>2.4799999999999999E-2</v>
      </c>
      <c r="M48" s="2">
        <f t="shared" si="12"/>
        <v>0.156</v>
      </c>
      <c r="N48" s="2">
        <f t="shared" si="12"/>
        <v>0</v>
      </c>
      <c r="O48" s="2">
        <f t="shared" si="12"/>
        <v>0</v>
      </c>
      <c r="P48" s="2">
        <f t="shared" si="12"/>
        <v>168.07999999999998</v>
      </c>
      <c r="Q48" s="2">
        <f t="shared" si="10"/>
        <v>222.00000000000003</v>
      </c>
      <c r="R48" s="2">
        <f t="shared" si="11"/>
        <v>0</v>
      </c>
      <c r="S48" s="2">
        <f t="shared" si="11"/>
        <v>0</v>
      </c>
      <c r="T48" s="2">
        <f t="shared" si="11"/>
        <v>0</v>
      </c>
      <c r="U48" s="2">
        <f t="shared" si="11"/>
        <v>0</v>
      </c>
      <c r="AB48" s="65"/>
      <c r="AC48" s="65"/>
      <c r="AD48" s="65"/>
      <c r="AE48" s="65"/>
      <c r="AF48" s="65"/>
      <c r="AG48" s="65"/>
      <c r="AH48" s="65"/>
      <c r="AI48" s="65"/>
    </row>
    <row r="49" spans="1:35" s="82" customFormat="1">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5"/>
      <c r="AC49" s="65"/>
      <c r="AD49" s="65"/>
      <c r="AE49" s="65"/>
      <c r="AF49" s="65"/>
      <c r="AG49" s="65"/>
      <c r="AH49" s="65"/>
      <c r="AI49" s="65"/>
    </row>
    <row r="50" spans="1:35" s="82" customFormat="1" ht="13.5" thickBot="1">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5"/>
      <c r="AC50" s="65"/>
      <c r="AD50" s="65"/>
      <c r="AE50" s="65"/>
      <c r="AF50" s="65"/>
      <c r="AG50" s="65"/>
      <c r="AH50" s="65"/>
      <c r="AI50" s="65"/>
    </row>
    <row r="51" spans="1:35" s="13" customFormat="1" ht="13.5" thickBot="1">
      <c r="A51" s="11" t="s">
        <v>160</v>
      </c>
      <c r="B51" s="12">
        <v>250</v>
      </c>
      <c r="C51" s="12">
        <v>250</v>
      </c>
      <c r="D51" s="12" t="s">
        <v>161</v>
      </c>
      <c r="E51" s="12" t="s">
        <v>161</v>
      </c>
      <c r="F51" s="12" t="s">
        <v>161</v>
      </c>
      <c r="G51" s="12">
        <v>7.5</v>
      </c>
      <c r="H51" s="12">
        <v>15</v>
      </c>
      <c r="I51" s="12">
        <v>15</v>
      </c>
      <c r="J51" s="12">
        <v>0.15</v>
      </c>
      <c r="K51" s="12">
        <v>0.1</v>
      </c>
      <c r="L51" s="12">
        <v>3</v>
      </c>
      <c r="M51" s="12">
        <v>15</v>
      </c>
      <c r="N51" s="29" t="s">
        <v>162</v>
      </c>
      <c r="O51" s="29" t="s">
        <v>162</v>
      </c>
      <c r="P51" s="12">
        <v>360</v>
      </c>
      <c r="Q51" s="12" t="s">
        <v>163</v>
      </c>
      <c r="R51" s="12">
        <v>0.15</v>
      </c>
      <c r="S51" s="12">
        <v>0.7</v>
      </c>
      <c r="T51" s="12">
        <v>0.2</v>
      </c>
      <c r="U51" s="12">
        <v>20</v>
      </c>
      <c r="AB51" s="28"/>
      <c r="AC51" s="28"/>
      <c r="AD51" s="28"/>
      <c r="AE51" s="28"/>
      <c r="AF51" s="28"/>
      <c r="AG51" s="28"/>
      <c r="AH51" s="28"/>
      <c r="AI51" s="28"/>
    </row>
    <row r="53" spans="1:35" ht="20.25">
      <c r="A53" s="83" t="s">
        <v>164</v>
      </c>
    </row>
    <row r="54" spans="1:35" ht="25.5">
      <c r="A54" s="84"/>
      <c r="B54" s="85" t="s">
        <v>165</v>
      </c>
      <c r="C54" s="85" t="s">
        <v>166</v>
      </c>
      <c r="D54" s="85" t="s">
        <v>167</v>
      </c>
      <c r="E54" s="85" t="s">
        <v>168</v>
      </c>
      <c r="F54" s="85" t="s">
        <v>169</v>
      </c>
      <c r="G54" s="85" t="s">
        <v>170</v>
      </c>
    </row>
    <row r="55" spans="1:35">
      <c r="A55" s="86"/>
      <c r="B55" s="95"/>
      <c r="C55" s="96"/>
      <c r="D55" s="87">
        <f>(B55/100)*C55</f>
        <v>0</v>
      </c>
      <c r="E55" s="87">
        <f>G55</f>
        <v>0</v>
      </c>
      <c r="F55" s="96"/>
      <c r="G55" s="87">
        <f>(B55/100)*F55</f>
        <v>0</v>
      </c>
    </row>
    <row r="56" spans="1:35" s="27" customFormat="1">
      <c r="A56" s="41" t="s">
        <v>46</v>
      </c>
      <c r="B56" s="16">
        <v>1</v>
      </c>
      <c r="C56" s="88">
        <v>2</v>
      </c>
      <c r="D56" s="89">
        <v>3</v>
      </c>
      <c r="E56" s="89">
        <v>4</v>
      </c>
      <c r="F56" s="88">
        <v>5</v>
      </c>
      <c r="G56" s="89">
        <v>6</v>
      </c>
      <c r="H56" s="90">
        <v>7</v>
      </c>
      <c r="I56" s="90">
        <v>8</v>
      </c>
      <c r="J56" s="90">
        <v>9</v>
      </c>
      <c r="K56" s="88">
        <v>10</v>
      </c>
      <c r="L56" s="88">
        <v>11</v>
      </c>
      <c r="M56" s="89">
        <v>12</v>
      </c>
      <c r="N56" s="89">
        <v>13</v>
      </c>
      <c r="O56" s="88">
        <v>14</v>
      </c>
      <c r="P56" s="89">
        <v>15</v>
      </c>
      <c r="Q56" s="90">
        <v>16</v>
      </c>
      <c r="R56" s="90">
        <v>17</v>
      </c>
      <c r="S56" s="90">
        <v>18</v>
      </c>
      <c r="T56" s="88">
        <v>19</v>
      </c>
      <c r="U56" s="88">
        <v>20</v>
      </c>
    </row>
    <row r="57" spans="1:35" s="27" customFormat="1">
      <c r="A57" s="41" t="s">
        <v>49</v>
      </c>
      <c r="B57" s="16" t="str">
        <f>C8</f>
        <v>Fron 1</v>
      </c>
      <c r="C57" s="16" t="str">
        <f t="shared" ref="C57:U57" si="13">D8</f>
        <v>Fron 2</v>
      </c>
      <c r="D57" s="16" t="str">
        <f t="shared" si="13"/>
        <v>Fron 3</v>
      </c>
      <c r="E57" s="16" t="str">
        <f t="shared" si="13"/>
        <v>Fron 4</v>
      </c>
      <c r="F57" s="16" t="str">
        <f t="shared" si="13"/>
        <v>Fron 5</v>
      </c>
      <c r="G57" s="16" t="str">
        <f t="shared" si="13"/>
        <v>Fron 6</v>
      </c>
      <c r="H57" s="16" t="str">
        <f t="shared" si="13"/>
        <v>Fron 7</v>
      </c>
      <c r="I57" s="16" t="str">
        <f t="shared" si="13"/>
        <v>Fron 8</v>
      </c>
      <c r="J57" s="16" t="str">
        <f t="shared" si="13"/>
        <v>Fron 9</v>
      </c>
      <c r="K57" s="16" t="str">
        <f t="shared" si="13"/>
        <v>Fron 10</v>
      </c>
      <c r="L57" s="16" t="str">
        <f t="shared" si="13"/>
        <v>Fron 11</v>
      </c>
      <c r="M57" s="16" t="str">
        <f t="shared" si="13"/>
        <v>Fron 12</v>
      </c>
      <c r="N57" s="16" t="str">
        <f t="shared" si="13"/>
        <v>Fron 13</v>
      </c>
      <c r="O57" s="16" t="str">
        <f t="shared" si="13"/>
        <v>Fron 14</v>
      </c>
      <c r="P57" s="16" t="str">
        <f t="shared" si="13"/>
        <v>Fron 16</v>
      </c>
      <c r="Q57" s="16" t="str">
        <f t="shared" si="13"/>
        <v>Fron 17</v>
      </c>
      <c r="R57" s="16" t="str">
        <f t="shared" si="13"/>
        <v>Fron 18</v>
      </c>
      <c r="S57" s="16" t="str">
        <f t="shared" si="13"/>
        <v>Fron 19</v>
      </c>
      <c r="T57" s="16">
        <f t="shared" si="13"/>
        <v>0</v>
      </c>
      <c r="U57" s="16">
        <f t="shared" si="13"/>
        <v>0</v>
      </c>
    </row>
    <row r="58" spans="1:35" s="27" customFormat="1" hidden="1">
      <c r="A58" s="41" t="s">
        <v>171</v>
      </c>
      <c r="B58" s="43" t="str">
        <f>C16&amp;" I "&amp;(VLOOKUP(C14,Table245[],6,FALSE))</f>
        <v>Sandy Loam I Grass</v>
      </c>
      <c r="C58" s="43" t="str">
        <f>D16&amp;" I "&amp;(VLOOKUP(D14,Table245[],6,FALSE))</f>
        <v>Sandy Loam I Grass</v>
      </c>
      <c r="D58" s="21" t="str">
        <f>E16&amp;" I "&amp;(VLOOKUP(E14,Table245[],6,FALSE))</f>
        <v>Sandy Loam I Grass</v>
      </c>
      <c r="E58" s="21" t="str">
        <f>F16&amp;" I "&amp;(VLOOKUP(F14,Table245[],6,FALSE))</f>
        <v>Sandy Loam I Grass</v>
      </c>
      <c r="F58" s="21" t="str">
        <f>G16&amp;" I "&amp;(VLOOKUP(G14,Table245[],6,FALSE))</f>
        <v>Sandy Loam I Grass</v>
      </c>
      <c r="G58" s="21" t="str">
        <f>H16&amp;" I "&amp;(VLOOKUP(H14,Table245[],6,FALSE))</f>
        <v>Sandy Loam I Grass</v>
      </c>
      <c r="H58" s="21" t="str">
        <f>I16&amp;" I "&amp;(VLOOKUP(I14,Table245[],6,FALSE))</f>
        <v>Sandy Loam I Grass</v>
      </c>
      <c r="I58" s="21" t="str">
        <f>J16&amp;" I "&amp;(VLOOKUP(J14,Table245[],6,FALSE))</f>
        <v>Sandy Loam I Grass</v>
      </c>
      <c r="J58" s="21" t="str">
        <f>K16&amp;" I "&amp;(VLOOKUP(K14,Table245[],6,FALSE))</f>
        <v>Sandy Loam I Grass</v>
      </c>
      <c r="K58" s="21" t="str">
        <f>L16&amp;" I "&amp;(VLOOKUP(L14,Table245[],6,FALSE))</f>
        <v>Sandy Loam I Grass</v>
      </c>
      <c r="L58" s="21" t="str">
        <f>M16&amp;" I "&amp;(VLOOKUP(M14,Table245[],6,FALSE))</f>
        <v>Sandy Loam I Grass</v>
      </c>
      <c r="M58" s="21" t="str">
        <f>N16&amp;" I "&amp;(VLOOKUP(N14,Table245[],6,FALSE))</f>
        <v>Sandy Loam I Grass</v>
      </c>
      <c r="N58" s="21" t="str">
        <f>O16&amp;" I "&amp;(VLOOKUP(O14,Table245[],6,FALSE))</f>
        <v>Sandy Loam I Grass</v>
      </c>
      <c r="O58" s="21" t="str">
        <f>P16&amp;" I "&amp;(VLOOKUP(P14,Table245[],6,FALSE))</f>
        <v>Sandy Loam I Grass</v>
      </c>
      <c r="P58" s="21" t="str">
        <f>Q16&amp;" I "&amp;(VLOOKUP(Q14,Table245[],6,FALSE))</f>
        <v>Sandy Loam I Grass</v>
      </c>
      <c r="Q58" s="21" t="str">
        <f>R16&amp;" I "&amp;(VLOOKUP(R14,Table245[],6,FALSE))</f>
        <v>Sandy Loam I Grass</v>
      </c>
      <c r="R58" s="21" t="str">
        <f>S16&amp;" I "&amp;(VLOOKUP(S14,Table245[],6,FALSE))</f>
        <v>Sandy Loam I Grass</v>
      </c>
      <c r="S58" s="21" t="str">
        <f>T16&amp;" I "&amp;(VLOOKUP(T14,Table245[],6,FALSE))</f>
        <v>Sandy Loam I Grass</v>
      </c>
      <c r="T58" s="21" t="e">
        <f>U16&amp;" I "&amp;(VLOOKUP(U14,Table245[],6,FALSE))</f>
        <v>#N/A</v>
      </c>
      <c r="U58" s="21" t="e">
        <f>V16&amp;" I "&amp;(VLOOKUP(V14,Table245[],6,FALSE))</f>
        <v>#N/A</v>
      </c>
    </row>
    <row r="59" spans="1:35" s="27" customFormat="1" hidden="1">
      <c r="A59" s="91" t="s">
        <v>172</v>
      </c>
      <c r="B59" s="92">
        <f>VLOOKUP(C$14,Table245[],5,FALSE)</f>
        <v>6.2</v>
      </c>
      <c r="C59" s="92">
        <f>VLOOKUP(D$14,Table245[],5,FALSE)</f>
        <v>6.2</v>
      </c>
      <c r="D59" s="92">
        <f>VLOOKUP(E$14,Table245[],5,FALSE)</f>
        <v>6.2</v>
      </c>
      <c r="E59" s="92">
        <f>VLOOKUP(F$14,Table245[],5,FALSE)</f>
        <v>6.2</v>
      </c>
      <c r="F59" s="92">
        <f>VLOOKUP(G$14,Table245[],5,FALSE)</f>
        <v>6.2</v>
      </c>
      <c r="G59" s="92">
        <f>VLOOKUP(H$14,Table245[],5,FALSE)</f>
        <v>6.2</v>
      </c>
      <c r="H59" s="92">
        <f>VLOOKUP(I$14,Table245[],5,FALSE)</f>
        <v>6.2</v>
      </c>
      <c r="I59" s="92">
        <f>VLOOKUP(J$14,Table245[],5,FALSE)</f>
        <v>6.2</v>
      </c>
      <c r="J59" s="92">
        <f>VLOOKUP(K$14,Table245[],5,FALSE)</f>
        <v>6.2</v>
      </c>
      <c r="K59" s="92">
        <f>VLOOKUP(L$14,Table245[],5,FALSE)</f>
        <v>6.2</v>
      </c>
      <c r="L59" s="92">
        <f>VLOOKUP(M$14,Table245[],5,FALSE)</f>
        <v>6.2</v>
      </c>
      <c r="M59" s="92">
        <f>VLOOKUP(N$14,Table245[],5,FALSE)</f>
        <v>6.2</v>
      </c>
      <c r="N59" s="92">
        <f>VLOOKUP(O$14,Table245[],5,FALSE)</f>
        <v>6.2</v>
      </c>
      <c r="O59" s="92">
        <f>VLOOKUP(P$14,Table245[],5,FALSE)</f>
        <v>6.2</v>
      </c>
      <c r="P59" s="92">
        <f>VLOOKUP(Q$14,Table245[],5,FALSE)</f>
        <v>6.2</v>
      </c>
      <c r="Q59" s="92">
        <f>VLOOKUP(R$14,Table245[],5,FALSE)</f>
        <v>6.2</v>
      </c>
      <c r="R59" s="92">
        <f>VLOOKUP(S$14,Table245[],5,FALSE)</f>
        <v>6.2</v>
      </c>
      <c r="S59" s="92">
        <f>VLOOKUP(T$14,Table245[],5,FALSE)</f>
        <v>6.2</v>
      </c>
      <c r="T59" s="92" t="e">
        <f>VLOOKUP(U$14,Table245[],5,FALSE)</f>
        <v>#N/A</v>
      </c>
      <c r="U59" s="92" t="e">
        <f>VLOOKUP(V$14,Table245[],5,FALSE)</f>
        <v>#N/A</v>
      </c>
    </row>
    <row r="60" spans="1:35" s="27" customFormat="1" hidden="1">
      <c r="A60" s="91" t="s">
        <v>74</v>
      </c>
      <c r="B60" s="92">
        <f>C10</f>
        <v>6.2</v>
      </c>
      <c r="C60" s="92">
        <f t="shared" ref="C60:U60" si="14">D10</f>
        <v>6.5</v>
      </c>
      <c r="D60" s="92">
        <f t="shared" si="14"/>
        <v>6.1</v>
      </c>
      <c r="E60" s="92">
        <f t="shared" si="14"/>
        <v>6.2</v>
      </c>
      <c r="F60" s="92">
        <f t="shared" si="14"/>
        <v>6</v>
      </c>
      <c r="G60" s="92">
        <f t="shared" si="14"/>
        <v>6.1</v>
      </c>
      <c r="H60" s="92">
        <f t="shared" si="14"/>
        <v>6.7</v>
      </c>
      <c r="I60" s="92">
        <f t="shared" si="14"/>
        <v>6.1</v>
      </c>
      <c r="J60" s="92">
        <f t="shared" si="14"/>
        <v>6</v>
      </c>
      <c r="K60" s="92">
        <f t="shared" si="14"/>
        <v>5.9</v>
      </c>
      <c r="L60" s="92">
        <f t="shared" si="14"/>
        <v>5.9</v>
      </c>
      <c r="M60" s="92">
        <f t="shared" si="14"/>
        <v>5.8</v>
      </c>
      <c r="N60" s="92">
        <f t="shared" si="14"/>
        <v>5.8</v>
      </c>
      <c r="O60" s="92">
        <f t="shared" si="14"/>
        <v>6.4</v>
      </c>
      <c r="P60" s="92">
        <f t="shared" si="14"/>
        <v>6.6</v>
      </c>
      <c r="Q60" s="92">
        <f t="shared" si="14"/>
        <v>6.5</v>
      </c>
      <c r="R60" s="92">
        <f t="shared" si="14"/>
        <v>7.3</v>
      </c>
      <c r="S60" s="92">
        <f t="shared" si="14"/>
        <v>7.1</v>
      </c>
      <c r="T60" s="92">
        <f t="shared" si="14"/>
        <v>0</v>
      </c>
      <c r="U60" s="92">
        <f t="shared" si="14"/>
        <v>0</v>
      </c>
    </row>
    <row r="61" spans="1:35" s="27" customFormat="1" hidden="1">
      <c r="A61" s="91" t="s">
        <v>173</v>
      </c>
      <c r="B61" s="92">
        <f t="shared" ref="B61:U61" si="15">VLOOKUP(B58,$AD9:$AE18,2,FALSE)</f>
        <v>5</v>
      </c>
      <c r="C61" s="92">
        <f t="shared" si="15"/>
        <v>5</v>
      </c>
      <c r="D61" s="92">
        <f t="shared" si="15"/>
        <v>5</v>
      </c>
      <c r="E61" s="92">
        <f t="shared" si="15"/>
        <v>5</v>
      </c>
      <c r="F61" s="92">
        <f t="shared" si="15"/>
        <v>5</v>
      </c>
      <c r="G61" s="92">
        <f t="shared" si="15"/>
        <v>5</v>
      </c>
      <c r="H61" s="92">
        <f t="shared" si="15"/>
        <v>5</v>
      </c>
      <c r="I61" s="92">
        <f t="shared" si="15"/>
        <v>5</v>
      </c>
      <c r="J61" s="92">
        <f t="shared" si="15"/>
        <v>5</v>
      </c>
      <c r="K61" s="92">
        <f t="shared" si="15"/>
        <v>5</v>
      </c>
      <c r="L61" s="92">
        <f t="shared" si="15"/>
        <v>5</v>
      </c>
      <c r="M61" s="92">
        <f t="shared" si="15"/>
        <v>5</v>
      </c>
      <c r="N61" s="92">
        <f t="shared" si="15"/>
        <v>5</v>
      </c>
      <c r="O61" s="92">
        <f t="shared" si="15"/>
        <v>5</v>
      </c>
      <c r="P61" s="92">
        <f t="shared" si="15"/>
        <v>5</v>
      </c>
      <c r="Q61" s="92">
        <f t="shared" si="15"/>
        <v>5</v>
      </c>
      <c r="R61" s="92">
        <f t="shared" si="15"/>
        <v>5</v>
      </c>
      <c r="S61" s="92">
        <f t="shared" si="15"/>
        <v>5</v>
      </c>
      <c r="T61" s="92" t="e">
        <f t="shared" si="15"/>
        <v>#N/A</v>
      </c>
      <c r="U61" s="92" t="e">
        <f t="shared" si="15"/>
        <v>#N/A</v>
      </c>
    </row>
    <row r="62" spans="1:35" s="27" customFormat="1" hidden="1">
      <c r="A62" s="91" t="s">
        <v>174</v>
      </c>
      <c r="B62" s="93">
        <f>B31</f>
        <v>40</v>
      </c>
      <c r="C62" s="93">
        <f>B32</f>
        <v>40</v>
      </c>
      <c r="D62" s="93">
        <f>B33</f>
        <v>40</v>
      </c>
      <c r="E62" s="93">
        <f>B34</f>
        <v>40</v>
      </c>
      <c r="F62" s="93">
        <f>B35</f>
        <v>40</v>
      </c>
      <c r="G62" s="93">
        <f>B36</f>
        <v>40</v>
      </c>
      <c r="H62" s="93">
        <f>B37</f>
        <v>40</v>
      </c>
      <c r="I62" s="93">
        <f>B38</f>
        <v>40</v>
      </c>
      <c r="J62" s="93">
        <f>B39</f>
        <v>40</v>
      </c>
      <c r="K62" s="93">
        <f>B40</f>
        <v>40</v>
      </c>
      <c r="L62" s="93">
        <f>B41</f>
        <v>40</v>
      </c>
      <c r="M62" s="93">
        <f>B42</f>
        <v>40</v>
      </c>
      <c r="N62" s="93">
        <f>B43</f>
        <v>40</v>
      </c>
      <c r="O62" s="93">
        <f>B44</f>
        <v>40</v>
      </c>
      <c r="P62" s="93">
        <f>B45</f>
        <v>40</v>
      </c>
      <c r="Q62" s="93">
        <f>B46</f>
        <v>40</v>
      </c>
      <c r="R62" s="93">
        <f>B47</f>
        <v>40</v>
      </c>
      <c r="S62" s="93">
        <f>B48</f>
        <v>40</v>
      </c>
      <c r="T62" s="93">
        <f>B49</f>
        <v>0</v>
      </c>
      <c r="U62" s="93">
        <f>B50</f>
        <v>0</v>
      </c>
    </row>
    <row r="63" spans="1:35" s="27" customFormat="1" ht="25.5">
      <c r="A63" s="85" t="s">
        <v>175</v>
      </c>
      <c r="B63" s="93">
        <f>$E55*(B62/100)</f>
        <v>0</v>
      </c>
      <c r="C63" s="93">
        <f t="shared" ref="C63:U63" si="16">$E55*(C62/100)</f>
        <v>0</v>
      </c>
      <c r="D63" s="93">
        <f t="shared" si="16"/>
        <v>0</v>
      </c>
      <c r="E63" s="93">
        <f t="shared" si="16"/>
        <v>0</v>
      </c>
      <c r="F63" s="93">
        <f>$E55*(F62/100)</f>
        <v>0</v>
      </c>
      <c r="G63" s="93">
        <f t="shared" si="16"/>
        <v>0</v>
      </c>
      <c r="H63" s="93">
        <f t="shared" si="16"/>
        <v>0</v>
      </c>
      <c r="I63" s="93">
        <f t="shared" si="16"/>
        <v>0</v>
      </c>
      <c r="J63" s="93">
        <f t="shared" si="16"/>
        <v>0</v>
      </c>
      <c r="K63" s="93">
        <f t="shared" si="16"/>
        <v>0</v>
      </c>
      <c r="L63" s="93">
        <f t="shared" si="16"/>
        <v>0</v>
      </c>
      <c r="M63" s="93">
        <f t="shared" si="16"/>
        <v>0</v>
      </c>
      <c r="N63" s="93">
        <f t="shared" si="16"/>
        <v>0</v>
      </c>
      <c r="O63" s="93">
        <f t="shared" si="16"/>
        <v>0</v>
      </c>
      <c r="P63" s="93">
        <f t="shared" si="16"/>
        <v>0</v>
      </c>
      <c r="Q63" s="93">
        <f t="shared" si="16"/>
        <v>0</v>
      </c>
      <c r="R63" s="93">
        <f t="shared" si="16"/>
        <v>0</v>
      </c>
      <c r="S63" s="93">
        <f t="shared" si="16"/>
        <v>0</v>
      </c>
      <c r="T63" s="93">
        <f t="shared" si="16"/>
        <v>0</v>
      </c>
      <c r="U63" s="93">
        <f t="shared" si="16"/>
        <v>0</v>
      </c>
    </row>
    <row r="64" spans="1:35" s="27" customFormat="1" ht="25.5">
      <c r="A64" s="85" t="s">
        <v>176</v>
      </c>
      <c r="B64" s="93">
        <f>(B59-B60)*B61</f>
        <v>0</v>
      </c>
      <c r="C64" s="93">
        <f t="shared" ref="C64:U64" si="17">(C59-C60)*C61</f>
        <v>-1.4999999999999991</v>
      </c>
      <c r="D64" s="93">
        <f t="shared" si="17"/>
        <v>0.50000000000000266</v>
      </c>
      <c r="E64" s="93">
        <f t="shared" si="17"/>
        <v>0</v>
      </c>
      <c r="F64" s="93">
        <f t="shared" si="17"/>
        <v>1.0000000000000009</v>
      </c>
      <c r="G64" s="93">
        <f t="shared" si="17"/>
        <v>0.50000000000000266</v>
      </c>
      <c r="H64" s="93">
        <f t="shared" si="17"/>
        <v>-2.5</v>
      </c>
      <c r="I64" s="93">
        <f t="shared" si="17"/>
        <v>0.50000000000000266</v>
      </c>
      <c r="J64" s="93">
        <f t="shared" si="17"/>
        <v>1.0000000000000009</v>
      </c>
      <c r="K64" s="93">
        <f t="shared" si="17"/>
        <v>1.4999999999999991</v>
      </c>
      <c r="L64" s="93">
        <f t="shared" si="17"/>
        <v>1.4999999999999991</v>
      </c>
      <c r="M64" s="93">
        <f t="shared" si="17"/>
        <v>2.0000000000000018</v>
      </c>
      <c r="N64" s="93">
        <f t="shared" si="17"/>
        <v>2.0000000000000018</v>
      </c>
      <c r="O64" s="93">
        <f t="shared" si="17"/>
        <v>-1.0000000000000009</v>
      </c>
      <c r="P64" s="93">
        <f t="shared" si="17"/>
        <v>-1.9999999999999973</v>
      </c>
      <c r="Q64" s="93">
        <f t="shared" si="17"/>
        <v>-1.4999999999999991</v>
      </c>
      <c r="R64" s="93">
        <f t="shared" si="17"/>
        <v>-5.4999999999999982</v>
      </c>
      <c r="S64" s="93">
        <f t="shared" si="17"/>
        <v>-4.4999999999999973</v>
      </c>
      <c r="T64" s="93" t="e">
        <f t="shared" si="17"/>
        <v>#N/A</v>
      </c>
      <c r="U64" s="93" t="e">
        <f t="shared" si="17"/>
        <v>#N/A</v>
      </c>
    </row>
    <row r="65" spans="1:21" s="27" customFormat="1" ht="38.25">
      <c r="A65" s="85" t="s">
        <v>177</v>
      </c>
      <c r="B65" s="94" t="str">
        <f>IF(B64&lt;=B63,"OVER","UNDER")</f>
        <v>OVER</v>
      </c>
      <c r="C65" s="94" t="str">
        <f t="shared" ref="C65:U65" si="18">IF(C64&lt;=C63,"OVER","UNDER")</f>
        <v>OVER</v>
      </c>
      <c r="D65" s="94" t="str">
        <f t="shared" si="18"/>
        <v>UNDER</v>
      </c>
      <c r="E65" s="94" t="str">
        <f t="shared" si="18"/>
        <v>OVER</v>
      </c>
      <c r="F65" s="94" t="str">
        <f t="shared" si="18"/>
        <v>UNDER</v>
      </c>
      <c r="G65" s="94" t="str">
        <f t="shared" si="18"/>
        <v>UNDER</v>
      </c>
      <c r="H65" s="94" t="str">
        <f t="shared" si="18"/>
        <v>OVER</v>
      </c>
      <c r="I65" s="94" t="str">
        <f t="shared" si="18"/>
        <v>UNDER</v>
      </c>
      <c r="J65" s="94" t="str">
        <f t="shared" si="18"/>
        <v>UNDER</v>
      </c>
      <c r="K65" s="94" t="str">
        <f t="shared" si="18"/>
        <v>UNDER</v>
      </c>
      <c r="L65" s="94" t="str">
        <f t="shared" si="18"/>
        <v>UNDER</v>
      </c>
      <c r="M65" s="94" t="str">
        <f t="shared" si="18"/>
        <v>UNDER</v>
      </c>
      <c r="N65" s="94" t="str">
        <f t="shared" si="18"/>
        <v>UNDER</v>
      </c>
      <c r="O65" s="94" t="str">
        <f t="shared" si="18"/>
        <v>OVER</v>
      </c>
      <c r="P65" s="94" t="str">
        <f t="shared" si="18"/>
        <v>OVER</v>
      </c>
      <c r="Q65" s="94" t="str">
        <f t="shared" si="18"/>
        <v>OVER</v>
      </c>
      <c r="R65" s="94" t="str">
        <f t="shared" si="18"/>
        <v>OVER</v>
      </c>
      <c r="S65" s="94" t="str">
        <f t="shared" si="18"/>
        <v>OVER</v>
      </c>
      <c r="T65" s="94" t="e">
        <f t="shared" si="18"/>
        <v>#N/A</v>
      </c>
      <c r="U65" s="94"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59" priority="32" operator="equal">
      <formula>"DECREASE"</formula>
    </cfRule>
    <cfRule type="cellIs" dxfId="358" priority="33" operator="equal">
      <formula>"INCREASE"</formula>
    </cfRule>
  </conditionalFormatting>
  <conditionalFormatting sqref="B62:U65 B31:B50">
    <cfRule type="cellIs" dxfId="357" priority="31" operator="greaterThan">
      <formula>$B$51</formula>
    </cfRule>
  </conditionalFormatting>
  <conditionalFormatting sqref="C31:C50">
    <cfRule type="cellIs" dxfId="356" priority="30" operator="greaterThan">
      <formula>$C$51</formula>
    </cfRule>
  </conditionalFormatting>
  <conditionalFormatting sqref="C18:V18">
    <cfRule type="cellIs" dxfId="355" priority="29" operator="equal">
      <formula>0</formula>
    </cfRule>
  </conditionalFormatting>
  <conditionalFormatting sqref="C17:V17">
    <cfRule type="cellIs" dxfId="354" priority="28" operator="equal">
      <formula>0</formula>
    </cfRule>
  </conditionalFormatting>
  <conditionalFormatting sqref="C19:V19">
    <cfRule type="cellIs" dxfId="353" priority="27" operator="equal">
      <formula>0</formula>
    </cfRule>
  </conditionalFormatting>
  <conditionalFormatting sqref="G31:G50">
    <cfRule type="cellIs" dxfId="352" priority="26" operator="greaterThan">
      <formula>$G$51</formula>
    </cfRule>
  </conditionalFormatting>
  <conditionalFormatting sqref="H31:H50">
    <cfRule type="cellIs" dxfId="351" priority="25" operator="greaterThan">
      <formula>$H$51</formula>
    </cfRule>
  </conditionalFormatting>
  <conditionalFormatting sqref="I31:I50">
    <cfRule type="cellIs" dxfId="350" priority="24" operator="greaterThan">
      <formula>$I$51</formula>
    </cfRule>
  </conditionalFormatting>
  <conditionalFormatting sqref="K31:K50">
    <cfRule type="cellIs" dxfId="349" priority="23" operator="greaterThan">
      <formula>$K$51</formula>
    </cfRule>
  </conditionalFormatting>
  <conditionalFormatting sqref="L31:L50">
    <cfRule type="cellIs" dxfId="348" priority="22" operator="greaterThan">
      <formula>$L$51</formula>
    </cfRule>
  </conditionalFormatting>
  <conditionalFormatting sqref="M31:M50">
    <cfRule type="cellIs" dxfId="347" priority="21" operator="greaterThan">
      <formula>$M$51</formula>
    </cfRule>
  </conditionalFormatting>
  <conditionalFormatting sqref="P31:P50">
    <cfRule type="cellIs" dxfId="346" priority="20" operator="greaterThan">
      <formula>$P$51</formula>
    </cfRule>
  </conditionalFormatting>
  <conditionalFormatting sqref="R31:R50">
    <cfRule type="cellIs" dxfId="345" priority="19" operator="greaterThan">
      <formula>$R$51</formula>
    </cfRule>
  </conditionalFormatting>
  <conditionalFormatting sqref="S31:S50">
    <cfRule type="cellIs" dxfId="344" priority="18" operator="greaterThan">
      <formula>$S$51</formula>
    </cfRule>
  </conditionalFormatting>
  <conditionalFormatting sqref="T31:T50">
    <cfRule type="cellIs" dxfId="343" priority="17" operator="greaterThan">
      <formula>$T$51</formula>
    </cfRule>
  </conditionalFormatting>
  <conditionalFormatting sqref="U31:U50">
    <cfRule type="cellIs" dxfId="342" priority="16" operator="greaterThan">
      <formula>$U$51</formula>
    </cfRule>
  </conditionalFormatting>
  <conditionalFormatting sqref="C22:V22">
    <cfRule type="cellIs" dxfId="341" priority="15" operator="equal">
      <formula>0</formula>
    </cfRule>
  </conditionalFormatting>
  <conditionalFormatting sqref="C24:V24">
    <cfRule type="cellIs" dxfId="340" priority="13" operator="equal">
      <formula>"DECREASE"</formula>
    </cfRule>
    <cfRule type="cellIs" dxfId="339" priority="14" operator="equal">
      <formula>"INCREASE"</formula>
    </cfRule>
  </conditionalFormatting>
  <conditionalFormatting sqref="C23:V23">
    <cfRule type="cellIs" dxfId="338" priority="12" operator="equal">
      <formula>0</formula>
    </cfRule>
  </conditionalFormatting>
  <conditionalFormatting sqref="C21:V21">
    <cfRule type="cellIs" dxfId="337" priority="8" operator="equal">
      <formula>0</formula>
    </cfRule>
  </conditionalFormatting>
  <conditionalFormatting sqref="B65:U65">
    <cfRule type="cellIs" dxfId="336" priority="6" operator="equal">
      <formula>"UNDER"</formula>
    </cfRule>
    <cfRule type="cellIs" dxfId="335" priority="7" operator="equal">
      <formula>"OVER"</formula>
    </cfRule>
  </conditionalFormatting>
  <conditionalFormatting sqref="I3">
    <cfRule type="cellIs" dxfId="334" priority="4" operator="greaterThan">
      <formula>4.1</formula>
    </cfRule>
  </conditionalFormatting>
  <conditionalFormatting sqref="J31:J50">
    <cfRule type="cellIs" dxfId="333" priority="3" operator="greaterThan">
      <formula>$J$51</formula>
    </cfRule>
  </conditionalFormatting>
  <conditionalFormatting sqref="I1">
    <cfRule type="cellIs" dxfId="332" priority="2" operator="lessThan">
      <formula>5</formula>
    </cfRule>
  </conditionalFormatting>
  <conditionalFormatting sqref="I2">
    <cfRule type="cellIs" dxfId="331" priority="1" operator="greaterThan">
      <formula>5000.1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sqref="A1:B1"/>
    </sheetView>
  </sheetViews>
  <sheetFormatPr defaultColWidth="13.140625" defaultRowHeight="12.7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c r="A1" s="110" t="s">
        <v>0</v>
      </c>
      <c r="B1" s="110"/>
      <c r="C1" s="126" t="str">
        <f>'Field data and Waste 1'!C1:D1</f>
        <v>PAN-013885</v>
      </c>
      <c r="D1" s="127"/>
      <c r="E1" s="36" t="s">
        <v>2</v>
      </c>
      <c r="F1" s="45">
        <f>'Field data and Waste 1'!F1</f>
        <v>39.5</v>
      </c>
      <c r="G1" s="122" t="s">
        <v>3</v>
      </c>
      <c r="H1" s="123"/>
      <c r="I1" s="101">
        <v>6.98</v>
      </c>
      <c r="AB1" s="26"/>
      <c r="AC1" s="26"/>
      <c r="AD1" s="42" t="s">
        <v>4</v>
      </c>
      <c r="AE1" s="25"/>
      <c r="AF1" s="25"/>
      <c r="AG1" s="26"/>
      <c r="AH1" s="26"/>
      <c r="AI1" s="46" t="s">
        <v>5</v>
      </c>
      <c r="AJ1" s="47" t="s">
        <v>6</v>
      </c>
      <c r="AK1" s="48" t="s">
        <v>7</v>
      </c>
      <c r="AL1" s="49" t="s">
        <v>8</v>
      </c>
      <c r="AM1" s="49" t="s">
        <v>9</v>
      </c>
      <c r="AN1" s="49" t="s">
        <v>10</v>
      </c>
    </row>
    <row r="2" spans="1:41">
      <c r="A2" s="110" t="s">
        <v>11</v>
      </c>
      <c r="B2" s="110"/>
      <c r="C2" s="128" t="str">
        <f>'Field data and Waste 1'!C2:D2</f>
        <v>EPR/KP3594VE</v>
      </c>
      <c r="D2" s="129"/>
      <c r="E2" s="36" t="s">
        <v>13</v>
      </c>
      <c r="F2" s="101" t="s">
        <v>180</v>
      </c>
      <c r="G2" s="124" t="s">
        <v>15</v>
      </c>
      <c r="H2" s="125"/>
      <c r="I2" s="101">
        <v>1731</v>
      </c>
      <c r="AB2" s="42" t="s">
        <v>16</v>
      </c>
      <c r="AC2" s="25"/>
      <c r="AD2" s="42" t="s">
        <v>17</v>
      </c>
      <c r="AE2" s="25"/>
      <c r="AF2" s="25"/>
      <c r="AG2" s="50" t="s">
        <v>18</v>
      </c>
      <c r="AH2" s="26"/>
      <c r="AI2" s="51" t="s">
        <v>4</v>
      </c>
      <c r="AJ2" s="52">
        <v>0</v>
      </c>
      <c r="AK2" s="53">
        <v>0</v>
      </c>
      <c r="AL2" s="18">
        <v>0</v>
      </c>
      <c r="AM2" s="19">
        <v>0</v>
      </c>
      <c r="AN2" s="19">
        <v>0</v>
      </c>
    </row>
    <row r="3" spans="1:41">
      <c r="A3" s="111" t="s">
        <v>19</v>
      </c>
      <c r="B3" s="112"/>
      <c r="C3" s="128" t="str">
        <f>'Field data and Waste 1'!C3:D3</f>
        <v>Trade Effluent Services Ltd</v>
      </c>
      <c r="D3" s="129"/>
      <c r="E3" s="36" t="s">
        <v>21</v>
      </c>
      <c r="F3" s="44" t="s">
        <v>22</v>
      </c>
      <c r="G3" s="122" t="s">
        <v>23</v>
      </c>
      <c r="H3" s="123"/>
      <c r="I3" s="101">
        <v>0.52800000000000002</v>
      </c>
      <c r="AB3" s="42" t="s">
        <v>24</v>
      </c>
      <c r="AC3" s="25"/>
      <c r="AD3" s="42" t="s">
        <v>25</v>
      </c>
      <c r="AE3" s="25"/>
      <c r="AF3" s="25"/>
      <c r="AG3" s="50" t="s">
        <v>26</v>
      </c>
      <c r="AH3" s="26"/>
      <c r="AI3" s="54" t="s">
        <v>27</v>
      </c>
      <c r="AJ3" s="55">
        <v>1.7</v>
      </c>
      <c r="AK3" s="56">
        <v>6</v>
      </c>
      <c r="AL3" s="57">
        <v>1</v>
      </c>
      <c r="AM3" s="19">
        <v>6.2</v>
      </c>
      <c r="AN3" s="19" t="s">
        <v>28</v>
      </c>
    </row>
    <row r="4" spans="1:41">
      <c r="A4" s="110" t="s">
        <v>29</v>
      </c>
      <c r="B4" s="110"/>
      <c r="C4" s="126" t="str">
        <f>'Field data and Waste 1'!C4:D4</f>
        <v xml:space="preserve">Fron Farm, Moel-y-crio, Halkyn, Rhes-y-cae, </v>
      </c>
      <c r="D4" s="127"/>
      <c r="E4" s="37" t="s">
        <v>31</v>
      </c>
      <c r="F4" s="101" t="s">
        <v>181</v>
      </c>
      <c r="G4" s="122"/>
      <c r="H4" s="123"/>
      <c r="I4" s="45"/>
      <c r="AB4" s="42" t="s">
        <v>33</v>
      </c>
      <c r="AC4" s="25"/>
      <c r="AD4" s="58" t="s">
        <v>34</v>
      </c>
      <c r="AE4" s="25"/>
      <c r="AF4" s="25"/>
      <c r="AG4" s="50" t="s">
        <v>22</v>
      </c>
      <c r="AH4" s="26"/>
      <c r="AI4" s="59" t="s">
        <v>35</v>
      </c>
      <c r="AJ4" s="60">
        <v>7</v>
      </c>
      <c r="AK4" s="61">
        <v>10.5</v>
      </c>
      <c r="AL4" s="19">
        <v>2</v>
      </c>
      <c r="AM4" s="19">
        <v>6.7</v>
      </c>
      <c r="AN4" s="19" t="s">
        <v>36</v>
      </c>
    </row>
    <row r="5" spans="1:41">
      <c r="A5" s="110" t="s">
        <v>37</v>
      </c>
      <c r="B5" s="110"/>
      <c r="C5" s="126" t="str">
        <f>'Field data and Waste 1'!C5:D5</f>
        <v>Sion Sleep</v>
      </c>
      <c r="D5" s="127"/>
      <c r="E5" s="36"/>
      <c r="F5" s="45"/>
      <c r="G5" s="122"/>
      <c r="H5" s="123"/>
      <c r="I5" s="45"/>
      <c r="AB5" s="42" t="s">
        <v>39</v>
      </c>
      <c r="AC5" s="25"/>
      <c r="AD5" s="58" t="s">
        <v>40</v>
      </c>
      <c r="AE5" s="25"/>
      <c r="AF5" s="25"/>
      <c r="AG5" s="50" t="s">
        <v>41</v>
      </c>
      <c r="AH5" s="26"/>
      <c r="AI5" s="59" t="s">
        <v>42</v>
      </c>
      <c r="AJ5" s="60">
        <v>6.5</v>
      </c>
      <c r="AK5" s="61">
        <v>5.5</v>
      </c>
      <c r="AL5" s="19">
        <v>3</v>
      </c>
      <c r="AM5" s="19">
        <v>6.7</v>
      </c>
      <c r="AN5" s="19" t="s">
        <v>36</v>
      </c>
    </row>
    <row r="6" spans="1:41" s="27" customFormat="1">
      <c r="A6" s="62"/>
      <c r="B6" s="62"/>
      <c r="C6" s="63"/>
      <c r="D6" s="63"/>
      <c r="E6" s="63"/>
      <c r="F6" s="64"/>
      <c r="G6" s="64"/>
      <c r="H6" s="65"/>
      <c r="I6" s="65"/>
      <c r="J6" s="65"/>
      <c r="AB6" s="42" t="s">
        <v>43</v>
      </c>
      <c r="AC6" s="25"/>
      <c r="AD6" s="58" t="s">
        <v>44</v>
      </c>
      <c r="AE6" s="25"/>
      <c r="AF6" s="25"/>
      <c r="AG6" s="26"/>
      <c r="AH6" s="26"/>
      <c r="AI6" s="59" t="s">
        <v>45</v>
      </c>
      <c r="AJ6" s="60">
        <v>8.5</v>
      </c>
      <c r="AK6" s="61">
        <v>12</v>
      </c>
      <c r="AL6" s="19">
        <v>4</v>
      </c>
      <c r="AM6" s="27">
        <v>6.7</v>
      </c>
      <c r="AN6" s="19" t="s">
        <v>36</v>
      </c>
    </row>
    <row r="7" spans="1:41" s="20" customFormat="1" ht="15">
      <c r="A7" s="105" t="s">
        <v>46</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2" t="s">
        <v>47</v>
      </c>
      <c r="AC7" s="25"/>
      <c r="AD7" s="26"/>
      <c r="AE7" s="25"/>
      <c r="AF7" s="25"/>
      <c r="AG7" s="26"/>
      <c r="AH7" s="26"/>
      <c r="AI7" s="59" t="s">
        <v>48</v>
      </c>
      <c r="AJ7" s="60">
        <v>8.5</v>
      </c>
      <c r="AK7" s="61">
        <v>10.5</v>
      </c>
      <c r="AL7" s="19">
        <v>5</v>
      </c>
      <c r="AM7" s="20">
        <v>6.7</v>
      </c>
      <c r="AN7" s="19" t="s">
        <v>36</v>
      </c>
      <c r="AO7" s="97"/>
    </row>
    <row r="8" spans="1:41" ht="15">
      <c r="A8" s="110" t="s">
        <v>49</v>
      </c>
      <c r="B8" s="110"/>
      <c r="C8" s="66" t="str">
        <f>'Field data and Waste 1'!C8</f>
        <v>Fron 1</v>
      </c>
      <c r="D8" s="66" t="str">
        <f>'Field data and Waste 1'!D8</f>
        <v>Fron 2</v>
      </c>
      <c r="E8" s="66" t="str">
        <f>'Field data and Waste 1'!E8</f>
        <v>Fron 3</v>
      </c>
      <c r="F8" s="66" t="str">
        <f>'Field data and Waste 1'!F8</f>
        <v>Fron 4</v>
      </c>
      <c r="G8" s="66" t="str">
        <f>'Field data and Waste 1'!G8</f>
        <v>Fron 5</v>
      </c>
      <c r="H8" s="66" t="str">
        <f>'Field data and Waste 1'!H8</f>
        <v>Fron 6</v>
      </c>
      <c r="I8" s="66" t="str">
        <f>'Field data and Waste 1'!I8</f>
        <v>Fron 7</v>
      </c>
      <c r="J8" s="66" t="str">
        <f>'Field data and Waste 1'!J8</f>
        <v>Fron 8</v>
      </c>
      <c r="K8" s="66" t="str">
        <f>'Field data and Waste 1'!K8</f>
        <v>Fron 9</v>
      </c>
      <c r="L8" s="66" t="str">
        <f>'Field data and Waste 1'!L8</f>
        <v>Fron 10</v>
      </c>
      <c r="M8" s="66" t="str">
        <f>'Field data and Waste 1'!M8</f>
        <v>Fron 11</v>
      </c>
      <c r="N8" s="66" t="str">
        <f>'Field data and Waste 1'!N8</f>
        <v>Fron 12</v>
      </c>
      <c r="O8" s="66" t="str">
        <f>'Field data and Waste 1'!O8</f>
        <v>Fron 13</v>
      </c>
      <c r="P8" s="66" t="str">
        <f>'Field data and Waste 1'!P8</f>
        <v>Fron 14</v>
      </c>
      <c r="Q8" s="66" t="str">
        <f>'Field data and Waste 1'!Q8</f>
        <v>Fron 16</v>
      </c>
      <c r="R8" s="66" t="str">
        <f>'Field data and Waste 1'!R8</f>
        <v>Fron 17</v>
      </c>
      <c r="S8" s="66" t="str">
        <f>'Field data and Waste 1'!S8</f>
        <v>Fron 18</v>
      </c>
      <c r="T8" s="66" t="str">
        <f>'Field data and Waste 1'!T8</f>
        <v>Fron 19</v>
      </c>
      <c r="U8" s="66">
        <f>'Field data and Waste 1'!U8</f>
        <v>0</v>
      </c>
      <c r="V8" s="66">
        <f>'Field data and Waste 1'!V8</f>
        <v>0</v>
      </c>
      <c r="AB8" s="67"/>
      <c r="AC8" s="67"/>
      <c r="AD8" s="26"/>
      <c r="AE8" s="25" t="s">
        <v>68</v>
      </c>
      <c r="AF8" s="25"/>
      <c r="AG8" s="26"/>
      <c r="AH8" s="26"/>
      <c r="AI8" s="59" t="s">
        <v>69</v>
      </c>
      <c r="AJ8" s="68">
        <v>1.4</v>
      </c>
      <c r="AK8" s="61">
        <v>4.4000000000000004</v>
      </c>
      <c r="AL8" s="19">
        <v>6</v>
      </c>
      <c r="AM8" s="19">
        <v>6.7</v>
      </c>
      <c r="AN8" s="19" t="s">
        <v>36</v>
      </c>
      <c r="AO8" s="98"/>
    </row>
    <row r="9" spans="1:41" ht="15">
      <c r="A9" s="110" t="s">
        <v>70</v>
      </c>
      <c r="B9" s="110"/>
      <c r="C9" s="66" t="str">
        <f>'Field data and Waste 1'!C9</f>
        <v>Moderate</v>
      </c>
      <c r="D9" s="66" t="str">
        <f>'Field data and Waste 1'!D9</f>
        <v>Moderate</v>
      </c>
      <c r="E9" s="66" t="str">
        <f>'Field data and Waste 1'!E9</f>
        <v>Moderate</v>
      </c>
      <c r="F9" s="66" t="str">
        <f>'Field data and Waste 1'!F9</f>
        <v>Moderate</v>
      </c>
      <c r="G9" s="66" t="str">
        <f>'Field data and Waste 1'!G9</f>
        <v>Moderate</v>
      </c>
      <c r="H9" s="66" t="str">
        <f>'Field data and Waste 1'!H9</f>
        <v>Moderate</v>
      </c>
      <c r="I9" s="66" t="str">
        <f>'Field data and Waste 1'!I9</f>
        <v>Moderate</v>
      </c>
      <c r="J9" s="66" t="str">
        <f>'Field data and Waste 1'!J9</f>
        <v>Moderate</v>
      </c>
      <c r="K9" s="66" t="str">
        <f>'Field data and Waste 1'!K9</f>
        <v>Moderate</v>
      </c>
      <c r="L9" s="66" t="str">
        <f>'Field data and Waste 1'!L9</f>
        <v>Moderate</v>
      </c>
      <c r="M9" s="66" t="str">
        <f>'Field data and Waste 1'!M9</f>
        <v>Moderate</v>
      </c>
      <c r="N9" s="66" t="str">
        <f>'Field data and Waste 1'!N9</f>
        <v>Moderate</v>
      </c>
      <c r="O9" s="66" t="str">
        <f>'Field data and Waste 1'!O9</f>
        <v>Moderate</v>
      </c>
      <c r="P9" s="66" t="str">
        <f>'Field data and Waste 1'!P9</f>
        <v>Moderate</v>
      </c>
      <c r="Q9" s="66" t="str">
        <f>'Field data and Waste 1'!Q9</f>
        <v>Moderate</v>
      </c>
      <c r="R9" s="66" t="str">
        <f>'Field data and Waste 1'!R9</f>
        <v>Moderate</v>
      </c>
      <c r="S9" s="66" t="str">
        <f>'Field data and Waste 1'!S9</f>
        <v>Moderate</v>
      </c>
      <c r="T9" s="66" t="str">
        <f>'Field data and Waste 1'!T9</f>
        <v>Moderate</v>
      </c>
      <c r="U9" s="66">
        <f>'Field data and Waste 1'!U9</f>
        <v>0</v>
      </c>
      <c r="V9" s="66">
        <f>'Field data and Waste 1'!V9</f>
        <v>0</v>
      </c>
      <c r="AB9" s="25"/>
      <c r="AC9" s="25"/>
      <c r="AD9" s="42" t="s">
        <v>72</v>
      </c>
      <c r="AE9" s="42">
        <v>4.5</v>
      </c>
      <c r="AF9" s="25"/>
      <c r="AG9" s="26"/>
      <c r="AH9" s="26"/>
      <c r="AI9" s="69" t="s">
        <v>73</v>
      </c>
      <c r="AJ9" s="70">
        <v>0.7</v>
      </c>
      <c r="AK9" s="71">
        <v>4</v>
      </c>
      <c r="AL9" s="39">
        <v>7</v>
      </c>
      <c r="AM9" s="19">
        <v>6.7</v>
      </c>
      <c r="AN9" s="19" t="s">
        <v>36</v>
      </c>
      <c r="AO9" s="97"/>
    </row>
    <row r="10" spans="1:41">
      <c r="A10" s="110" t="s">
        <v>74</v>
      </c>
      <c r="B10" s="110"/>
      <c r="C10" s="66">
        <f>'Field data and Waste 1'!C10</f>
        <v>6.2</v>
      </c>
      <c r="D10" s="66">
        <f>'Field data and Waste 1'!D10</f>
        <v>6.5</v>
      </c>
      <c r="E10" s="66">
        <f>'Field data and Waste 1'!E10</f>
        <v>6.1</v>
      </c>
      <c r="F10" s="66">
        <f>'Field data and Waste 1'!F10</f>
        <v>6.2</v>
      </c>
      <c r="G10" s="66">
        <f>'Field data and Waste 1'!G10</f>
        <v>6</v>
      </c>
      <c r="H10" s="66">
        <f>'Field data and Waste 1'!H10</f>
        <v>6.1</v>
      </c>
      <c r="I10" s="66">
        <f>'Field data and Waste 1'!I10</f>
        <v>6.7</v>
      </c>
      <c r="J10" s="66">
        <f>'Field data and Waste 1'!J10</f>
        <v>6.1</v>
      </c>
      <c r="K10" s="66">
        <f>'Field data and Waste 1'!K10</f>
        <v>6</v>
      </c>
      <c r="L10" s="66">
        <f>'Field data and Waste 1'!L10</f>
        <v>5.9</v>
      </c>
      <c r="M10" s="66">
        <f>'Field data and Waste 1'!M10</f>
        <v>5.9</v>
      </c>
      <c r="N10" s="66">
        <f>'Field data and Waste 1'!N10</f>
        <v>5.8</v>
      </c>
      <c r="O10" s="66">
        <f>'Field data and Waste 1'!O10</f>
        <v>5.8</v>
      </c>
      <c r="P10" s="66">
        <f>'Field data and Waste 1'!P10</f>
        <v>6.4</v>
      </c>
      <c r="Q10" s="66">
        <f>'Field data and Waste 1'!Q10</f>
        <v>6.6</v>
      </c>
      <c r="R10" s="66">
        <f>'Field data and Waste 1'!R10</f>
        <v>6.5</v>
      </c>
      <c r="S10" s="66">
        <f>'Field data and Waste 1'!S10</f>
        <v>7.3</v>
      </c>
      <c r="T10" s="66">
        <f>'Field data and Waste 1'!T10</f>
        <v>7.1</v>
      </c>
      <c r="U10" s="66">
        <f>'Field data and Waste 1'!U10</f>
        <v>0</v>
      </c>
      <c r="V10" s="66">
        <f>'Field data and Waste 1'!V10</f>
        <v>0</v>
      </c>
      <c r="AB10" s="25"/>
      <c r="AC10" s="25"/>
      <c r="AD10" s="42" t="s">
        <v>75</v>
      </c>
      <c r="AE10" s="42">
        <v>5</v>
      </c>
      <c r="AF10" s="25"/>
      <c r="AG10" s="26"/>
      <c r="AH10" s="26"/>
      <c r="AI10" s="59" t="s">
        <v>76</v>
      </c>
      <c r="AJ10" s="60">
        <v>9</v>
      </c>
      <c r="AK10" s="61">
        <v>16.5</v>
      </c>
      <c r="AL10" s="19">
        <v>8</v>
      </c>
      <c r="AM10" s="19">
        <v>6.7</v>
      </c>
      <c r="AN10" s="19" t="s">
        <v>36</v>
      </c>
    </row>
    <row r="11" spans="1:41">
      <c r="A11" s="110" t="s">
        <v>77</v>
      </c>
      <c r="B11" s="110"/>
      <c r="C11" s="66">
        <f>'Field data and Waste 1'!C11</f>
        <v>2</v>
      </c>
      <c r="D11" s="66">
        <f>'Field data and Waste 1'!D11</f>
        <v>3</v>
      </c>
      <c r="E11" s="66">
        <f>'Field data and Waste 1'!E11</f>
        <v>2</v>
      </c>
      <c r="F11" s="66">
        <f>'Field data and Waste 1'!F11</f>
        <v>1</v>
      </c>
      <c r="G11" s="66">
        <f>'Field data and Waste 1'!G11</f>
        <v>1</v>
      </c>
      <c r="H11" s="66">
        <f>'Field data and Waste 1'!H11</f>
        <v>1</v>
      </c>
      <c r="I11" s="66">
        <f>'Field data and Waste 1'!I11</f>
        <v>1</v>
      </c>
      <c r="J11" s="66">
        <f>'Field data and Waste 1'!J11</f>
        <v>1</v>
      </c>
      <c r="K11" s="66">
        <f>'Field data and Waste 1'!K11</f>
        <v>1</v>
      </c>
      <c r="L11" s="66">
        <f>'Field data and Waste 1'!L11</f>
        <v>1</v>
      </c>
      <c r="M11" s="66">
        <f>'Field data and Waste 1'!M11</f>
        <v>1</v>
      </c>
      <c r="N11" s="66">
        <f>'Field data and Waste 1'!N11</f>
        <v>0</v>
      </c>
      <c r="O11" s="66">
        <f>'Field data and Waste 1'!O11</f>
        <v>0</v>
      </c>
      <c r="P11" s="66">
        <f>'Field data and Waste 1'!P11</f>
        <v>1</v>
      </c>
      <c r="Q11" s="66">
        <f>'Field data and Waste 1'!Q11</f>
        <v>3</v>
      </c>
      <c r="R11" s="66">
        <f>'Field data and Waste 1'!R11</f>
        <v>2</v>
      </c>
      <c r="S11" s="66">
        <f>'Field data and Waste 1'!S11</f>
        <v>3</v>
      </c>
      <c r="T11" s="66">
        <f>'Field data and Waste 1'!T11</f>
        <v>1</v>
      </c>
      <c r="U11" s="66">
        <f>'Field data and Waste 1'!U11</f>
        <v>0</v>
      </c>
      <c r="V11" s="66">
        <f>'Field data and Waste 1'!V11</f>
        <v>0</v>
      </c>
      <c r="AB11" s="25"/>
      <c r="AC11" s="25"/>
      <c r="AD11" s="58" t="s">
        <v>78</v>
      </c>
      <c r="AE11" s="42">
        <v>6</v>
      </c>
      <c r="AF11" s="25"/>
      <c r="AG11" s="26"/>
      <c r="AH11" s="26"/>
      <c r="AI11" s="59" t="s">
        <v>79</v>
      </c>
      <c r="AJ11" s="60">
        <v>15</v>
      </c>
      <c r="AK11" s="61">
        <v>17.5</v>
      </c>
      <c r="AL11" s="19">
        <v>9</v>
      </c>
      <c r="AM11" s="19">
        <v>7</v>
      </c>
      <c r="AN11" s="19" t="s">
        <v>36</v>
      </c>
    </row>
    <row r="12" spans="1:41">
      <c r="A12" s="110" t="s">
        <v>80</v>
      </c>
      <c r="B12" s="110"/>
      <c r="C12" s="66">
        <f>'Field data and Waste 1'!C12</f>
        <v>0</v>
      </c>
      <c r="D12" s="66">
        <f>'Field data and Waste 1'!D12</f>
        <v>2</v>
      </c>
      <c r="E12" s="66">
        <f>'Field data and Waste 1'!E12</f>
        <v>1</v>
      </c>
      <c r="F12" s="66">
        <f>'Field data and Waste 1'!F12</f>
        <v>0</v>
      </c>
      <c r="G12" s="66">
        <f>'Field data and Waste 1'!G12</f>
        <v>1</v>
      </c>
      <c r="H12" s="66">
        <f>'Field data and Waste 1'!H12</f>
        <v>1</v>
      </c>
      <c r="I12" s="66">
        <f>'Field data and Waste 1'!I12</f>
        <v>1</v>
      </c>
      <c r="J12" s="66">
        <f>'Field data and Waste 1'!J12</f>
        <v>1</v>
      </c>
      <c r="K12" s="66">
        <f>'Field data and Waste 1'!K12</f>
        <v>0</v>
      </c>
      <c r="L12" s="66">
        <f>'Field data and Waste 1'!L12</f>
        <v>0</v>
      </c>
      <c r="M12" s="66">
        <f>'Field data and Waste 1'!M12</f>
        <v>2</v>
      </c>
      <c r="N12" s="66">
        <f>'Field data and Waste 1'!N12</f>
        <v>0</v>
      </c>
      <c r="O12" s="66">
        <f>'Field data and Waste 1'!O12</f>
        <v>0</v>
      </c>
      <c r="P12" s="66">
        <f>'Field data and Waste 1'!P12</f>
        <v>1</v>
      </c>
      <c r="Q12" s="66">
        <f>'Field data and Waste 1'!Q12</f>
        <v>1</v>
      </c>
      <c r="R12" s="66">
        <f>'Field data and Waste 1'!R12</f>
        <v>1</v>
      </c>
      <c r="S12" s="66">
        <f>'Field data and Waste 1'!S12</f>
        <v>0</v>
      </c>
      <c r="T12" s="66">
        <f>'Field data and Waste 1'!T12</f>
        <v>0</v>
      </c>
      <c r="U12" s="66">
        <f>'Field data and Waste 1'!U12</f>
        <v>0</v>
      </c>
      <c r="V12" s="66">
        <f>'Field data and Waste 1'!V12</f>
        <v>0</v>
      </c>
      <c r="AB12" s="25"/>
      <c r="AC12" s="25"/>
      <c r="AD12" s="58" t="s">
        <v>81</v>
      </c>
      <c r="AE12" s="42">
        <v>7.5</v>
      </c>
      <c r="AF12" s="25"/>
      <c r="AG12" s="26"/>
      <c r="AH12" s="26"/>
      <c r="AI12" s="59" t="s">
        <v>82</v>
      </c>
      <c r="AJ12" s="60">
        <v>14</v>
      </c>
      <c r="AK12" s="61">
        <v>11</v>
      </c>
      <c r="AL12" s="19">
        <v>10</v>
      </c>
      <c r="AM12" s="19">
        <v>7</v>
      </c>
      <c r="AN12" s="19" t="s">
        <v>36</v>
      </c>
    </row>
    <row r="13" spans="1:41">
      <c r="A13" s="110" t="s">
        <v>83</v>
      </c>
      <c r="B13" s="110"/>
      <c r="C13" s="66">
        <f>'Field data and Waste 1'!C13</f>
        <v>2</v>
      </c>
      <c r="D13" s="66">
        <f>'Field data and Waste 1'!D13</f>
        <v>2</v>
      </c>
      <c r="E13" s="66">
        <f>'Field data and Waste 1'!E13</f>
        <v>2</v>
      </c>
      <c r="F13" s="66">
        <f>'Field data and Waste 1'!F13</f>
        <v>2</v>
      </c>
      <c r="G13" s="66">
        <f>'Field data and Waste 1'!G13</f>
        <v>2</v>
      </c>
      <c r="H13" s="66">
        <f>'Field data and Waste 1'!H13</f>
        <v>2</v>
      </c>
      <c r="I13" s="66">
        <f>'Field data and Waste 1'!I13</f>
        <v>2</v>
      </c>
      <c r="J13" s="66">
        <f>'Field data and Waste 1'!J13</f>
        <v>2</v>
      </c>
      <c r="K13" s="66">
        <f>'Field data and Waste 1'!K13</f>
        <v>2</v>
      </c>
      <c r="L13" s="66">
        <f>'Field data and Waste 1'!L13</f>
        <v>2</v>
      </c>
      <c r="M13" s="66">
        <f>'Field data and Waste 1'!M13</f>
        <v>2</v>
      </c>
      <c r="N13" s="66">
        <f>'Field data and Waste 1'!N13</f>
        <v>2</v>
      </c>
      <c r="O13" s="66">
        <f>'Field data and Waste 1'!O13</f>
        <v>2</v>
      </c>
      <c r="P13" s="66">
        <f>'Field data and Waste 1'!P13</f>
        <v>2</v>
      </c>
      <c r="Q13" s="66">
        <f>'Field data and Waste 1'!Q13</f>
        <v>2</v>
      </c>
      <c r="R13" s="66">
        <f>'Field data and Waste 1'!R13</f>
        <v>2</v>
      </c>
      <c r="S13" s="66">
        <f>'Field data and Waste 1'!S13</f>
        <v>1</v>
      </c>
      <c r="T13" s="66">
        <f>'Field data and Waste 1'!T13</f>
        <v>1</v>
      </c>
      <c r="U13" s="66">
        <f>'Field data and Waste 1'!U13</f>
        <v>0</v>
      </c>
      <c r="V13" s="66">
        <f>'Field data and Waste 1'!V13</f>
        <v>0</v>
      </c>
      <c r="AB13" s="25"/>
      <c r="AC13" s="25"/>
      <c r="AD13" s="58" t="s">
        <v>84</v>
      </c>
      <c r="AE13" s="42">
        <v>12</v>
      </c>
      <c r="AF13" s="25"/>
      <c r="AG13" s="26"/>
      <c r="AH13" s="26"/>
      <c r="AI13" s="59" t="s">
        <v>85</v>
      </c>
      <c r="AJ13" s="60">
        <v>1.9</v>
      </c>
      <c r="AK13" s="61">
        <v>7.5</v>
      </c>
      <c r="AL13" s="19">
        <v>11</v>
      </c>
      <c r="AM13" s="19">
        <v>6.7</v>
      </c>
      <c r="AN13" s="19" t="s">
        <v>36</v>
      </c>
    </row>
    <row r="14" spans="1:41">
      <c r="A14" s="114" t="s">
        <v>86</v>
      </c>
      <c r="B14" s="114"/>
      <c r="C14" s="72" t="str">
        <f>'Field data and Waste 1'!C14</f>
        <v xml:space="preserve">Grass Silage (25% DM) </v>
      </c>
      <c r="D14" s="72" t="str">
        <f>'Field data and Waste 1'!D14</f>
        <v xml:space="preserve">Grass Silage (25% DM) </v>
      </c>
      <c r="E14" s="72" t="str">
        <f>'Field data and Waste 1'!E14</f>
        <v xml:space="preserve">Grass Silage (25% DM) </v>
      </c>
      <c r="F14" s="72" t="str">
        <f>'Field data and Waste 1'!F14</f>
        <v xml:space="preserve">Grass Silage (25% DM) </v>
      </c>
      <c r="G14" s="72" t="str">
        <f>'Field data and Waste 1'!G14</f>
        <v xml:space="preserve">Grass Silage (25% DM) </v>
      </c>
      <c r="H14" s="72" t="str">
        <f>'Field data and Waste 1'!H14</f>
        <v xml:space="preserve">Grass Silage (25% DM) </v>
      </c>
      <c r="I14" s="72" t="str">
        <f>'Field data and Waste 1'!I14</f>
        <v xml:space="preserve">Grass Silage (25% DM) </v>
      </c>
      <c r="J14" s="72" t="str">
        <f>'Field data and Waste 1'!J14</f>
        <v xml:space="preserve">Grass Silage (25% DM) </v>
      </c>
      <c r="K14" s="72" t="str">
        <f>'Field data and Waste 1'!K14</f>
        <v xml:space="preserve">Grass Silage (25% DM) </v>
      </c>
      <c r="L14" s="72" t="str">
        <f>'Field data and Waste 1'!L14</f>
        <v xml:space="preserve">Grass Silage (25% DM) </v>
      </c>
      <c r="M14" s="72" t="str">
        <f>'Field data and Waste 1'!M14</f>
        <v xml:space="preserve">Grass Silage (25% DM) </v>
      </c>
      <c r="N14" s="72" t="str">
        <f>'Field data and Waste 1'!N14</f>
        <v xml:space="preserve">Grass Silage (25% DM) </v>
      </c>
      <c r="O14" s="72" t="str">
        <f>'Field data and Waste 1'!O14</f>
        <v xml:space="preserve">Grass Silage (25% DM) </v>
      </c>
      <c r="P14" s="72" t="str">
        <f>'Field data and Waste 1'!P14</f>
        <v xml:space="preserve">Grass Silage (25% DM) </v>
      </c>
      <c r="Q14" s="72" t="str">
        <f>'Field data and Waste 1'!Q14</f>
        <v xml:space="preserve">Grass Silage (25% DM) </v>
      </c>
      <c r="R14" s="72" t="str">
        <f>'Field data and Waste 1'!R14</f>
        <v xml:space="preserve">Grass Silage (25% DM) </v>
      </c>
      <c r="S14" s="72" t="str">
        <f>'Field data and Waste 1'!S14</f>
        <v xml:space="preserve">Grass Silage (25% DM) </v>
      </c>
      <c r="T14" s="72" t="str">
        <f>'Field data and Waste 1'!T14</f>
        <v xml:space="preserve">Grass Silage (25% DM) </v>
      </c>
      <c r="U14" s="72">
        <f>'Field data and Waste 1'!U14</f>
        <v>0</v>
      </c>
      <c r="V14" s="72">
        <f>'Field data and Waste 1'!V14</f>
        <v>0</v>
      </c>
      <c r="AD14" s="42" t="s">
        <v>87</v>
      </c>
      <c r="AE14" s="42">
        <v>6</v>
      </c>
      <c r="AI14" s="59" t="s">
        <v>88</v>
      </c>
      <c r="AJ14" s="60">
        <v>0.8</v>
      </c>
      <c r="AK14" s="61">
        <v>1.7</v>
      </c>
      <c r="AL14" s="19">
        <v>12</v>
      </c>
      <c r="AM14" s="19">
        <v>6.7</v>
      </c>
      <c r="AN14" s="19" t="s">
        <v>36</v>
      </c>
    </row>
    <row r="15" spans="1:41">
      <c r="A15" s="113" t="s">
        <v>89</v>
      </c>
      <c r="B15" s="113"/>
      <c r="C15" s="66">
        <f>'Field data and Waste 1'!C15</f>
        <v>38</v>
      </c>
      <c r="D15" s="66">
        <f>'Field data and Waste 1'!D15</f>
        <v>38</v>
      </c>
      <c r="E15" s="66">
        <f>'Field data and Waste 1'!E15</f>
        <v>38</v>
      </c>
      <c r="F15" s="66">
        <f>'Field data and Waste 1'!F15</f>
        <v>38</v>
      </c>
      <c r="G15" s="66">
        <f>'Field data and Waste 1'!G15</f>
        <v>38</v>
      </c>
      <c r="H15" s="66">
        <f>'Field data and Waste 1'!H15</f>
        <v>38</v>
      </c>
      <c r="I15" s="66">
        <f>'Field data and Waste 1'!I15</f>
        <v>38</v>
      </c>
      <c r="J15" s="66">
        <f>'Field data and Waste 1'!J15</f>
        <v>38</v>
      </c>
      <c r="K15" s="66">
        <f>'Field data and Waste 1'!K15</f>
        <v>38</v>
      </c>
      <c r="L15" s="66">
        <f>'Field data and Waste 1'!L15</f>
        <v>38</v>
      </c>
      <c r="M15" s="66">
        <f>'Field data and Waste 1'!M15</f>
        <v>38</v>
      </c>
      <c r="N15" s="66">
        <f>'Field data and Waste 1'!N15</f>
        <v>38</v>
      </c>
      <c r="O15" s="66">
        <f>'Field data and Waste 1'!O15</f>
        <v>38</v>
      </c>
      <c r="P15" s="66">
        <f>'Field data and Waste 1'!P15</f>
        <v>38</v>
      </c>
      <c r="Q15" s="66">
        <f>'Field data and Waste 1'!Q15</f>
        <v>38</v>
      </c>
      <c r="R15" s="66">
        <f>'Field data and Waste 1'!R15</f>
        <v>38</v>
      </c>
      <c r="S15" s="66">
        <f>'Field data and Waste 1'!S15</f>
        <v>38</v>
      </c>
      <c r="T15" s="66">
        <f>'Field data and Waste 1'!T15</f>
        <v>38</v>
      </c>
      <c r="U15" s="66">
        <f>'Field data and Waste 1'!U15</f>
        <v>0</v>
      </c>
      <c r="V15" s="66">
        <f>'Field data and Waste 1'!V15</f>
        <v>0</v>
      </c>
      <c r="AD15" s="42" t="s">
        <v>90</v>
      </c>
      <c r="AE15" s="42">
        <v>7</v>
      </c>
      <c r="AI15" s="59" t="s">
        <v>91</v>
      </c>
      <c r="AJ15" s="68">
        <v>1.8</v>
      </c>
      <c r="AK15" s="61">
        <v>5.4</v>
      </c>
      <c r="AL15" s="19">
        <v>13</v>
      </c>
      <c r="AM15" s="19">
        <v>6.7</v>
      </c>
      <c r="AN15" s="19" t="s">
        <v>36</v>
      </c>
    </row>
    <row r="16" spans="1:41" ht="13.5" thickBot="1">
      <c r="A16" s="115" t="s">
        <v>92</v>
      </c>
      <c r="B16" s="115"/>
      <c r="C16" s="73" t="str">
        <f>'Field data and Waste 1'!C16</f>
        <v>Sandy Loam</v>
      </c>
      <c r="D16" s="73" t="str">
        <f>'Field data and Waste 1'!D16</f>
        <v>Sandy Loam</v>
      </c>
      <c r="E16" s="73" t="str">
        <f>'Field data and Waste 1'!E16</f>
        <v>Sandy Loam</v>
      </c>
      <c r="F16" s="73" t="str">
        <f>'Field data and Waste 1'!F16</f>
        <v>Sandy Loam</v>
      </c>
      <c r="G16" s="73" t="str">
        <f>'Field data and Waste 1'!G16</f>
        <v>Sandy Loam</v>
      </c>
      <c r="H16" s="73" t="str">
        <f>'Field data and Waste 1'!H16</f>
        <v>Sandy Loam</v>
      </c>
      <c r="I16" s="73" t="str">
        <f>'Field data and Waste 1'!I16</f>
        <v>Sandy Loam</v>
      </c>
      <c r="J16" s="73" t="str">
        <f>'Field data and Waste 1'!J16</f>
        <v>Sandy Loam</v>
      </c>
      <c r="K16" s="73" t="str">
        <f>'Field data and Waste 1'!K16</f>
        <v>Sandy Loam</v>
      </c>
      <c r="L16" s="73" t="str">
        <f>'Field data and Waste 1'!L16</f>
        <v>Sandy Loam</v>
      </c>
      <c r="M16" s="73" t="str">
        <f>'Field data and Waste 1'!M16</f>
        <v>Sandy Loam</v>
      </c>
      <c r="N16" s="73" t="str">
        <f>'Field data and Waste 1'!N16</f>
        <v>Sandy Loam</v>
      </c>
      <c r="O16" s="73" t="str">
        <f>'Field data and Waste 1'!O16</f>
        <v>Sandy Loam</v>
      </c>
      <c r="P16" s="73" t="str">
        <f>'Field data and Waste 1'!P16</f>
        <v>Sandy Loam</v>
      </c>
      <c r="Q16" s="73" t="str">
        <f>'Field data and Waste 1'!Q16</f>
        <v>Sandy Loam</v>
      </c>
      <c r="R16" s="73" t="str">
        <f>'Field data and Waste 1'!R16</f>
        <v>Sandy Loam</v>
      </c>
      <c r="S16" s="73" t="str">
        <f>'Field data and Waste 1'!S16</f>
        <v>Sandy Loam</v>
      </c>
      <c r="T16" s="73" t="str">
        <f>'Field data and Waste 1'!T16</f>
        <v>Sandy Loam</v>
      </c>
      <c r="U16" s="73">
        <f>'Field data and Waste 1'!U16</f>
        <v>0</v>
      </c>
      <c r="V16" s="73">
        <f>'Field data and Waste 1'!V16</f>
        <v>0</v>
      </c>
      <c r="AD16" s="58" t="s">
        <v>93</v>
      </c>
      <c r="AE16" s="42">
        <v>8</v>
      </c>
      <c r="AI16" s="59" t="s">
        <v>94</v>
      </c>
      <c r="AJ16" s="60">
        <v>8</v>
      </c>
      <c r="AK16" s="61">
        <v>5.5</v>
      </c>
      <c r="AL16" s="20">
        <v>14</v>
      </c>
      <c r="AM16" s="19">
        <v>6.7</v>
      </c>
      <c r="AN16" s="19" t="s">
        <v>36</v>
      </c>
    </row>
    <row r="17" spans="1:40">
      <c r="A17" s="102" t="s">
        <v>95</v>
      </c>
      <c r="B17" s="103"/>
      <c r="C17" s="38">
        <f>(VLOOKUP(C$14,$AI2:$AK26,2,FALSE))*C$15</f>
        <v>64.599999999999994</v>
      </c>
      <c r="D17" s="38">
        <f t="shared" ref="D17:V17" si="0">(VLOOKUP(D$14,$AI2:$AK26,2,FALSE))*D$15</f>
        <v>64.599999999999994</v>
      </c>
      <c r="E17" s="38">
        <f t="shared" si="0"/>
        <v>64.599999999999994</v>
      </c>
      <c r="F17" s="38">
        <f t="shared" si="0"/>
        <v>64.599999999999994</v>
      </c>
      <c r="G17" s="38">
        <f t="shared" si="0"/>
        <v>64.599999999999994</v>
      </c>
      <c r="H17" s="38">
        <f t="shared" si="0"/>
        <v>64.599999999999994</v>
      </c>
      <c r="I17" s="38">
        <f t="shared" si="0"/>
        <v>64.599999999999994</v>
      </c>
      <c r="J17" s="38">
        <f t="shared" si="0"/>
        <v>64.599999999999994</v>
      </c>
      <c r="K17" s="38">
        <f t="shared" si="0"/>
        <v>64.599999999999994</v>
      </c>
      <c r="L17" s="38">
        <f t="shared" si="0"/>
        <v>64.599999999999994</v>
      </c>
      <c r="M17" s="38">
        <f t="shared" si="0"/>
        <v>64.599999999999994</v>
      </c>
      <c r="N17" s="38">
        <f t="shared" si="0"/>
        <v>64.599999999999994</v>
      </c>
      <c r="O17" s="38">
        <f t="shared" si="0"/>
        <v>64.599999999999994</v>
      </c>
      <c r="P17" s="38">
        <f t="shared" si="0"/>
        <v>64.599999999999994</v>
      </c>
      <c r="Q17" s="38">
        <f t="shared" si="0"/>
        <v>64.599999999999994</v>
      </c>
      <c r="R17" s="38">
        <f t="shared" si="0"/>
        <v>64.599999999999994</v>
      </c>
      <c r="S17" s="38">
        <f t="shared" si="0"/>
        <v>64.599999999999994</v>
      </c>
      <c r="T17" s="38">
        <f t="shared" si="0"/>
        <v>64.599999999999994</v>
      </c>
      <c r="U17" s="38" t="e">
        <f t="shared" si="0"/>
        <v>#N/A</v>
      </c>
      <c r="V17" s="38" t="e">
        <f t="shared" si="0"/>
        <v>#N/A</v>
      </c>
      <c r="AD17" s="58" t="s">
        <v>96</v>
      </c>
      <c r="AE17" s="42">
        <v>10</v>
      </c>
      <c r="AI17" s="54" t="s">
        <v>97</v>
      </c>
      <c r="AJ17" s="55">
        <v>1.4</v>
      </c>
      <c r="AK17" s="56">
        <v>4.8</v>
      </c>
      <c r="AL17" s="57">
        <v>15</v>
      </c>
      <c r="AM17" s="19">
        <v>6.2</v>
      </c>
      <c r="AN17" s="19" t="s">
        <v>28</v>
      </c>
    </row>
    <row r="18" spans="1:40" ht="15" customHeight="1">
      <c r="A18" s="104" t="s">
        <v>98</v>
      </c>
      <c r="B18" s="105"/>
      <c r="C18" s="24">
        <f>$D31</f>
        <v>33.517330000000001</v>
      </c>
      <c r="D18" s="24">
        <f>$D32</f>
        <v>33.517330000000001</v>
      </c>
      <c r="E18" s="24">
        <f>$D33</f>
        <v>33.517330000000001</v>
      </c>
      <c r="F18" s="24">
        <f>$D34</f>
        <v>33.517330000000001</v>
      </c>
      <c r="G18" s="24">
        <f>$D35</f>
        <v>33.517330000000001</v>
      </c>
      <c r="H18" s="24">
        <f>$D36</f>
        <v>33.517330000000001</v>
      </c>
      <c r="I18" s="24">
        <f>$D37</f>
        <v>33.517330000000001</v>
      </c>
      <c r="J18" s="24">
        <f>$D38</f>
        <v>33.517330000000001</v>
      </c>
      <c r="K18" s="24">
        <f>$D39</f>
        <v>33.517330000000001</v>
      </c>
      <c r="L18" s="24">
        <f>$D40</f>
        <v>33.517330000000001</v>
      </c>
      <c r="M18" s="24">
        <f>$D41</f>
        <v>33.517330000000001</v>
      </c>
      <c r="N18" s="24">
        <f>$D42</f>
        <v>33.517330000000001</v>
      </c>
      <c r="O18" s="24">
        <f>$D43</f>
        <v>33.517330000000001</v>
      </c>
      <c r="P18" s="24">
        <f>$D44</f>
        <v>33.517330000000001</v>
      </c>
      <c r="Q18" s="24">
        <f>$D45</f>
        <v>33.517330000000001</v>
      </c>
      <c r="R18" s="24">
        <f>$D46</f>
        <v>33.517330000000001</v>
      </c>
      <c r="S18" s="24">
        <f>$D47</f>
        <v>33.517330000000001</v>
      </c>
      <c r="T18" s="24">
        <f>$D48</f>
        <v>33.517330000000001</v>
      </c>
      <c r="U18" s="24">
        <f>$D49</f>
        <v>0</v>
      </c>
      <c r="V18" s="32">
        <f>$D50</f>
        <v>0</v>
      </c>
      <c r="AD18" s="58" t="s">
        <v>99</v>
      </c>
      <c r="AE18" s="42">
        <v>16</v>
      </c>
      <c r="AI18" s="54" t="s">
        <v>100</v>
      </c>
      <c r="AJ18" s="55">
        <v>5.9</v>
      </c>
      <c r="AK18" s="56">
        <v>18</v>
      </c>
      <c r="AL18" s="57">
        <v>16</v>
      </c>
      <c r="AM18" s="19">
        <v>6.2</v>
      </c>
      <c r="AN18" s="19" t="s">
        <v>28</v>
      </c>
    </row>
    <row r="19" spans="1:40" ht="15" customHeight="1">
      <c r="A19" s="104" t="s">
        <v>101</v>
      </c>
      <c r="B19" s="105"/>
      <c r="C19" s="24">
        <f>C18-C17</f>
        <v>-31.082669999999993</v>
      </c>
      <c r="D19" s="24">
        <f t="shared" ref="D19:V19" si="1">D18-D17</f>
        <v>-31.082669999999993</v>
      </c>
      <c r="E19" s="24">
        <f t="shared" si="1"/>
        <v>-31.082669999999993</v>
      </c>
      <c r="F19" s="24">
        <f t="shared" si="1"/>
        <v>-31.082669999999993</v>
      </c>
      <c r="G19" s="24">
        <f t="shared" si="1"/>
        <v>-31.082669999999993</v>
      </c>
      <c r="H19" s="24">
        <f t="shared" si="1"/>
        <v>-31.082669999999993</v>
      </c>
      <c r="I19" s="24">
        <f t="shared" si="1"/>
        <v>-31.082669999999993</v>
      </c>
      <c r="J19" s="24">
        <f t="shared" si="1"/>
        <v>-31.082669999999993</v>
      </c>
      <c r="K19" s="24">
        <f t="shared" si="1"/>
        <v>-31.082669999999993</v>
      </c>
      <c r="L19" s="24">
        <f t="shared" si="1"/>
        <v>-31.082669999999993</v>
      </c>
      <c r="M19" s="24">
        <f t="shared" si="1"/>
        <v>-31.082669999999993</v>
      </c>
      <c r="N19" s="24">
        <f t="shared" si="1"/>
        <v>-31.082669999999993</v>
      </c>
      <c r="O19" s="24">
        <f t="shared" si="1"/>
        <v>-31.082669999999993</v>
      </c>
      <c r="P19" s="24">
        <f t="shared" si="1"/>
        <v>-31.082669999999993</v>
      </c>
      <c r="Q19" s="24">
        <f t="shared" si="1"/>
        <v>-31.082669999999993</v>
      </c>
      <c r="R19" s="24">
        <f t="shared" si="1"/>
        <v>-31.082669999999993</v>
      </c>
      <c r="S19" s="24">
        <f t="shared" si="1"/>
        <v>-31.082669999999993</v>
      </c>
      <c r="T19" s="24">
        <f t="shared" si="1"/>
        <v>-31.082669999999993</v>
      </c>
      <c r="U19" s="24" t="e">
        <f t="shared" si="1"/>
        <v>#N/A</v>
      </c>
      <c r="V19" s="32" t="e">
        <f t="shared" si="1"/>
        <v>#N/A</v>
      </c>
      <c r="AI19" s="54" t="s">
        <v>102</v>
      </c>
      <c r="AJ19" s="55">
        <v>3.2</v>
      </c>
      <c r="AK19" s="56">
        <v>10.5</v>
      </c>
      <c r="AL19" s="57">
        <v>17</v>
      </c>
      <c r="AM19" s="19">
        <v>6.2</v>
      </c>
      <c r="AN19" s="19" t="s">
        <v>28</v>
      </c>
    </row>
    <row r="20" spans="1:40" ht="15" customHeight="1" thickBot="1">
      <c r="A20" s="106" t="s">
        <v>103</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4" t="s">
        <v>104</v>
      </c>
      <c r="AJ20" s="55">
        <v>2.1</v>
      </c>
      <c r="AK20" s="56">
        <v>7.2</v>
      </c>
      <c r="AL20" s="57">
        <v>18</v>
      </c>
      <c r="AM20" s="19">
        <v>6.2</v>
      </c>
      <c r="AN20" s="19" t="s">
        <v>28</v>
      </c>
    </row>
    <row r="21" spans="1:40" ht="15" customHeight="1">
      <c r="A21" s="102" t="s">
        <v>105</v>
      </c>
      <c r="B21" s="103"/>
      <c r="C21" s="38">
        <f>(VLOOKUP(C$14,$AI2:$AK26,3,FALSE))*C$15</f>
        <v>228</v>
      </c>
      <c r="D21" s="38">
        <f t="shared" ref="D21:V21" si="2">(VLOOKUP(D$14,$AI2:$AK24,3,FALSE))*D$15</f>
        <v>228</v>
      </c>
      <c r="E21" s="38">
        <f t="shared" si="2"/>
        <v>228</v>
      </c>
      <c r="F21" s="38">
        <f t="shared" si="2"/>
        <v>228</v>
      </c>
      <c r="G21" s="38">
        <f t="shared" si="2"/>
        <v>228</v>
      </c>
      <c r="H21" s="38">
        <f t="shared" si="2"/>
        <v>228</v>
      </c>
      <c r="I21" s="38">
        <f t="shared" si="2"/>
        <v>228</v>
      </c>
      <c r="J21" s="38">
        <f t="shared" si="2"/>
        <v>228</v>
      </c>
      <c r="K21" s="38">
        <f t="shared" si="2"/>
        <v>228</v>
      </c>
      <c r="L21" s="38">
        <f t="shared" si="2"/>
        <v>228</v>
      </c>
      <c r="M21" s="38">
        <f t="shared" si="2"/>
        <v>228</v>
      </c>
      <c r="N21" s="38">
        <f t="shared" si="2"/>
        <v>228</v>
      </c>
      <c r="O21" s="38">
        <f t="shared" si="2"/>
        <v>228</v>
      </c>
      <c r="P21" s="38">
        <f t="shared" si="2"/>
        <v>228</v>
      </c>
      <c r="Q21" s="38">
        <f t="shared" si="2"/>
        <v>228</v>
      </c>
      <c r="R21" s="38">
        <f t="shared" si="2"/>
        <v>228</v>
      </c>
      <c r="S21" s="38">
        <f t="shared" si="2"/>
        <v>228</v>
      </c>
      <c r="T21" s="38">
        <f t="shared" si="2"/>
        <v>228</v>
      </c>
      <c r="U21" s="38" t="e">
        <f t="shared" si="2"/>
        <v>#N/A</v>
      </c>
      <c r="V21" s="38" t="e">
        <f t="shared" si="2"/>
        <v>#N/A</v>
      </c>
      <c r="AI21" s="69" t="s">
        <v>106</v>
      </c>
      <c r="AJ21" s="74">
        <v>11</v>
      </c>
      <c r="AK21" s="71">
        <v>12</v>
      </c>
      <c r="AL21" s="39">
        <v>19</v>
      </c>
      <c r="AM21" s="19">
        <v>6.7</v>
      </c>
      <c r="AN21" s="19" t="s">
        <v>36</v>
      </c>
    </row>
    <row r="22" spans="1:40" ht="15" customHeight="1">
      <c r="A22" s="104" t="s">
        <v>107</v>
      </c>
      <c r="B22" s="105"/>
      <c r="C22" s="24">
        <f>$E31</f>
        <v>5.1495675000000007</v>
      </c>
      <c r="D22" s="24">
        <f>$E32</f>
        <v>5.1495675000000007</v>
      </c>
      <c r="E22" s="24">
        <f>$E33</f>
        <v>5.1495675000000007</v>
      </c>
      <c r="F22" s="24">
        <f>$E34</f>
        <v>5.1495675000000007</v>
      </c>
      <c r="G22" s="24">
        <f>$E35</f>
        <v>5.1495675000000007</v>
      </c>
      <c r="H22" s="24">
        <f>$E36</f>
        <v>5.1495675000000007</v>
      </c>
      <c r="I22" s="24">
        <f>$E37</f>
        <v>5.1495675000000007</v>
      </c>
      <c r="J22" s="24">
        <f>$E38</f>
        <v>5.1495675000000007</v>
      </c>
      <c r="K22" s="24">
        <f>$E39</f>
        <v>5.1495675000000007</v>
      </c>
      <c r="L22" s="24">
        <f>$E40</f>
        <v>5.1495675000000007</v>
      </c>
      <c r="M22" s="24">
        <f>$E41</f>
        <v>5.1495675000000007</v>
      </c>
      <c r="N22" s="24">
        <f>$E42</f>
        <v>5.1495675000000007</v>
      </c>
      <c r="O22" s="24">
        <f>$E43</f>
        <v>5.1495675000000007</v>
      </c>
      <c r="P22" s="24">
        <f>$E44</f>
        <v>5.1495675000000007</v>
      </c>
      <c r="Q22" s="24">
        <f>$E45</f>
        <v>5.1495675000000007</v>
      </c>
      <c r="R22" s="24">
        <f>$E46</f>
        <v>5.1495675000000007</v>
      </c>
      <c r="S22" s="24">
        <f>$E47</f>
        <v>5.1495675000000007</v>
      </c>
      <c r="T22" s="24">
        <f>$E48</f>
        <v>5.1495675000000007</v>
      </c>
      <c r="U22" s="24">
        <f>$E49</f>
        <v>0</v>
      </c>
      <c r="V22" s="24">
        <f>$E50</f>
        <v>0</v>
      </c>
      <c r="AI22" s="69" t="s">
        <v>108</v>
      </c>
      <c r="AJ22" s="70">
        <v>1.2</v>
      </c>
      <c r="AK22" s="71">
        <v>5</v>
      </c>
      <c r="AL22" s="39">
        <v>20</v>
      </c>
      <c r="AM22" s="19">
        <v>6.7</v>
      </c>
      <c r="AN22" s="19" t="s">
        <v>36</v>
      </c>
    </row>
    <row r="23" spans="1:40" ht="15" customHeight="1">
      <c r="A23" s="104" t="s">
        <v>109</v>
      </c>
      <c r="B23" s="105"/>
      <c r="C23" s="24">
        <f>C22-C21</f>
        <v>-222.85043250000001</v>
      </c>
      <c r="D23" s="24">
        <f t="shared" ref="D23:V23" si="3">D22-D21</f>
        <v>-222.85043250000001</v>
      </c>
      <c r="E23" s="24">
        <f t="shared" si="3"/>
        <v>-222.85043250000001</v>
      </c>
      <c r="F23" s="24">
        <f t="shared" si="3"/>
        <v>-222.85043250000001</v>
      </c>
      <c r="G23" s="24">
        <f t="shared" si="3"/>
        <v>-222.85043250000001</v>
      </c>
      <c r="H23" s="24">
        <f t="shared" si="3"/>
        <v>-222.85043250000001</v>
      </c>
      <c r="I23" s="24">
        <f t="shared" si="3"/>
        <v>-222.85043250000001</v>
      </c>
      <c r="J23" s="24">
        <f t="shared" si="3"/>
        <v>-222.85043250000001</v>
      </c>
      <c r="K23" s="24">
        <f t="shared" si="3"/>
        <v>-222.85043250000001</v>
      </c>
      <c r="L23" s="24">
        <f t="shared" si="3"/>
        <v>-222.85043250000001</v>
      </c>
      <c r="M23" s="24">
        <f t="shared" si="3"/>
        <v>-222.85043250000001</v>
      </c>
      <c r="N23" s="24">
        <f t="shared" si="3"/>
        <v>-222.85043250000001</v>
      </c>
      <c r="O23" s="24">
        <f t="shared" si="3"/>
        <v>-222.85043250000001</v>
      </c>
      <c r="P23" s="24">
        <f t="shared" si="3"/>
        <v>-222.85043250000001</v>
      </c>
      <c r="Q23" s="24">
        <f t="shared" si="3"/>
        <v>-222.85043250000001</v>
      </c>
      <c r="R23" s="24">
        <f t="shared" si="3"/>
        <v>-222.85043250000001</v>
      </c>
      <c r="S23" s="24">
        <f t="shared" si="3"/>
        <v>-222.85043250000001</v>
      </c>
      <c r="T23" s="24">
        <f t="shared" si="3"/>
        <v>-222.85043250000001</v>
      </c>
      <c r="U23" s="24" t="e">
        <f t="shared" si="3"/>
        <v>#N/A</v>
      </c>
      <c r="V23" s="24" t="e">
        <f t="shared" si="3"/>
        <v>#N/A</v>
      </c>
      <c r="AI23" s="69" t="s">
        <v>110</v>
      </c>
      <c r="AJ23" s="74">
        <v>9</v>
      </c>
      <c r="AK23" s="71">
        <v>10</v>
      </c>
      <c r="AL23" s="39">
        <v>21</v>
      </c>
      <c r="AM23" s="19">
        <v>6.7</v>
      </c>
      <c r="AN23" s="19" t="s">
        <v>36</v>
      </c>
    </row>
    <row r="24" spans="1:40" ht="15" customHeight="1" thickBot="1">
      <c r="A24" s="106" t="s">
        <v>111</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69" t="s">
        <v>112</v>
      </c>
      <c r="AJ24" s="74">
        <v>1.5</v>
      </c>
      <c r="AK24" s="71">
        <v>3</v>
      </c>
      <c r="AL24" s="39">
        <v>22</v>
      </c>
      <c r="AM24" s="19">
        <v>6.7</v>
      </c>
      <c r="AN24" s="19" t="s">
        <v>36</v>
      </c>
    </row>
    <row r="25" spans="1:40">
      <c r="C25" s="63"/>
      <c r="D25" s="75"/>
      <c r="E25" s="75"/>
      <c r="F25" s="75"/>
      <c r="AI25" s="69" t="s">
        <v>113</v>
      </c>
      <c r="AJ25" s="74">
        <v>1</v>
      </c>
      <c r="AK25" s="71">
        <v>5.8</v>
      </c>
      <c r="AL25" s="39">
        <v>23</v>
      </c>
      <c r="AM25" s="19">
        <v>6.7</v>
      </c>
      <c r="AN25" s="19" t="s">
        <v>36</v>
      </c>
    </row>
    <row r="26" spans="1:40" s="18" customFormat="1">
      <c r="A26" s="1"/>
      <c r="B26" s="8" t="s">
        <v>114</v>
      </c>
      <c r="C26" s="8" t="s">
        <v>115</v>
      </c>
      <c r="D26" s="10" t="s">
        <v>116</v>
      </c>
      <c r="E26" s="10" t="s">
        <v>117</v>
      </c>
      <c r="F26" s="10" t="s">
        <v>118</v>
      </c>
      <c r="G26" s="8" t="s">
        <v>119</v>
      </c>
      <c r="H26" s="10" t="s">
        <v>120</v>
      </c>
      <c r="I26" s="10" t="s">
        <v>121</v>
      </c>
      <c r="J26" s="8" t="s">
        <v>122</v>
      </c>
      <c r="K26" s="8" t="s">
        <v>123</v>
      </c>
      <c r="L26" s="8" t="s">
        <v>124</v>
      </c>
      <c r="M26" s="8" t="s">
        <v>125</v>
      </c>
      <c r="N26" s="8" t="s">
        <v>126</v>
      </c>
      <c r="O26" s="8" t="s">
        <v>127</v>
      </c>
      <c r="P26" s="10" t="s">
        <v>128</v>
      </c>
      <c r="Q26" s="10" t="s">
        <v>129</v>
      </c>
      <c r="R26" s="10" t="s">
        <v>130</v>
      </c>
      <c r="S26" s="10" t="s">
        <v>131</v>
      </c>
      <c r="T26" s="10" t="s">
        <v>132</v>
      </c>
      <c r="U26" s="10" t="s">
        <v>133</v>
      </c>
      <c r="AI26" s="76" t="s">
        <v>134</v>
      </c>
      <c r="AJ26" s="77">
        <v>0.7</v>
      </c>
      <c r="AK26" s="78">
        <v>2.4</v>
      </c>
      <c r="AL26" s="39">
        <v>24</v>
      </c>
      <c r="AM26" s="18">
        <v>6.7</v>
      </c>
      <c r="AN26" s="19" t="s">
        <v>36</v>
      </c>
    </row>
    <row r="27" spans="1:40" s="63" customFormat="1">
      <c r="A27" s="79"/>
      <c r="B27" s="80" t="s">
        <v>135</v>
      </c>
      <c r="C27" s="99" t="s">
        <v>16</v>
      </c>
      <c r="D27" s="99" t="s">
        <v>43</v>
      </c>
      <c r="E27" s="99" t="s">
        <v>43</v>
      </c>
      <c r="F27" s="99" t="s">
        <v>43</v>
      </c>
      <c r="G27" s="99" t="s">
        <v>43</v>
      </c>
      <c r="H27" s="99" t="s">
        <v>43</v>
      </c>
      <c r="I27" s="99" t="s">
        <v>43</v>
      </c>
      <c r="J27" s="99" t="s">
        <v>43</v>
      </c>
      <c r="K27" s="99" t="s">
        <v>43</v>
      </c>
      <c r="L27" s="99" t="s">
        <v>43</v>
      </c>
      <c r="M27" s="99" t="s">
        <v>43</v>
      </c>
      <c r="N27" s="99"/>
      <c r="O27" s="99"/>
      <c r="P27" s="99" t="s">
        <v>43</v>
      </c>
      <c r="Q27" s="99" t="s">
        <v>43</v>
      </c>
      <c r="R27" s="99"/>
      <c r="S27" s="99"/>
      <c r="T27" s="99"/>
      <c r="U27" s="99"/>
    </row>
    <row r="28" spans="1:40" s="63" customFormat="1">
      <c r="A28" s="81"/>
      <c r="B28" s="31">
        <v>12.7</v>
      </c>
      <c r="C28" s="23">
        <v>0.45</v>
      </c>
      <c r="D28" s="23">
        <v>266</v>
      </c>
      <c r="E28" s="23">
        <v>77.7</v>
      </c>
      <c r="F28" s="23">
        <v>366</v>
      </c>
      <c r="G28" s="23">
        <v>1.98</v>
      </c>
      <c r="H28" s="23">
        <v>8.23</v>
      </c>
      <c r="I28" s="23">
        <v>0.5</v>
      </c>
      <c r="J28" s="23">
        <v>1.4999999999999999E-2</v>
      </c>
      <c r="K28" s="30">
        <v>0.05</v>
      </c>
      <c r="L28" s="23">
        <v>0.30299999999999999</v>
      </c>
      <c r="M28" s="23">
        <v>0.67</v>
      </c>
      <c r="N28" s="23"/>
      <c r="O28" s="23"/>
      <c r="P28" s="23">
        <v>625</v>
      </c>
      <c r="Q28" s="23">
        <v>406</v>
      </c>
      <c r="R28" s="23"/>
      <c r="S28" s="23"/>
      <c r="T28" s="23"/>
      <c r="U28" s="23"/>
    </row>
    <row r="29" spans="1:40" s="15" customFormat="1" ht="27">
      <c r="A29" s="108" t="s">
        <v>49</v>
      </c>
      <c r="B29" s="8" t="s">
        <v>136</v>
      </c>
      <c r="C29" s="4" t="s">
        <v>137</v>
      </c>
      <c r="D29" s="4" t="s">
        <v>98</v>
      </c>
      <c r="E29" s="5" t="s">
        <v>138</v>
      </c>
      <c r="F29" s="4" t="s">
        <v>139</v>
      </c>
      <c r="G29" s="4" t="s">
        <v>140</v>
      </c>
      <c r="H29" s="4" t="s">
        <v>141</v>
      </c>
      <c r="I29" s="4" t="s">
        <v>142</v>
      </c>
      <c r="J29" s="4" t="s">
        <v>143</v>
      </c>
      <c r="K29" s="4" t="s">
        <v>144</v>
      </c>
      <c r="L29" s="4" t="s">
        <v>145</v>
      </c>
      <c r="M29" s="4" t="s">
        <v>146</v>
      </c>
      <c r="N29" s="4" t="s">
        <v>147</v>
      </c>
      <c r="O29" s="14" t="s">
        <v>148</v>
      </c>
      <c r="P29" s="5" t="s">
        <v>149</v>
      </c>
      <c r="Q29" s="5" t="s">
        <v>150</v>
      </c>
      <c r="R29" s="5" t="s">
        <v>151</v>
      </c>
      <c r="S29" s="5" t="s">
        <v>152</v>
      </c>
      <c r="T29" s="5" t="s">
        <v>153</v>
      </c>
      <c r="U29" s="5" t="s">
        <v>154</v>
      </c>
    </row>
    <row r="30" spans="1:40" s="17" customFormat="1" ht="27">
      <c r="A30" s="109"/>
      <c r="B30" s="9" t="s">
        <v>155</v>
      </c>
      <c r="C30" s="6" t="s">
        <v>156</v>
      </c>
      <c r="D30" s="7" t="s">
        <v>157</v>
      </c>
      <c r="E30" s="7" t="s">
        <v>158</v>
      </c>
      <c r="F30" s="7" t="s">
        <v>159</v>
      </c>
      <c r="G30" s="6" t="s">
        <v>156</v>
      </c>
      <c r="H30" s="6" t="s">
        <v>156</v>
      </c>
      <c r="I30" s="6" t="s">
        <v>156</v>
      </c>
      <c r="J30" s="6" t="s">
        <v>156</v>
      </c>
      <c r="K30" s="6" t="s">
        <v>156</v>
      </c>
      <c r="L30" s="6" t="s">
        <v>156</v>
      </c>
      <c r="M30" s="6" t="s">
        <v>156</v>
      </c>
      <c r="N30" s="16" t="s">
        <v>156</v>
      </c>
      <c r="O30" s="16" t="s">
        <v>156</v>
      </c>
      <c r="P30" s="7" t="s">
        <v>156</v>
      </c>
      <c r="Q30" s="7" t="s">
        <v>156</v>
      </c>
      <c r="R30" s="6" t="s">
        <v>156</v>
      </c>
      <c r="S30" s="6" t="s">
        <v>156</v>
      </c>
      <c r="T30" s="6" t="s">
        <v>156</v>
      </c>
      <c r="U30" s="6" t="s">
        <v>156</v>
      </c>
    </row>
    <row r="31" spans="1:40" s="82" customFormat="1">
      <c r="A31" s="21" t="str">
        <f>C8</f>
        <v>Fron 1</v>
      </c>
      <c r="B31" s="23">
        <v>55</v>
      </c>
      <c r="C31" s="2">
        <f>IF(C$27="%w/w SAR",((C$28*10)*$B31),IF(C$27="%w/w DM",(((C$28*10)*($B$28/100))*$B31),IF(C$27="kg/t SAR",(C$28*$B31),IF(C$27="kg/t DM",((C$28*($B$28/100))*$B31),IF(C$27="mg/kg SAR",((C$28*0.001)*$B31),IF(C$27="mg/kg DM",(((C$28*0.001)*($B$28/100))*$B31),0))))))</f>
        <v>247.5</v>
      </c>
      <c r="D31" s="2">
        <f>(IF(D$27="%w/w SAR",((D$28*10)*$B31),IF(D$27="%w/w DM",(((D$28*10)*($B$28/100))*$B31),IF(D$27="kg/t SAR",(D$28*$B31),IF(D$27="kg/t DM",((D$28*($B$28/100))*$B31),IF(D$27="mg/kg SAR",((D$28*0.001)*$B31),IF(D$27="mg/kg DM",(((D$28*0.001)*($B$28/100))*$B31),"0")))))))*2.291</f>
        <v>33.517330000000001</v>
      </c>
      <c r="E31" s="2">
        <f>(IF(E$27="%w/w SAR",((E$28*10)*$B31),IF(E$27="%w/w DM",(((E$28*10)*($B$28/100))*$B31),IF(E$27="kg/t SAR",(E$28*$B31),IF(E$27="kg/t DM",((E$28*($B$28/100))*$B31),IF(E$27="mg/kg SAR",((E$28*0.001)*$B31),IF(E$27="mg/kg DM",(((E$28*0.001)*($B$28/100))*$B31),"0")))))))*1.205</f>
        <v>5.1495675000000007</v>
      </c>
      <c r="F31" s="2">
        <f>(IF(F$27="%w/w SAR",((F$28*10)*$B31),IF(F$27="%w/w DM",(((F$28*10)*($B$28/100))*$B31),IF(F$27="kg/t SAR",(F$28*$B31),IF(F$27="kg/t DM",((F$28*($B$28/100))*$B31),IF(F$27="mg/kg SAR",((F$28*0.001)*$B31),IF(F$27="mg/kg DM",(((F$28*0.001)*($B$28/100))*$B31),"0")))))))*1.658</f>
        <v>33.375539999999994</v>
      </c>
      <c r="G31" s="2">
        <f t="shared" ref="G31:P46" si="5">IF(G$27="%w/w SAR",((G$28*10)*$B31),IF(G$27="%w/w DM",(((G$28*10)*($B$28/100))*$B31),IF(G$27="kg/t SAR",(G$28*$B31),IF(G$27="kg/t DM",((G$28*($B$28/100))*$B31),IF(G$27="mg/kg SAR",((G$28*0.001)*$B31),IF(G$27="mg/kg DM",(((G$28*0.001)*($B$28/100))*$B31),0))))))</f>
        <v>0.1089</v>
      </c>
      <c r="H31" s="2">
        <f t="shared" si="5"/>
        <v>0.45265000000000005</v>
      </c>
      <c r="I31" s="2">
        <f t="shared" si="5"/>
        <v>2.75E-2</v>
      </c>
      <c r="J31" s="2">
        <f t="shared" si="5"/>
        <v>8.25E-4</v>
      </c>
      <c r="K31" s="2">
        <f t="shared" si="5"/>
        <v>2.7500000000000003E-3</v>
      </c>
      <c r="L31" s="2">
        <f t="shared" si="5"/>
        <v>1.6664999999999999E-2</v>
      </c>
      <c r="M31" s="2">
        <f t="shared" si="5"/>
        <v>3.6850000000000001E-2</v>
      </c>
      <c r="N31" s="2">
        <f t="shared" si="5"/>
        <v>0</v>
      </c>
      <c r="O31" s="2">
        <f t="shared" si="5"/>
        <v>0</v>
      </c>
      <c r="P31" s="2">
        <f t="shared" si="5"/>
        <v>34.375</v>
      </c>
      <c r="Q31" s="2">
        <f>(IF(Q$27="%w/w SAR",((Q$28*10)*$B31),IF(Q$27="%w/w DM",(((Q$28*10)*($B$28/100))*$B31),IF(Q$27="kg/t SAR",(Q$28*$B31),IF(Q$27="kg/t DM",((Q$28*($B$28/100))*$B31),IF(Q$27="mg/kg SAR",((Q$28*0.001)*$B31),IF(Q$27="mg/kg DM",(((Q$28*0.001)*($B$28/100))*$B31),0)))))))*2.5</f>
        <v>55.825000000000003</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5"/>
      <c r="AC31" s="65"/>
      <c r="AD31" s="65"/>
      <c r="AE31" s="65"/>
      <c r="AF31" s="65"/>
      <c r="AG31" s="65"/>
      <c r="AH31" s="65"/>
      <c r="AI31" s="65"/>
    </row>
    <row r="32" spans="1:40" s="82" customFormat="1">
      <c r="A32" s="21" t="str">
        <f>D8</f>
        <v>Fron 2</v>
      </c>
      <c r="B32" s="23">
        <v>55</v>
      </c>
      <c r="C32" s="2">
        <f t="shared" ref="C32:C50" si="6">IF(C$27="%w/w SAR",((C$28*10)*$B32),IF(C$27="%w/w DM",(((C$28*10)*($B$28/100))*$B32),IF(C$27="kg/t SAR",(C$28*$B32),IF(C$27="kg/t DM",((C$28*($B$28/100))*$B32),IF(C$27="mg/kg SAR",((C$28*0.001)*$B32),IF(C$27="mg/kg DM",(((C$28*0.001)*($B$28/100))*$B32),0))))))</f>
        <v>247.5</v>
      </c>
      <c r="D32" s="2">
        <f t="shared" ref="D32:D50" si="7">(IF(D$27="%w/w SAR",((D$28*10)*$B32),IF(D$27="%w/w DM",(((D$28*10)*($B$28/100))*$B32),IF(D$27="kg/t SAR",(D$28*$B32),IF(D$27="kg/t DM",((D$28*($B$28/100))*$B32),IF(D$27="mg/kg SAR",((D$28*0.001)*$B32),IF(D$27="mg/kg DM",(((D$28*0.001)*($B$28/100))*$B32),"0")))))))*2.291</f>
        <v>33.517330000000001</v>
      </c>
      <c r="E32" s="2">
        <f t="shared" ref="E32:E50" si="8">(IF(E$27="%w/w SAR",((E$28*10)*$B32),IF(E$27="%w/w DM",(((E$28*10)*($B$28/100))*$B32),IF(E$27="kg/t SAR",(E$28*$B32),IF(E$27="kg/t DM",((E$28*($B$28/100))*$B32),IF(E$27="mg/kg SAR",((E$28*0.001)*$B32),IF(E$27="mg/kg DM",(((E$28*0.001)*($B$28/100))*$B32),"0")))))))*1.205</f>
        <v>5.1495675000000007</v>
      </c>
      <c r="F32" s="2">
        <f t="shared" ref="F32:F50" si="9">(IF(F$27="%w/w SAR",((F$28*10)*$B32),IF(F$27="%w/w DM",(((F$28*10)*($B$28/100))*$B32),IF(F$27="kg/t SAR",(F$28*$B32),IF(F$27="kg/t DM",((F$28*($B$28/100))*$B32),IF(F$27="mg/kg SAR",((F$28*0.001)*$B32),IF(F$27="mg/kg DM",(((F$28*0.001)*($B$28/100))*$B32),"0")))))))*1.658</f>
        <v>33.375539999999994</v>
      </c>
      <c r="G32" s="2">
        <f t="shared" si="5"/>
        <v>0.1089</v>
      </c>
      <c r="H32" s="2">
        <f t="shared" si="5"/>
        <v>0.45265000000000005</v>
      </c>
      <c r="I32" s="2">
        <f t="shared" si="5"/>
        <v>2.75E-2</v>
      </c>
      <c r="J32" s="2">
        <f t="shared" si="5"/>
        <v>8.25E-4</v>
      </c>
      <c r="K32" s="2">
        <f t="shared" si="5"/>
        <v>2.7500000000000003E-3</v>
      </c>
      <c r="L32" s="2">
        <f t="shared" si="5"/>
        <v>1.6664999999999999E-2</v>
      </c>
      <c r="M32" s="2">
        <f t="shared" si="5"/>
        <v>3.6850000000000001E-2</v>
      </c>
      <c r="N32" s="2">
        <f t="shared" si="5"/>
        <v>0</v>
      </c>
      <c r="O32" s="2">
        <f t="shared" si="5"/>
        <v>0</v>
      </c>
      <c r="P32" s="2">
        <f t="shared" si="5"/>
        <v>34.375</v>
      </c>
      <c r="Q32" s="2">
        <f t="shared" ref="Q32:Q50" si="10">(IF(Q$27="%w/w SAR",((Q$28*10)*$B32),IF(Q$27="%w/w DM",(((Q$28*10)*($B$28/100))*$B32),IF(Q$27="kg/t SAR",(Q$28*$B32),IF(Q$27="kg/t DM",((Q$28*($B$28/100))*$B32),IF(Q$27="mg/kg SAR",((Q$28*0.001)*$B32),IF(Q$27="mg/kg DM",(((Q$28*0.001)*($B$28/100))*$B32),0)))))))*2.5</f>
        <v>55.825000000000003</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5"/>
      <c r="AC32" s="65"/>
      <c r="AD32" s="65"/>
      <c r="AE32" s="65"/>
      <c r="AF32" s="65"/>
      <c r="AG32" s="65"/>
      <c r="AH32" s="65"/>
      <c r="AI32" s="65"/>
    </row>
    <row r="33" spans="1:35" s="82" customFormat="1">
      <c r="A33" s="21" t="str">
        <f>E8</f>
        <v>Fron 3</v>
      </c>
      <c r="B33" s="23">
        <v>55</v>
      </c>
      <c r="C33" s="2">
        <f t="shared" si="6"/>
        <v>247.5</v>
      </c>
      <c r="D33" s="2">
        <f t="shared" si="7"/>
        <v>33.517330000000001</v>
      </c>
      <c r="E33" s="2">
        <f t="shared" si="8"/>
        <v>5.1495675000000007</v>
      </c>
      <c r="F33" s="2">
        <f t="shared" si="9"/>
        <v>33.375539999999994</v>
      </c>
      <c r="G33" s="2">
        <f t="shared" si="5"/>
        <v>0.1089</v>
      </c>
      <c r="H33" s="2">
        <f t="shared" si="5"/>
        <v>0.45265000000000005</v>
      </c>
      <c r="I33" s="2">
        <f t="shared" si="5"/>
        <v>2.75E-2</v>
      </c>
      <c r="J33" s="2">
        <f t="shared" si="5"/>
        <v>8.25E-4</v>
      </c>
      <c r="K33" s="2">
        <f t="shared" si="5"/>
        <v>2.7500000000000003E-3</v>
      </c>
      <c r="L33" s="2">
        <f t="shared" si="5"/>
        <v>1.6664999999999999E-2</v>
      </c>
      <c r="M33" s="2">
        <f t="shared" si="5"/>
        <v>3.6850000000000001E-2</v>
      </c>
      <c r="N33" s="2">
        <f t="shared" si="5"/>
        <v>0</v>
      </c>
      <c r="O33" s="2">
        <f t="shared" si="5"/>
        <v>0</v>
      </c>
      <c r="P33" s="2">
        <f t="shared" si="5"/>
        <v>34.375</v>
      </c>
      <c r="Q33" s="2">
        <f t="shared" si="10"/>
        <v>55.825000000000003</v>
      </c>
      <c r="R33" s="2">
        <f t="shared" si="11"/>
        <v>0</v>
      </c>
      <c r="S33" s="2">
        <f t="shared" si="11"/>
        <v>0</v>
      </c>
      <c r="T33" s="2">
        <f t="shared" si="11"/>
        <v>0</v>
      </c>
      <c r="U33" s="2">
        <f t="shared" si="11"/>
        <v>0</v>
      </c>
      <c r="AB33" s="65"/>
      <c r="AC33" s="65"/>
      <c r="AD33" s="65"/>
      <c r="AE33" s="65"/>
      <c r="AF33" s="65"/>
      <c r="AG33" s="65"/>
      <c r="AH33" s="65"/>
      <c r="AI33" s="65"/>
    </row>
    <row r="34" spans="1:35" s="82" customFormat="1">
      <c r="A34" s="21" t="str">
        <f>F8</f>
        <v>Fron 4</v>
      </c>
      <c r="B34" s="23">
        <v>55</v>
      </c>
      <c r="C34" s="2">
        <f t="shared" si="6"/>
        <v>247.5</v>
      </c>
      <c r="D34" s="2">
        <f t="shared" si="7"/>
        <v>33.517330000000001</v>
      </c>
      <c r="E34" s="2">
        <f t="shared" si="8"/>
        <v>5.1495675000000007</v>
      </c>
      <c r="F34" s="2">
        <f t="shared" si="9"/>
        <v>33.375539999999994</v>
      </c>
      <c r="G34" s="2">
        <f t="shared" si="5"/>
        <v>0.1089</v>
      </c>
      <c r="H34" s="2">
        <f t="shared" si="5"/>
        <v>0.45265000000000005</v>
      </c>
      <c r="I34" s="2">
        <f t="shared" si="5"/>
        <v>2.75E-2</v>
      </c>
      <c r="J34" s="2">
        <f t="shared" si="5"/>
        <v>8.25E-4</v>
      </c>
      <c r="K34" s="2">
        <f t="shared" si="5"/>
        <v>2.7500000000000003E-3</v>
      </c>
      <c r="L34" s="2">
        <f t="shared" si="5"/>
        <v>1.6664999999999999E-2</v>
      </c>
      <c r="M34" s="2">
        <f t="shared" si="5"/>
        <v>3.6850000000000001E-2</v>
      </c>
      <c r="N34" s="2">
        <f t="shared" si="5"/>
        <v>0</v>
      </c>
      <c r="O34" s="2">
        <f t="shared" si="5"/>
        <v>0</v>
      </c>
      <c r="P34" s="2">
        <f t="shared" si="5"/>
        <v>34.375</v>
      </c>
      <c r="Q34" s="2">
        <f t="shared" si="10"/>
        <v>55.825000000000003</v>
      </c>
      <c r="R34" s="2">
        <f t="shared" si="11"/>
        <v>0</v>
      </c>
      <c r="S34" s="2">
        <f t="shared" si="11"/>
        <v>0</v>
      </c>
      <c r="T34" s="2">
        <f t="shared" si="11"/>
        <v>0</v>
      </c>
      <c r="U34" s="2">
        <f t="shared" si="11"/>
        <v>0</v>
      </c>
      <c r="AB34" s="65"/>
      <c r="AC34" s="65"/>
      <c r="AD34" s="65"/>
      <c r="AE34" s="65"/>
      <c r="AF34" s="65"/>
      <c r="AG34" s="65"/>
      <c r="AH34" s="65"/>
      <c r="AI34" s="65"/>
    </row>
    <row r="35" spans="1:35" s="82" customFormat="1">
      <c r="A35" s="21" t="str">
        <f>G8</f>
        <v>Fron 5</v>
      </c>
      <c r="B35" s="23">
        <v>55</v>
      </c>
      <c r="C35" s="2">
        <f t="shared" si="6"/>
        <v>247.5</v>
      </c>
      <c r="D35" s="2">
        <f t="shared" si="7"/>
        <v>33.517330000000001</v>
      </c>
      <c r="E35" s="2">
        <f t="shared" si="8"/>
        <v>5.1495675000000007</v>
      </c>
      <c r="F35" s="2">
        <f t="shared" si="9"/>
        <v>33.375539999999994</v>
      </c>
      <c r="G35" s="2">
        <f t="shared" si="5"/>
        <v>0.1089</v>
      </c>
      <c r="H35" s="2">
        <f t="shared" si="5"/>
        <v>0.45265000000000005</v>
      </c>
      <c r="I35" s="2">
        <f t="shared" si="5"/>
        <v>2.75E-2</v>
      </c>
      <c r="J35" s="2">
        <f t="shared" si="5"/>
        <v>8.25E-4</v>
      </c>
      <c r="K35" s="2">
        <f t="shared" si="5"/>
        <v>2.7500000000000003E-3</v>
      </c>
      <c r="L35" s="2">
        <f t="shared" si="5"/>
        <v>1.6664999999999999E-2</v>
      </c>
      <c r="M35" s="2">
        <f t="shared" si="5"/>
        <v>3.6850000000000001E-2</v>
      </c>
      <c r="N35" s="2">
        <f t="shared" si="5"/>
        <v>0</v>
      </c>
      <c r="O35" s="2">
        <f t="shared" si="5"/>
        <v>0</v>
      </c>
      <c r="P35" s="2">
        <f t="shared" si="5"/>
        <v>34.375</v>
      </c>
      <c r="Q35" s="2">
        <f t="shared" si="10"/>
        <v>55.825000000000003</v>
      </c>
      <c r="R35" s="2">
        <f t="shared" si="11"/>
        <v>0</v>
      </c>
      <c r="S35" s="2">
        <f t="shared" si="11"/>
        <v>0</v>
      </c>
      <c r="T35" s="2">
        <f t="shared" si="11"/>
        <v>0</v>
      </c>
      <c r="U35" s="2">
        <f t="shared" si="11"/>
        <v>0</v>
      </c>
      <c r="AB35" s="65"/>
      <c r="AC35" s="65"/>
      <c r="AD35" s="65"/>
      <c r="AE35" s="65"/>
      <c r="AF35" s="65"/>
      <c r="AG35" s="65"/>
      <c r="AH35" s="65"/>
      <c r="AI35" s="65"/>
    </row>
    <row r="36" spans="1:35" s="82" customFormat="1">
      <c r="A36" s="21" t="str">
        <f>H8</f>
        <v>Fron 6</v>
      </c>
      <c r="B36" s="23">
        <v>55</v>
      </c>
      <c r="C36" s="2">
        <f t="shared" si="6"/>
        <v>247.5</v>
      </c>
      <c r="D36" s="2">
        <f t="shared" si="7"/>
        <v>33.517330000000001</v>
      </c>
      <c r="E36" s="2">
        <f t="shared" si="8"/>
        <v>5.1495675000000007</v>
      </c>
      <c r="F36" s="2">
        <f t="shared" si="9"/>
        <v>33.375539999999994</v>
      </c>
      <c r="G36" s="2">
        <f t="shared" si="5"/>
        <v>0.1089</v>
      </c>
      <c r="H36" s="2">
        <f t="shared" si="5"/>
        <v>0.45265000000000005</v>
      </c>
      <c r="I36" s="2">
        <f t="shared" si="5"/>
        <v>2.75E-2</v>
      </c>
      <c r="J36" s="2">
        <f t="shared" si="5"/>
        <v>8.25E-4</v>
      </c>
      <c r="K36" s="2">
        <f t="shared" si="5"/>
        <v>2.7500000000000003E-3</v>
      </c>
      <c r="L36" s="2">
        <f t="shared" si="5"/>
        <v>1.6664999999999999E-2</v>
      </c>
      <c r="M36" s="2">
        <f t="shared" si="5"/>
        <v>3.6850000000000001E-2</v>
      </c>
      <c r="N36" s="2">
        <f t="shared" si="5"/>
        <v>0</v>
      </c>
      <c r="O36" s="2">
        <f t="shared" si="5"/>
        <v>0</v>
      </c>
      <c r="P36" s="2">
        <f t="shared" si="5"/>
        <v>34.375</v>
      </c>
      <c r="Q36" s="2">
        <f t="shared" si="10"/>
        <v>55.825000000000003</v>
      </c>
      <c r="R36" s="2">
        <f t="shared" si="11"/>
        <v>0</v>
      </c>
      <c r="S36" s="2">
        <f t="shared" si="11"/>
        <v>0</v>
      </c>
      <c r="T36" s="2">
        <f t="shared" si="11"/>
        <v>0</v>
      </c>
      <c r="U36" s="2">
        <f t="shared" si="11"/>
        <v>0</v>
      </c>
      <c r="AB36" s="65"/>
      <c r="AC36" s="65"/>
      <c r="AD36" s="65"/>
      <c r="AE36" s="65"/>
      <c r="AF36" s="65"/>
      <c r="AG36" s="65"/>
      <c r="AH36" s="65"/>
      <c r="AI36" s="65"/>
    </row>
    <row r="37" spans="1:35" s="82" customFormat="1">
      <c r="A37" s="21" t="str">
        <f>I8</f>
        <v>Fron 7</v>
      </c>
      <c r="B37" s="23">
        <v>55</v>
      </c>
      <c r="C37" s="2">
        <f t="shared" si="6"/>
        <v>247.5</v>
      </c>
      <c r="D37" s="2">
        <f t="shared" si="7"/>
        <v>33.517330000000001</v>
      </c>
      <c r="E37" s="2">
        <f t="shared" si="8"/>
        <v>5.1495675000000007</v>
      </c>
      <c r="F37" s="2">
        <f t="shared" si="9"/>
        <v>33.375539999999994</v>
      </c>
      <c r="G37" s="2">
        <f t="shared" si="5"/>
        <v>0.1089</v>
      </c>
      <c r="H37" s="2">
        <f t="shared" si="5"/>
        <v>0.45265000000000005</v>
      </c>
      <c r="I37" s="2">
        <f t="shared" si="5"/>
        <v>2.75E-2</v>
      </c>
      <c r="J37" s="2">
        <f t="shared" si="5"/>
        <v>8.25E-4</v>
      </c>
      <c r="K37" s="2">
        <f t="shared" si="5"/>
        <v>2.7500000000000003E-3</v>
      </c>
      <c r="L37" s="2">
        <f t="shared" si="5"/>
        <v>1.6664999999999999E-2</v>
      </c>
      <c r="M37" s="2">
        <f t="shared" si="5"/>
        <v>3.6850000000000001E-2</v>
      </c>
      <c r="N37" s="2">
        <f t="shared" si="5"/>
        <v>0</v>
      </c>
      <c r="O37" s="2">
        <f t="shared" si="5"/>
        <v>0</v>
      </c>
      <c r="P37" s="2">
        <f t="shared" si="5"/>
        <v>34.375</v>
      </c>
      <c r="Q37" s="2">
        <f t="shared" si="10"/>
        <v>55.825000000000003</v>
      </c>
      <c r="R37" s="2">
        <f t="shared" si="11"/>
        <v>0</v>
      </c>
      <c r="S37" s="2">
        <f t="shared" si="11"/>
        <v>0</v>
      </c>
      <c r="T37" s="2">
        <f t="shared" si="11"/>
        <v>0</v>
      </c>
      <c r="U37" s="2">
        <f t="shared" si="11"/>
        <v>0</v>
      </c>
      <c r="AB37" s="65"/>
      <c r="AC37" s="65"/>
      <c r="AD37" s="65"/>
      <c r="AE37" s="65"/>
      <c r="AF37" s="65"/>
      <c r="AG37" s="65"/>
      <c r="AH37" s="65"/>
      <c r="AI37" s="65"/>
    </row>
    <row r="38" spans="1:35" s="82" customFormat="1">
      <c r="A38" s="21" t="str">
        <f>J8</f>
        <v>Fron 8</v>
      </c>
      <c r="B38" s="23">
        <v>55</v>
      </c>
      <c r="C38" s="2">
        <f t="shared" si="6"/>
        <v>247.5</v>
      </c>
      <c r="D38" s="2">
        <f t="shared" si="7"/>
        <v>33.517330000000001</v>
      </c>
      <c r="E38" s="2">
        <f t="shared" si="8"/>
        <v>5.1495675000000007</v>
      </c>
      <c r="F38" s="2">
        <f t="shared" si="9"/>
        <v>33.375539999999994</v>
      </c>
      <c r="G38" s="2">
        <f t="shared" si="5"/>
        <v>0.1089</v>
      </c>
      <c r="H38" s="2">
        <f t="shared" si="5"/>
        <v>0.45265000000000005</v>
      </c>
      <c r="I38" s="2">
        <f t="shared" si="5"/>
        <v>2.75E-2</v>
      </c>
      <c r="J38" s="2">
        <f t="shared" si="5"/>
        <v>8.25E-4</v>
      </c>
      <c r="K38" s="2">
        <f t="shared" si="5"/>
        <v>2.7500000000000003E-3</v>
      </c>
      <c r="L38" s="2">
        <f t="shared" si="5"/>
        <v>1.6664999999999999E-2</v>
      </c>
      <c r="M38" s="2">
        <f t="shared" si="5"/>
        <v>3.6850000000000001E-2</v>
      </c>
      <c r="N38" s="2">
        <f t="shared" si="5"/>
        <v>0</v>
      </c>
      <c r="O38" s="2">
        <f t="shared" si="5"/>
        <v>0</v>
      </c>
      <c r="P38" s="2">
        <f t="shared" si="5"/>
        <v>34.375</v>
      </c>
      <c r="Q38" s="2">
        <f t="shared" si="10"/>
        <v>55.825000000000003</v>
      </c>
      <c r="R38" s="2">
        <f t="shared" si="11"/>
        <v>0</v>
      </c>
      <c r="S38" s="2">
        <f t="shared" si="11"/>
        <v>0</v>
      </c>
      <c r="T38" s="2">
        <f t="shared" si="11"/>
        <v>0</v>
      </c>
      <c r="U38" s="2">
        <f t="shared" si="11"/>
        <v>0</v>
      </c>
      <c r="AB38" s="65"/>
      <c r="AC38" s="65"/>
      <c r="AD38" s="65"/>
      <c r="AE38" s="65"/>
      <c r="AF38" s="65"/>
      <c r="AG38" s="65"/>
      <c r="AH38" s="65"/>
      <c r="AI38" s="65"/>
    </row>
    <row r="39" spans="1:35" s="82" customFormat="1">
      <c r="A39" s="21" t="str">
        <f>K8</f>
        <v>Fron 9</v>
      </c>
      <c r="B39" s="23">
        <v>55</v>
      </c>
      <c r="C39" s="2">
        <f t="shared" si="6"/>
        <v>247.5</v>
      </c>
      <c r="D39" s="2">
        <f t="shared" si="7"/>
        <v>33.517330000000001</v>
      </c>
      <c r="E39" s="2">
        <f t="shared" si="8"/>
        <v>5.1495675000000007</v>
      </c>
      <c r="F39" s="2">
        <f t="shared" si="9"/>
        <v>33.375539999999994</v>
      </c>
      <c r="G39" s="2">
        <f t="shared" si="5"/>
        <v>0.1089</v>
      </c>
      <c r="H39" s="2">
        <f t="shared" si="5"/>
        <v>0.45265000000000005</v>
      </c>
      <c r="I39" s="2">
        <f t="shared" si="5"/>
        <v>2.75E-2</v>
      </c>
      <c r="J39" s="2">
        <f t="shared" si="5"/>
        <v>8.25E-4</v>
      </c>
      <c r="K39" s="2">
        <f t="shared" si="5"/>
        <v>2.7500000000000003E-3</v>
      </c>
      <c r="L39" s="2">
        <f t="shared" si="5"/>
        <v>1.6664999999999999E-2</v>
      </c>
      <c r="M39" s="2">
        <f t="shared" si="5"/>
        <v>3.6850000000000001E-2</v>
      </c>
      <c r="N39" s="2">
        <f t="shared" si="5"/>
        <v>0</v>
      </c>
      <c r="O39" s="2">
        <f t="shared" si="5"/>
        <v>0</v>
      </c>
      <c r="P39" s="2">
        <f t="shared" si="5"/>
        <v>34.375</v>
      </c>
      <c r="Q39" s="2">
        <f t="shared" si="10"/>
        <v>55.825000000000003</v>
      </c>
      <c r="R39" s="2">
        <f t="shared" si="11"/>
        <v>0</v>
      </c>
      <c r="S39" s="2">
        <f t="shared" si="11"/>
        <v>0</v>
      </c>
      <c r="T39" s="2">
        <f t="shared" si="11"/>
        <v>0</v>
      </c>
      <c r="U39" s="2">
        <f t="shared" si="11"/>
        <v>0</v>
      </c>
      <c r="AB39" s="65"/>
      <c r="AC39" s="65"/>
      <c r="AD39" s="65"/>
      <c r="AE39" s="65"/>
      <c r="AF39" s="65"/>
      <c r="AG39" s="65"/>
      <c r="AH39" s="65"/>
      <c r="AI39" s="65"/>
    </row>
    <row r="40" spans="1:35" s="82" customFormat="1">
      <c r="A40" s="21" t="str">
        <f>L8</f>
        <v>Fron 10</v>
      </c>
      <c r="B40" s="23">
        <v>55</v>
      </c>
      <c r="C40" s="2">
        <f t="shared" si="6"/>
        <v>247.5</v>
      </c>
      <c r="D40" s="2">
        <f t="shared" si="7"/>
        <v>33.517330000000001</v>
      </c>
      <c r="E40" s="2">
        <f t="shared" si="8"/>
        <v>5.1495675000000007</v>
      </c>
      <c r="F40" s="2">
        <f t="shared" si="9"/>
        <v>33.375539999999994</v>
      </c>
      <c r="G40" s="2">
        <f t="shared" si="5"/>
        <v>0.1089</v>
      </c>
      <c r="H40" s="2">
        <f t="shared" si="5"/>
        <v>0.45265000000000005</v>
      </c>
      <c r="I40" s="2">
        <f t="shared" si="5"/>
        <v>2.75E-2</v>
      </c>
      <c r="J40" s="2">
        <f t="shared" si="5"/>
        <v>8.25E-4</v>
      </c>
      <c r="K40" s="2">
        <f t="shared" si="5"/>
        <v>2.7500000000000003E-3</v>
      </c>
      <c r="L40" s="2">
        <f t="shared" si="5"/>
        <v>1.6664999999999999E-2</v>
      </c>
      <c r="M40" s="2">
        <f t="shared" si="5"/>
        <v>3.6850000000000001E-2</v>
      </c>
      <c r="N40" s="2">
        <f t="shared" si="5"/>
        <v>0</v>
      </c>
      <c r="O40" s="2">
        <f t="shared" si="5"/>
        <v>0</v>
      </c>
      <c r="P40" s="2">
        <f t="shared" si="5"/>
        <v>34.375</v>
      </c>
      <c r="Q40" s="2">
        <f t="shared" si="10"/>
        <v>55.825000000000003</v>
      </c>
      <c r="R40" s="2">
        <f t="shared" si="11"/>
        <v>0</v>
      </c>
      <c r="S40" s="2">
        <f t="shared" si="11"/>
        <v>0</v>
      </c>
      <c r="T40" s="2">
        <f t="shared" si="11"/>
        <v>0</v>
      </c>
      <c r="U40" s="2">
        <f t="shared" si="11"/>
        <v>0</v>
      </c>
      <c r="AB40" s="65"/>
      <c r="AC40" s="65"/>
      <c r="AD40" s="65"/>
      <c r="AE40" s="65"/>
      <c r="AF40" s="65"/>
      <c r="AG40" s="65"/>
      <c r="AH40" s="65"/>
      <c r="AI40" s="65"/>
    </row>
    <row r="41" spans="1:35" s="82" customFormat="1">
      <c r="A41" s="21" t="str">
        <f>M8</f>
        <v>Fron 11</v>
      </c>
      <c r="B41" s="23">
        <v>55</v>
      </c>
      <c r="C41" s="2">
        <f t="shared" si="6"/>
        <v>247.5</v>
      </c>
      <c r="D41" s="2">
        <f t="shared" si="7"/>
        <v>33.517330000000001</v>
      </c>
      <c r="E41" s="2">
        <f t="shared" si="8"/>
        <v>5.1495675000000007</v>
      </c>
      <c r="F41" s="2">
        <f t="shared" si="9"/>
        <v>33.375539999999994</v>
      </c>
      <c r="G41" s="2">
        <f t="shared" si="5"/>
        <v>0.1089</v>
      </c>
      <c r="H41" s="2">
        <f t="shared" si="5"/>
        <v>0.45265000000000005</v>
      </c>
      <c r="I41" s="2">
        <f t="shared" si="5"/>
        <v>2.75E-2</v>
      </c>
      <c r="J41" s="2">
        <f t="shared" si="5"/>
        <v>8.25E-4</v>
      </c>
      <c r="K41" s="2">
        <f t="shared" si="5"/>
        <v>2.7500000000000003E-3</v>
      </c>
      <c r="L41" s="2">
        <f t="shared" si="5"/>
        <v>1.6664999999999999E-2</v>
      </c>
      <c r="M41" s="2">
        <f t="shared" si="5"/>
        <v>3.6850000000000001E-2</v>
      </c>
      <c r="N41" s="2">
        <f t="shared" si="5"/>
        <v>0</v>
      </c>
      <c r="O41" s="2">
        <f t="shared" si="5"/>
        <v>0</v>
      </c>
      <c r="P41" s="2">
        <f t="shared" si="5"/>
        <v>34.375</v>
      </c>
      <c r="Q41" s="2">
        <f t="shared" si="10"/>
        <v>55.825000000000003</v>
      </c>
      <c r="R41" s="2">
        <f t="shared" si="11"/>
        <v>0</v>
      </c>
      <c r="S41" s="2">
        <f t="shared" si="11"/>
        <v>0</v>
      </c>
      <c r="T41" s="2">
        <f t="shared" si="11"/>
        <v>0</v>
      </c>
      <c r="U41" s="2">
        <f t="shared" si="11"/>
        <v>0</v>
      </c>
      <c r="AB41" s="65"/>
      <c r="AC41" s="65"/>
      <c r="AD41" s="65"/>
      <c r="AE41" s="65"/>
      <c r="AF41" s="65"/>
      <c r="AG41" s="65"/>
      <c r="AH41" s="65"/>
      <c r="AI41" s="65"/>
    </row>
    <row r="42" spans="1:35" s="82" customFormat="1">
      <c r="A42" s="21" t="str">
        <f>N8</f>
        <v>Fron 12</v>
      </c>
      <c r="B42" s="23">
        <v>55</v>
      </c>
      <c r="C42" s="2">
        <f t="shared" si="6"/>
        <v>247.5</v>
      </c>
      <c r="D42" s="2">
        <f t="shared" si="7"/>
        <v>33.517330000000001</v>
      </c>
      <c r="E42" s="2">
        <f t="shared" si="8"/>
        <v>5.1495675000000007</v>
      </c>
      <c r="F42" s="2">
        <f t="shared" si="9"/>
        <v>33.375539999999994</v>
      </c>
      <c r="G42" s="2">
        <f t="shared" si="5"/>
        <v>0.1089</v>
      </c>
      <c r="H42" s="2">
        <f t="shared" si="5"/>
        <v>0.45265000000000005</v>
      </c>
      <c r="I42" s="2">
        <f t="shared" si="5"/>
        <v>2.75E-2</v>
      </c>
      <c r="J42" s="2">
        <f t="shared" si="5"/>
        <v>8.25E-4</v>
      </c>
      <c r="K42" s="2">
        <f t="shared" si="5"/>
        <v>2.7500000000000003E-3</v>
      </c>
      <c r="L42" s="2">
        <f t="shared" si="5"/>
        <v>1.6664999999999999E-2</v>
      </c>
      <c r="M42" s="2">
        <f t="shared" si="5"/>
        <v>3.6850000000000001E-2</v>
      </c>
      <c r="N42" s="2">
        <f t="shared" si="5"/>
        <v>0</v>
      </c>
      <c r="O42" s="2">
        <f t="shared" si="5"/>
        <v>0</v>
      </c>
      <c r="P42" s="2">
        <f t="shared" si="5"/>
        <v>34.375</v>
      </c>
      <c r="Q42" s="2">
        <f t="shared" si="10"/>
        <v>55.825000000000003</v>
      </c>
      <c r="R42" s="2">
        <f t="shared" si="11"/>
        <v>0</v>
      </c>
      <c r="S42" s="2">
        <f t="shared" si="11"/>
        <v>0</v>
      </c>
      <c r="T42" s="2">
        <f t="shared" si="11"/>
        <v>0</v>
      </c>
      <c r="U42" s="2">
        <f t="shared" si="11"/>
        <v>0</v>
      </c>
      <c r="AB42" s="65"/>
      <c r="AC42" s="65"/>
      <c r="AD42" s="65"/>
      <c r="AE42" s="65"/>
      <c r="AF42" s="65"/>
      <c r="AG42" s="65"/>
      <c r="AH42" s="65"/>
      <c r="AI42" s="65"/>
    </row>
    <row r="43" spans="1:35" s="82" customFormat="1">
      <c r="A43" s="21" t="str">
        <f>O8</f>
        <v>Fron 13</v>
      </c>
      <c r="B43" s="23">
        <v>55</v>
      </c>
      <c r="C43" s="2">
        <f t="shared" si="6"/>
        <v>247.5</v>
      </c>
      <c r="D43" s="2">
        <f t="shared" si="7"/>
        <v>33.517330000000001</v>
      </c>
      <c r="E43" s="2">
        <f t="shared" si="8"/>
        <v>5.1495675000000007</v>
      </c>
      <c r="F43" s="2">
        <f t="shared" si="9"/>
        <v>33.375539999999994</v>
      </c>
      <c r="G43" s="2">
        <f t="shared" si="5"/>
        <v>0.1089</v>
      </c>
      <c r="H43" s="2">
        <f t="shared" si="5"/>
        <v>0.45265000000000005</v>
      </c>
      <c r="I43" s="2">
        <f t="shared" si="5"/>
        <v>2.75E-2</v>
      </c>
      <c r="J43" s="2">
        <f t="shared" si="5"/>
        <v>8.25E-4</v>
      </c>
      <c r="K43" s="2">
        <f t="shared" si="5"/>
        <v>2.7500000000000003E-3</v>
      </c>
      <c r="L43" s="2">
        <f t="shared" si="5"/>
        <v>1.6664999999999999E-2</v>
      </c>
      <c r="M43" s="2">
        <f t="shared" si="5"/>
        <v>3.6850000000000001E-2</v>
      </c>
      <c r="N43" s="2">
        <f t="shared" si="5"/>
        <v>0</v>
      </c>
      <c r="O43" s="2">
        <f t="shared" si="5"/>
        <v>0</v>
      </c>
      <c r="P43" s="2">
        <f t="shared" si="5"/>
        <v>34.375</v>
      </c>
      <c r="Q43" s="2">
        <f t="shared" si="10"/>
        <v>55.825000000000003</v>
      </c>
      <c r="R43" s="2">
        <f t="shared" si="11"/>
        <v>0</v>
      </c>
      <c r="S43" s="2">
        <f t="shared" si="11"/>
        <v>0</v>
      </c>
      <c r="T43" s="2">
        <f t="shared" si="11"/>
        <v>0</v>
      </c>
      <c r="U43" s="2">
        <f t="shared" si="11"/>
        <v>0</v>
      </c>
      <c r="AB43" s="65"/>
      <c r="AC43" s="65"/>
      <c r="AD43" s="65"/>
      <c r="AE43" s="65"/>
      <c r="AF43" s="65"/>
      <c r="AG43" s="65"/>
      <c r="AH43" s="65"/>
      <c r="AI43" s="65"/>
    </row>
    <row r="44" spans="1:35" s="82" customFormat="1">
      <c r="A44" s="21" t="str">
        <f>P8</f>
        <v>Fron 14</v>
      </c>
      <c r="B44" s="23">
        <v>55</v>
      </c>
      <c r="C44" s="2">
        <f t="shared" si="6"/>
        <v>247.5</v>
      </c>
      <c r="D44" s="2">
        <f t="shared" si="7"/>
        <v>33.517330000000001</v>
      </c>
      <c r="E44" s="2">
        <f t="shared" si="8"/>
        <v>5.1495675000000007</v>
      </c>
      <c r="F44" s="2">
        <f t="shared" si="9"/>
        <v>33.375539999999994</v>
      </c>
      <c r="G44" s="2">
        <f t="shared" si="5"/>
        <v>0.1089</v>
      </c>
      <c r="H44" s="2">
        <f t="shared" si="5"/>
        <v>0.45265000000000005</v>
      </c>
      <c r="I44" s="2">
        <f t="shared" si="5"/>
        <v>2.75E-2</v>
      </c>
      <c r="J44" s="2">
        <f t="shared" si="5"/>
        <v>8.25E-4</v>
      </c>
      <c r="K44" s="2">
        <f t="shared" si="5"/>
        <v>2.7500000000000003E-3</v>
      </c>
      <c r="L44" s="2">
        <f t="shared" si="5"/>
        <v>1.6664999999999999E-2</v>
      </c>
      <c r="M44" s="2">
        <f t="shared" si="5"/>
        <v>3.6850000000000001E-2</v>
      </c>
      <c r="N44" s="2">
        <f t="shared" si="5"/>
        <v>0</v>
      </c>
      <c r="O44" s="2">
        <f t="shared" si="5"/>
        <v>0</v>
      </c>
      <c r="P44" s="2">
        <f t="shared" si="5"/>
        <v>34.375</v>
      </c>
      <c r="Q44" s="2">
        <f t="shared" si="10"/>
        <v>55.825000000000003</v>
      </c>
      <c r="R44" s="2">
        <f t="shared" si="11"/>
        <v>0</v>
      </c>
      <c r="S44" s="2">
        <f t="shared" si="11"/>
        <v>0</v>
      </c>
      <c r="T44" s="2">
        <f t="shared" si="11"/>
        <v>0</v>
      </c>
      <c r="U44" s="2">
        <f t="shared" si="11"/>
        <v>0</v>
      </c>
      <c r="AB44" s="65"/>
      <c r="AC44" s="65"/>
      <c r="AD44" s="65"/>
      <c r="AE44" s="65"/>
      <c r="AF44" s="65"/>
      <c r="AG44" s="65"/>
      <c r="AH44" s="65"/>
      <c r="AI44" s="65"/>
    </row>
    <row r="45" spans="1:35" s="82" customFormat="1">
      <c r="A45" s="21" t="str">
        <f>Q8</f>
        <v>Fron 16</v>
      </c>
      <c r="B45" s="23">
        <v>55</v>
      </c>
      <c r="C45" s="2">
        <f t="shared" si="6"/>
        <v>247.5</v>
      </c>
      <c r="D45" s="2">
        <f t="shared" si="7"/>
        <v>33.517330000000001</v>
      </c>
      <c r="E45" s="2">
        <f t="shared" si="8"/>
        <v>5.1495675000000007</v>
      </c>
      <c r="F45" s="2">
        <f t="shared" si="9"/>
        <v>33.375539999999994</v>
      </c>
      <c r="G45" s="2">
        <f t="shared" si="5"/>
        <v>0.1089</v>
      </c>
      <c r="H45" s="2">
        <f t="shared" si="5"/>
        <v>0.45265000000000005</v>
      </c>
      <c r="I45" s="2">
        <f t="shared" si="5"/>
        <v>2.75E-2</v>
      </c>
      <c r="J45" s="2">
        <f t="shared" si="5"/>
        <v>8.25E-4</v>
      </c>
      <c r="K45" s="2">
        <f t="shared" si="5"/>
        <v>2.7500000000000003E-3</v>
      </c>
      <c r="L45" s="2">
        <f t="shared" si="5"/>
        <v>1.6664999999999999E-2</v>
      </c>
      <c r="M45" s="2">
        <f t="shared" si="5"/>
        <v>3.6850000000000001E-2</v>
      </c>
      <c r="N45" s="2">
        <f t="shared" si="5"/>
        <v>0</v>
      </c>
      <c r="O45" s="2">
        <f t="shared" si="5"/>
        <v>0</v>
      </c>
      <c r="P45" s="2">
        <f t="shared" si="5"/>
        <v>34.375</v>
      </c>
      <c r="Q45" s="2">
        <f t="shared" si="10"/>
        <v>55.825000000000003</v>
      </c>
      <c r="R45" s="2">
        <f t="shared" si="11"/>
        <v>0</v>
      </c>
      <c r="S45" s="2">
        <f t="shared" si="11"/>
        <v>0</v>
      </c>
      <c r="T45" s="2">
        <f t="shared" si="11"/>
        <v>0</v>
      </c>
      <c r="U45" s="2">
        <f t="shared" si="11"/>
        <v>0</v>
      </c>
      <c r="AB45" s="65"/>
      <c r="AC45" s="65"/>
      <c r="AD45" s="65"/>
      <c r="AE45" s="65"/>
      <c r="AF45" s="65"/>
      <c r="AG45" s="65"/>
      <c r="AH45" s="65"/>
      <c r="AI45" s="65"/>
    </row>
    <row r="46" spans="1:35" s="82" customFormat="1">
      <c r="A46" s="21" t="str">
        <f>R8</f>
        <v>Fron 17</v>
      </c>
      <c r="B46" s="23">
        <v>55</v>
      </c>
      <c r="C46" s="2">
        <f t="shared" si="6"/>
        <v>247.5</v>
      </c>
      <c r="D46" s="2">
        <f t="shared" si="7"/>
        <v>33.517330000000001</v>
      </c>
      <c r="E46" s="2">
        <f t="shared" si="8"/>
        <v>5.1495675000000007</v>
      </c>
      <c r="F46" s="2">
        <f t="shared" si="9"/>
        <v>33.375539999999994</v>
      </c>
      <c r="G46" s="2">
        <f t="shared" si="5"/>
        <v>0.1089</v>
      </c>
      <c r="H46" s="2">
        <f t="shared" si="5"/>
        <v>0.45265000000000005</v>
      </c>
      <c r="I46" s="2">
        <f t="shared" si="5"/>
        <v>2.75E-2</v>
      </c>
      <c r="J46" s="2">
        <f t="shared" si="5"/>
        <v>8.25E-4</v>
      </c>
      <c r="K46" s="2">
        <f t="shared" si="5"/>
        <v>2.7500000000000003E-3</v>
      </c>
      <c r="L46" s="2">
        <f t="shared" si="5"/>
        <v>1.6664999999999999E-2</v>
      </c>
      <c r="M46" s="2">
        <f t="shared" si="5"/>
        <v>3.6850000000000001E-2</v>
      </c>
      <c r="N46" s="2">
        <f t="shared" si="5"/>
        <v>0</v>
      </c>
      <c r="O46" s="2">
        <f t="shared" si="5"/>
        <v>0</v>
      </c>
      <c r="P46" s="2">
        <f t="shared" si="5"/>
        <v>34.375</v>
      </c>
      <c r="Q46" s="2">
        <f t="shared" si="10"/>
        <v>55.825000000000003</v>
      </c>
      <c r="R46" s="2">
        <f t="shared" si="11"/>
        <v>0</v>
      </c>
      <c r="S46" s="2">
        <f t="shared" si="11"/>
        <v>0</v>
      </c>
      <c r="T46" s="2">
        <f t="shared" si="11"/>
        <v>0</v>
      </c>
      <c r="U46" s="2">
        <f t="shared" si="11"/>
        <v>0</v>
      </c>
      <c r="AB46" s="65"/>
      <c r="AC46" s="65"/>
      <c r="AD46" s="65"/>
      <c r="AE46" s="65"/>
      <c r="AF46" s="65"/>
      <c r="AG46" s="65"/>
      <c r="AH46" s="65"/>
      <c r="AI46" s="65"/>
    </row>
    <row r="47" spans="1:35" s="82" customFormat="1">
      <c r="A47" s="21" t="str">
        <f>S8</f>
        <v>Fron 18</v>
      </c>
      <c r="B47" s="23">
        <v>55</v>
      </c>
      <c r="C47" s="2">
        <f t="shared" si="6"/>
        <v>247.5</v>
      </c>
      <c r="D47" s="2">
        <f t="shared" si="7"/>
        <v>33.517330000000001</v>
      </c>
      <c r="E47" s="2">
        <f t="shared" si="8"/>
        <v>5.1495675000000007</v>
      </c>
      <c r="F47" s="2">
        <f t="shared" si="9"/>
        <v>33.375539999999994</v>
      </c>
      <c r="G47" s="2">
        <f t="shared" ref="G47:P50" si="12">IF(G$27="%w/w SAR",((G$28*10)*$B47),IF(G$27="%w/w DM",(((G$28*10)*($B$28/100))*$B47),IF(G$27="kg/t SAR",(G$28*$B47),IF(G$27="kg/t DM",((G$28*($B$28/100))*$B47),IF(G$27="mg/kg SAR",((G$28*0.001)*$B47),IF(G$27="mg/kg DM",(((G$28*0.001)*($B$28/100))*$B47),0))))))</f>
        <v>0.1089</v>
      </c>
      <c r="H47" s="2">
        <f t="shared" si="12"/>
        <v>0.45265000000000005</v>
      </c>
      <c r="I47" s="2">
        <f t="shared" si="12"/>
        <v>2.75E-2</v>
      </c>
      <c r="J47" s="2">
        <f t="shared" si="12"/>
        <v>8.25E-4</v>
      </c>
      <c r="K47" s="2">
        <f t="shared" si="12"/>
        <v>2.7500000000000003E-3</v>
      </c>
      <c r="L47" s="2">
        <f t="shared" si="12"/>
        <v>1.6664999999999999E-2</v>
      </c>
      <c r="M47" s="2">
        <f t="shared" si="12"/>
        <v>3.6850000000000001E-2</v>
      </c>
      <c r="N47" s="2">
        <f t="shared" si="12"/>
        <v>0</v>
      </c>
      <c r="O47" s="2">
        <f t="shared" si="12"/>
        <v>0</v>
      </c>
      <c r="P47" s="2">
        <f t="shared" si="12"/>
        <v>34.375</v>
      </c>
      <c r="Q47" s="2">
        <f t="shared" si="10"/>
        <v>55.825000000000003</v>
      </c>
      <c r="R47" s="2">
        <f t="shared" si="11"/>
        <v>0</v>
      </c>
      <c r="S47" s="2">
        <f t="shared" si="11"/>
        <v>0</v>
      </c>
      <c r="T47" s="2">
        <f t="shared" si="11"/>
        <v>0</v>
      </c>
      <c r="U47" s="2">
        <f t="shared" si="11"/>
        <v>0</v>
      </c>
      <c r="AB47" s="65"/>
      <c r="AC47" s="65"/>
      <c r="AD47" s="65"/>
      <c r="AE47" s="65"/>
      <c r="AF47" s="65"/>
      <c r="AG47" s="65"/>
      <c r="AH47" s="65"/>
      <c r="AI47" s="65"/>
    </row>
    <row r="48" spans="1:35" s="82" customFormat="1">
      <c r="A48" s="21" t="str">
        <f>T8</f>
        <v>Fron 19</v>
      </c>
      <c r="B48" s="23">
        <v>55</v>
      </c>
      <c r="C48" s="2">
        <f t="shared" si="6"/>
        <v>247.5</v>
      </c>
      <c r="D48" s="2">
        <f t="shared" si="7"/>
        <v>33.517330000000001</v>
      </c>
      <c r="E48" s="2">
        <f t="shared" si="8"/>
        <v>5.1495675000000007</v>
      </c>
      <c r="F48" s="2">
        <f t="shared" si="9"/>
        <v>33.375539999999994</v>
      </c>
      <c r="G48" s="2">
        <f t="shared" si="12"/>
        <v>0.1089</v>
      </c>
      <c r="H48" s="2">
        <f t="shared" si="12"/>
        <v>0.45265000000000005</v>
      </c>
      <c r="I48" s="2">
        <f t="shared" si="12"/>
        <v>2.75E-2</v>
      </c>
      <c r="J48" s="2">
        <f t="shared" si="12"/>
        <v>8.25E-4</v>
      </c>
      <c r="K48" s="2">
        <f t="shared" si="12"/>
        <v>2.7500000000000003E-3</v>
      </c>
      <c r="L48" s="2">
        <f t="shared" si="12"/>
        <v>1.6664999999999999E-2</v>
      </c>
      <c r="M48" s="2">
        <f t="shared" si="12"/>
        <v>3.6850000000000001E-2</v>
      </c>
      <c r="N48" s="2">
        <f t="shared" si="12"/>
        <v>0</v>
      </c>
      <c r="O48" s="2">
        <f t="shared" si="12"/>
        <v>0</v>
      </c>
      <c r="P48" s="2">
        <f t="shared" si="12"/>
        <v>34.375</v>
      </c>
      <c r="Q48" s="2">
        <f t="shared" si="10"/>
        <v>55.825000000000003</v>
      </c>
      <c r="R48" s="2">
        <f t="shared" si="11"/>
        <v>0</v>
      </c>
      <c r="S48" s="2">
        <f t="shared" si="11"/>
        <v>0</v>
      </c>
      <c r="T48" s="2">
        <f t="shared" si="11"/>
        <v>0</v>
      </c>
      <c r="U48" s="2">
        <f t="shared" si="11"/>
        <v>0</v>
      </c>
      <c r="AB48" s="65"/>
      <c r="AC48" s="65"/>
      <c r="AD48" s="65"/>
      <c r="AE48" s="65"/>
      <c r="AF48" s="65"/>
      <c r="AG48" s="65"/>
      <c r="AH48" s="65"/>
      <c r="AI48" s="65"/>
    </row>
    <row r="49" spans="1:35" s="82" customFormat="1">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5"/>
      <c r="AC49" s="65"/>
      <c r="AD49" s="65"/>
      <c r="AE49" s="65"/>
      <c r="AF49" s="65"/>
      <c r="AG49" s="65"/>
      <c r="AH49" s="65"/>
      <c r="AI49" s="65"/>
    </row>
    <row r="50" spans="1:35" s="82" customFormat="1" ht="13.5" thickBot="1">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5"/>
      <c r="AC50" s="65"/>
      <c r="AD50" s="65"/>
      <c r="AE50" s="65"/>
      <c r="AF50" s="65"/>
      <c r="AG50" s="65"/>
      <c r="AH50" s="65"/>
      <c r="AI50" s="65"/>
    </row>
    <row r="51" spans="1:35" s="13" customFormat="1" ht="13.5" thickBot="1">
      <c r="A51" s="11" t="s">
        <v>160</v>
      </c>
      <c r="B51" s="12">
        <v>250</v>
      </c>
      <c r="C51" s="12">
        <v>250</v>
      </c>
      <c r="D51" s="12" t="s">
        <v>161</v>
      </c>
      <c r="E51" s="12" t="s">
        <v>161</v>
      </c>
      <c r="F51" s="12" t="s">
        <v>161</v>
      </c>
      <c r="G51" s="12">
        <v>7.5</v>
      </c>
      <c r="H51" s="12">
        <v>15</v>
      </c>
      <c r="I51" s="12">
        <v>15</v>
      </c>
      <c r="J51" s="12">
        <v>0.15</v>
      </c>
      <c r="K51" s="12">
        <v>0.1</v>
      </c>
      <c r="L51" s="12">
        <v>3</v>
      </c>
      <c r="M51" s="12">
        <v>15</v>
      </c>
      <c r="N51" s="29" t="s">
        <v>162</v>
      </c>
      <c r="O51" s="29" t="s">
        <v>162</v>
      </c>
      <c r="P51" s="12">
        <v>360</v>
      </c>
      <c r="Q51" s="12" t="s">
        <v>163</v>
      </c>
      <c r="R51" s="12">
        <v>0.15</v>
      </c>
      <c r="S51" s="12">
        <v>0.7</v>
      </c>
      <c r="T51" s="12">
        <v>0.2</v>
      </c>
      <c r="U51" s="12">
        <v>20</v>
      </c>
      <c r="AB51" s="28"/>
      <c r="AC51" s="28"/>
      <c r="AD51" s="28"/>
      <c r="AE51" s="28"/>
      <c r="AF51" s="28"/>
      <c r="AG51" s="28"/>
      <c r="AH51" s="28"/>
      <c r="AI51" s="28"/>
    </row>
    <row r="53" spans="1:35" ht="20.25">
      <c r="A53" s="83" t="s">
        <v>164</v>
      </c>
    </row>
    <row r="54" spans="1:35" ht="25.5">
      <c r="A54" s="84"/>
      <c r="B54" s="85" t="s">
        <v>165</v>
      </c>
      <c r="C54" s="85" t="s">
        <v>166</v>
      </c>
      <c r="D54" s="85" t="s">
        <v>167</v>
      </c>
      <c r="E54" s="85" t="s">
        <v>168</v>
      </c>
      <c r="F54" s="85" t="s">
        <v>169</v>
      </c>
      <c r="G54" s="85" t="s">
        <v>170</v>
      </c>
    </row>
    <row r="55" spans="1:35">
      <c r="A55" s="86"/>
      <c r="B55" s="95"/>
      <c r="C55" s="96"/>
      <c r="D55" s="87">
        <f>(B55/100)*C55</f>
        <v>0</v>
      </c>
      <c r="E55" s="87">
        <f>G55</f>
        <v>0</v>
      </c>
      <c r="F55" s="96"/>
      <c r="G55" s="87">
        <f>(B55/100)*F55</f>
        <v>0</v>
      </c>
    </row>
    <row r="56" spans="1:35" s="27" customFormat="1">
      <c r="A56" s="41" t="s">
        <v>46</v>
      </c>
      <c r="B56" s="16">
        <v>1</v>
      </c>
      <c r="C56" s="88">
        <v>2</v>
      </c>
      <c r="D56" s="89">
        <v>3</v>
      </c>
      <c r="E56" s="89">
        <v>4</v>
      </c>
      <c r="F56" s="88">
        <v>5</v>
      </c>
      <c r="G56" s="89">
        <v>6</v>
      </c>
      <c r="H56" s="90">
        <v>7</v>
      </c>
      <c r="I56" s="90">
        <v>8</v>
      </c>
      <c r="J56" s="90">
        <v>9</v>
      </c>
      <c r="K56" s="88">
        <v>10</v>
      </c>
      <c r="L56" s="88">
        <v>11</v>
      </c>
      <c r="M56" s="89">
        <v>12</v>
      </c>
      <c r="N56" s="89">
        <v>13</v>
      </c>
      <c r="O56" s="88">
        <v>14</v>
      </c>
      <c r="P56" s="89">
        <v>15</v>
      </c>
      <c r="Q56" s="90">
        <v>16</v>
      </c>
      <c r="R56" s="90">
        <v>17</v>
      </c>
      <c r="S56" s="90">
        <v>18</v>
      </c>
      <c r="T56" s="88">
        <v>19</v>
      </c>
      <c r="U56" s="88">
        <v>20</v>
      </c>
    </row>
    <row r="57" spans="1:35" s="27" customFormat="1">
      <c r="A57" s="41" t="s">
        <v>49</v>
      </c>
      <c r="B57" s="16" t="str">
        <f>C8</f>
        <v>Fron 1</v>
      </c>
      <c r="C57" s="16" t="str">
        <f t="shared" ref="C57:U57" si="13">D8</f>
        <v>Fron 2</v>
      </c>
      <c r="D57" s="16" t="str">
        <f t="shared" si="13"/>
        <v>Fron 3</v>
      </c>
      <c r="E57" s="16" t="str">
        <f t="shared" si="13"/>
        <v>Fron 4</v>
      </c>
      <c r="F57" s="16" t="str">
        <f t="shared" si="13"/>
        <v>Fron 5</v>
      </c>
      <c r="G57" s="16" t="str">
        <f t="shared" si="13"/>
        <v>Fron 6</v>
      </c>
      <c r="H57" s="16" t="str">
        <f t="shared" si="13"/>
        <v>Fron 7</v>
      </c>
      <c r="I57" s="16" t="str">
        <f t="shared" si="13"/>
        <v>Fron 8</v>
      </c>
      <c r="J57" s="16" t="str">
        <f t="shared" si="13"/>
        <v>Fron 9</v>
      </c>
      <c r="K57" s="16" t="str">
        <f t="shared" si="13"/>
        <v>Fron 10</v>
      </c>
      <c r="L57" s="16" t="str">
        <f t="shared" si="13"/>
        <v>Fron 11</v>
      </c>
      <c r="M57" s="16" t="str">
        <f t="shared" si="13"/>
        <v>Fron 12</v>
      </c>
      <c r="N57" s="16" t="str">
        <f t="shared" si="13"/>
        <v>Fron 13</v>
      </c>
      <c r="O57" s="16" t="str">
        <f t="shared" si="13"/>
        <v>Fron 14</v>
      </c>
      <c r="P57" s="16" t="str">
        <f t="shared" si="13"/>
        <v>Fron 16</v>
      </c>
      <c r="Q57" s="16" t="str">
        <f t="shared" si="13"/>
        <v>Fron 17</v>
      </c>
      <c r="R57" s="16" t="str">
        <f t="shared" si="13"/>
        <v>Fron 18</v>
      </c>
      <c r="S57" s="16" t="str">
        <f t="shared" si="13"/>
        <v>Fron 19</v>
      </c>
      <c r="T57" s="16">
        <f t="shared" si="13"/>
        <v>0</v>
      </c>
      <c r="U57" s="16">
        <f t="shared" si="13"/>
        <v>0</v>
      </c>
    </row>
    <row r="58" spans="1:35" s="27" customFormat="1" hidden="1">
      <c r="A58" s="41" t="s">
        <v>171</v>
      </c>
      <c r="B58" s="43" t="str">
        <f>C16&amp;" I "&amp;(VLOOKUP(C14,Table245811[],6,FALSE))</f>
        <v>Sandy Loam I Grass</v>
      </c>
      <c r="C58" s="43" t="str">
        <f>D16&amp;" I "&amp;(VLOOKUP(D14,Table245811[],6,FALSE))</f>
        <v>Sandy Loam I Grass</v>
      </c>
      <c r="D58" s="21" t="str">
        <f>E16&amp;" I "&amp;(VLOOKUP(E14,Table245811[],6,FALSE))</f>
        <v>Sandy Loam I Grass</v>
      </c>
      <c r="E58" s="21" t="str">
        <f>F16&amp;" I "&amp;(VLOOKUP(F14,Table245811[],6,FALSE))</f>
        <v>Sandy Loam I Grass</v>
      </c>
      <c r="F58" s="21" t="str">
        <f>G16&amp;" I "&amp;(VLOOKUP(G14,Table245811[],6,FALSE))</f>
        <v>Sandy Loam I Grass</v>
      </c>
      <c r="G58" s="21" t="str">
        <f>H16&amp;" I "&amp;(VLOOKUP(H14,Table245811[],6,FALSE))</f>
        <v>Sandy Loam I Grass</v>
      </c>
      <c r="H58" s="21" t="str">
        <f>I16&amp;" I "&amp;(VLOOKUP(I14,Table245811[],6,FALSE))</f>
        <v>Sandy Loam I Grass</v>
      </c>
      <c r="I58" s="21" t="str">
        <f>J16&amp;" I "&amp;(VLOOKUP(J14,Table245811[],6,FALSE))</f>
        <v>Sandy Loam I Grass</v>
      </c>
      <c r="J58" s="21" t="str">
        <f>K16&amp;" I "&amp;(VLOOKUP(K14,Table245811[],6,FALSE))</f>
        <v>Sandy Loam I Grass</v>
      </c>
      <c r="K58" s="21" t="str">
        <f>L16&amp;" I "&amp;(VLOOKUP(L14,Table245811[],6,FALSE))</f>
        <v>Sandy Loam I Grass</v>
      </c>
      <c r="L58" s="21" t="str">
        <f>M16&amp;" I "&amp;(VLOOKUP(M14,Table245811[],6,FALSE))</f>
        <v>Sandy Loam I Grass</v>
      </c>
      <c r="M58" s="21" t="str">
        <f>N16&amp;" I "&amp;(VLOOKUP(N14,Table245811[],6,FALSE))</f>
        <v>Sandy Loam I Grass</v>
      </c>
      <c r="N58" s="21" t="str">
        <f>O16&amp;" I "&amp;(VLOOKUP(O14,Table245811[],6,FALSE))</f>
        <v>Sandy Loam I Grass</v>
      </c>
      <c r="O58" s="21" t="str">
        <f>P16&amp;" I "&amp;(VLOOKUP(P14,Table245811[],6,FALSE))</f>
        <v>Sandy Loam I Grass</v>
      </c>
      <c r="P58" s="21" t="str">
        <f>Q16&amp;" I "&amp;(VLOOKUP(Q14,Table245811[],6,FALSE))</f>
        <v>Sandy Loam I Grass</v>
      </c>
      <c r="Q58" s="21" t="str">
        <f>R16&amp;" I "&amp;(VLOOKUP(R14,Table245811[],6,FALSE))</f>
        <v>Sandy Loam I Grass</v>
      </c>
      <c r="R58" s="21" t="str">
        <f>S16&amp;" I "&amp;(VLOOKUP(S14,Table245811[],6,FALSE))</f>
        <v>Sandy Loam I Grass</v>
      </c>
      <c r="S58" s="21" t="str">
        <f>T16&amp;" I "&amp;(VLOOKUP(T14,Table245811[],6,FALSE))</f>
        <v>Sandy Loam I Grass</v>
      </c>
      <c r="T58" s="21" t="e">
        <f>U16&amp;" I "&amp;(VLOOKUP(U14,Table245811[],6,FALSE))</f>
        <v>#N/A</v>
      </c>
      <c r="U58" s="21" t="e">
        <f>V16&amp;" I "&amp;(VLOOKUP(V14,Table245811[],6,FALSE))</f>
        <v>#N/A</v>
      </c>
    </row>
    <row r="59" spans="1:35" s="27" customFormat="1" hidden="1">
      <c r="A59" s="91" t="s">
        <v>172</v>
      </c>
      <c r="B59" s="92">
        <f>VLOOKUP(C$14,Table245811[],5,FALSE)</f>
        <v>6.2</v>
      </c>
      <c r="C59" s="92">
        <f>VLOOKUP(D$14,Table245811[],5,FALSE)</f>
        <v>6.2</v>
      </c>
      <c r="D59" s="92">
        <f>VLOOKUP(E$14,Table245811[],5,FALSE)</f>
        <v>6.2</v>
      </c>
      <c r="E59" s="92">
        <f>VLOOKUP(F$14,Table245811[],5,FALSE)</f>
        <v>6.2</v>
      </c>
      <c r="F59" s="92">
        <f>VLOOKUP(G$14,Table245811[],5,FALSE)</f>
        <v>6.2</v>
      </c>
      <c r="G59" s="92">
        <f>VLOOKUP(H$14,Table245811[],5,FALSE)</f>
        <v>6.2</v>
      </c>
      <c r="H59" s="92">
        <f>VLOOKUP(I$14,Table245811[],5,FALSE)</f>
        <v>6.2</v>
      </c>
      <c r="I59" s="92">
        <f>VLOOKUP(J$14,Table245811[],5,FALSE)</f>
        <v>6.2</v>
      </c>
      <c r="J59" s="92">
        <f>VLOOKUP(K$14,Table245811[],5,FALSE)</f>
        <v>6.2</v>
      </c>
      <c r="K59" s="92">
        <f>VLOOKUP(L$14,Table245811[],5,FALSE)</f>
        <v>6.2</v>
      </c>
      <c r="L59" s="92">
        <f>VLOOKUP(M$14,Table245811[],5,FALSE)</f>
        <v>6.2</v>
      </c>
      <c r="M59" s="92">
        <f>VLOOKUP(N$14,Table245811[],5,FALSE)</f>
        <v>6.2</v>
      </c>
      <c r="N59" s="92">
        <f>VLOOKUP(O$14,Table245811[],5,FALSE)</f>
        <v>6.2</v>
      </c>
      <c r="O59" s="92">
        <f>VLOOKUP(P$14,Table245811[],5,FALSE)</f>
        <v>6.2</v>
      </c>
      <c r="P59" s="92">
        <f>VLOOKUP(Q$14,Table245811[],5,FALSE)</f>
        <v>6.2</v>
      </c>
      <c r="Q59" s="92">
        <f>VLOOKUP(R$14,Table245811[],5,FALSE)</f>
        <v>6.2</v>
      </c>
      <c r="R59" s="92">
        <f>VLOOKUP(S$14,Table245811[],5,FALSE)</f>
        <v>6.2</v>
      </c>
      <c r="S59" s="92">
        <f>VLOOKUP(T$14,Table245811[],5,FALSE)</f>
        <v>6.2</v>
      </c>
      <c r="T59" s="92" t="e">
        <f>VLOOKUP(U$14,Table245811[],5,FALSE)</f>
        <v>#N/A</v>
      </c>
      <c r="U59" s="92" t="e">
        <f>VLOOKUP(V$14,Table245811[],5,FALSE)</f>
        <v>#N/A</v>
      </c>
    </row>
    <row r="60" spans="1:35" s="27" customFormat="1" hidden="1">
      <c r="A60" s="91" t="s">
        <v>74</v>
      </c>
      <c r="B60" s="92">
        <f>C10</f>
        <v>6.2</v>
      </c>
      <c r="C60" s="92">
        <f t="shared" ref="C60:U60" si="14">D10</f>
        <v>6.5</v>
      </c>
      <c r="D60" s="92">
        <f t="shared" si="14"/>
        <v>6.1</v>
      </c>
      <c r="E60" s="92">
        <f t="shared" si="14"/>
        <v>6.2</v>
      </c>
      <c r="F60" s="92">
        <f t="shared" si="14"/>
        <v>6</v>
      </c>
      <c r="G60" s="92">
        <f t="shared" si="14"/>
        <v>6.1</v>
      </c>
      <c r="H60" s="92">
        <f t="shared" si="14"/>
        <v>6.7</v>
      </c>
      <c r="I60" s="92">
        <f t="shared" si="14"/>
        <v>6.1</v>
      </c>
      <c r="J60" s="92">
        <f t="shared" si="14"/>
        <v>6</v>
      </c>
      <c r="K60" s="92">
        <f t="shared" si="14"/>
        <v>5.9</v>
      </c>
      <c r="L60" s="92">
        <f t="shared" si="14"/>
        <v>5.9</v>
      </c>
      <c r="M60" s="92">
        <f t="shared" si="14"/>
        <v>5.8</v>
      </c>
      <c r="N60" s="92">
        <f t="shared" si="14"/>
        <v>5.8</v>
      </c>
      <c r="O60" s="92">
        <f t="shared" si="14"/>
        <v>6.4</v>
      </c>
      <c r="P60" s="92">
        <f t="shared" si="14"/>
        <v>6.6</v>
      </c>
      <c r="Q60" s="92">
        <f t="shared" si="14"/>
        <v>6.5</v>
      </c>
      <c r="R60" s="92">
        <f t="shared" si="14"/>
        <v>7.3</v>
      </c>
      <c r="S60" s="92">
        <f t="shared" si="14"/>
        <v>7.1</v>
      </c>
      <c r="T60" s="92">
        <f t="shared" si="14"/>
        <v>0</v>
      </c>
      <c r="U60" s="92">
        <f t="shared" si="14"/>
        <v>0</v>
      </c>
    </row>
    <row r="61" spans="1:35" s="27" customFormat="1" hidden="1">
      <c r="A61" s="91" t="s">
        <v>173</v>
      </c>
      <c r="B61" s="92">
        <f t="shared" ref="B61:U61" si="15">VLOOKUP(B58,$AD9:$AE18,2,FALSE)</f>
        <v>5</v>
      </c>
      <c r="C61" s="92">
        <f t="shared" si="15"/>
        <v>5</v>
      </c>
      <c r="D61" s="92">
        <f t="shared" si="15"/>
        <v>5</v>
      </c>
      <c r="E61" s="92">
        <f t="shared" si="15"/>
        <v>5</v>
      </c>
      <c r="F61" s="92">
        <f t="shared" si="15"/>
        <v>5</v>
      </c>
      <c r="G61" s="92">
        <f t="shared" si="15"/>
        <v>5</v>
      </c>
      <c r="H61" s="92">
        <f t="shared" si="15"/>
        <v>5</v>
      </c>
      <c r="I61" s="92">
        <f t="shared" si="15"/>
        <v>5</v>
      </c>
      <c r="J61" s="92">
        <f t="shared" si="15"/>
        <v>5</v>
      </c>
      <c r="K61" s="92">
        <f t="shared" si="15"/>
        <v>5</v>
      </c>
      <c r="L61" s="92">
        <f t="shared" si="15"/>
        <v>5</v>
      </c>
      <c r="M61" s="92">
        <f t="shared" si="15"/>
        <v>5</v>
      </c>
      <c r="N61" s="92">
        <f t="shared" si="15"/>
        <v>5</v>
      </c>
      <c r="O61" s="92">
        <f t="shared" si="15"/>
        <v>5</v>
      </c>
      <c r="P61" s="92">
        <f t="shared" si="15"/>
        <v>5</v>
      </c>
      <c r="Q61" s="92">
        <f t="shared" si="15"/>
        <v>5</v>
      </c>
      <c r="R61" s="92">
        <f t="shared" si="15"/>
        <v>5</v>
      </c>
      <c r="S61" s="92">
        <f t="shared" si="15"/>
        <v>5</v>
      </c>
      <c r="T61" s="92" t="e">
        <f t="shared" si="15"/>
        <v>#N/A</v>
      </c>
      <c r="U61" s="92" t="e">
        <f t="shared" si="15"/>
        <v>#N/A</v>
      </c>
    </row>
    <row r="62" spans="1:35" s="27" customFormat="1" hidden="1">
      <c r="A62" s="91" t="s">
        <v>174</v>
      </c>
      <c r="B62" s="93">
        <f>B31</f>
        <v>55</v>
      </c>
      <c r="C62" s="93">
        <f>B32</f>
        <v>55</v>
      </c>
      <c r="D62" s="93">
        <f>B33</f>
        <v>55</v>
      </c>
      <c r="E62" s="93">
        <f>B34</f>
        <v>55</v>
      </c>
      <c r="F62" s="93">
        <f>B35</f>
        <v>55</v>
      </c>
      <c r="G62" s="93">
        <f>B36</f>
        <v>55</v>
      </c>
      <c r="H62" s="93">
        <f>B37</f>
        <v>55</v>
      </c>
      <c r="I62" s="93">
        <f>B38</f>
        <v>55</v>
      </c>
      <c r="J62" s="93">
        <f>B39</f>
        <v>55</v>
      </c>
      <c r="K62" s="93">
        <f>B40</f>
        <v>55</v>
      </c>
      <c r="L62" s="93">
        <f>B41</f>
        <v>55</v>
      </c>
      <c r="M62" s="93">
        <f>B42</f>
        <v>55</v>
      </c>
      <c r="N62" s="93">
        <f>B43</f>
        <v>55</v>
      </c>
      <c r="O62" s="93">
        <f>B44</f>
        <v>55</v>
      </c>
      <c r="P62" s="93">
        <f>B45</f>
        <v>55</v>
      </c>
      <c r="Q62" s="93">
        <f>B46</f>
        <v>55</v>
      </c>
      <c r="R62" s="93">
        <f>B47</f>
        <v>55</v>
      </c>
      <c r="S62" s="93">
        <f>B48</f>
        <v>55</v>
      </c>
      <c r="T62" s="93">
        <f>B49</f>
        <v>0</v>
      </c>
      <c r="U62" s="93">
        <f>B50</f>
        <v>0</v>
      </c>
    </row>
    <row r="63" spans="1:35" s="27" customFormat="1" ht="25.5">
      <c r="A63" s="85" t="s">
        <v>175</v>
      </c>
      <c r="B63" s="93">
        <f>$E55*(B62/100)</f>
        <v>0</v>
      </c>
      <c r="C63" s="93">
        <f t="shared" ref="C63:U63" si="16">$E55*(C62/100)</f>
        <v>0</v>
      </c>
      <c r="D63" s="93">
        <f t="shared" si="16"/>
        <v>0</v>
      </c>
      <c r="E63" s="93">
        <f t="shared" si="16"/>
        <v>0</v>
      </c>
      <c r="F63" s="93">
        <f>$E55*(F62/100)</f>
        <v>0</v>
      </c>
      <c r="G63" s="93">
        <f t="shared" si="16"/>
        <v>0</v>
      </c>
      <c r="H63" s="93">
        <f t="shared" si="16"/>
        <v>0</v>
      </c>
      <c r="I63" s="93">
        <f t="shared" si="16"/>
        <v>0</v>
      </c>
      <c r="J63" s="93">
        <f t="shared" si="16"/>
        <v>0</v>
      </c>
      <c r="K63" s="93">
        <f t="shared" si="16"/>
        <v>0</v>
      </c>
      <c r="L63" s="93">
        <f t="shared" si="16"/>
        <v>0</v>
      </c>
      <c r="M63" s="93">
        <f t="shared" si="16"/>
        <v>0</v>
      </c>
      <c r="N63" s="93">
        <f t="shared" si="16"/>
        <v>0</v>
      </c>
      <c r="O63" s="93">
        <f t="shared" si="16"/>
        <v>0</v>
      </c>
      <c r="P63" s="93">
        <f t="shared" si="16"/>
        <v>0</v>
      </c>
      <c r="Q63" s="93">
        <f t="shared" si="16"/>
        <v>0</v>
      </c>
      <c r="R63" s="93">
        <f t="shared" si="16"/>
        <v>0</v>
      </c>
      <c r="S63" s="93">
        <f t="shared" si="16"/>
        <v>0</v>
      </c>
      <c r="T63" s="93">
        <f t="shared" si="16"/>
        <v>0</v>
      </c>
      <c r="U63" s="93">
        <f t="shared" si="16"/>
        <v>0</v>
      </c>
    </row>
    <row r="64" spans="1:35" s="27" customFormat="1" ht="25.5">
      <c r="A64" s="85" t="s">
        <v>176</v>
      </c>
      <c r="B64" s="93">
        <f>(B59-B60)*B61</f>
        <v>0</v>
      </c>
      <c r="C64" s="93">
        <f t="shared" ref="C64:U64" si="17">(C59-C60)*C61</f>
        <v>-1.4999999999999991</v>
      </c>
      <c r="D64" s="93">
        <f t="shared" si="17"/>
        <v>0.50000000000000266</v>
      </c>
      <c r="E64" s="93">
        <f t="shared" si="17"/>
        <v>0</v>
      </c>
      <c r="F64" s="93">
        <f t="shared" si="17"/>
        <v>1.0000000000000009</v>
      </c>
      <c r="G64" s="93">
        <f t="shared" si="17"/>
        <v>0.50000000000000266</v>
      </c>
      <c r="H64" s="93">
        <f t="shared" si="17"/>
        <v>-2.5</v>
      </c>
      <c r="I64" s="93">
        <f t="shared" si="17"/>
        <v>0.50000000000000266</v>
      </c>
      <c r="J64" s="93">
        <f t="shared" si="17"/>
        <v>1.0000000000000009</v>
      </c>
      <c r="K64" s="93">
        <f t="shared" si="17"/>
        <v>1.4999999999999991</v>
      </c>
      <c r="L64" s="93">
        <f t="shared" si="17"/>
        <v>1.4999999999999991</v>
      </c>
      <c r="M64" s="93">
        <f t="shared" si="17"/>
        <v>2.0000000000000018</v>
      </c>
      <c r="N64" s="93">
        <f t="shared" si="17"/>
        <v>2.0000000000000018</v>
      </c>
      <c r="O64" s="93">
        <f t="shared" si="17"/>
        <v>-1.0000000000000009</v>
      </c>
      <c r="P64" s="93">
        <f t="shared" si="17"/>
        <v>-1.9999999999999973</v>
      </c>
      <c r="Q64" s="93">
        <f t="shared" si="17"/>
        <v>-1.4999999999999991</v>
      </c>
      <c r="R64" s="93">
        <f t="shared" si="17"/>
        <v>-5.4999999999999982</v>
      </c>
      <c r="S64" s="93">
        <f t="shared" si="17"/>
        <v>-4.4999999999999973</v>
      </c>
      <c r="T64" s="93" t="e">
        <f t="shared" si="17"/>
        <v>#N/A</v>
      </c>
      <c r="U64" s="93" t="e">
        <f t="shared" si="17"/>
        <v>#N/A</v>
      </c>
    </row>
    <row r="65" spans="1:21" s="27" customFormat="1" ht="38.25">
      <c r="A65" s="85" t="s">
        <v>177</v>
      </c>
      <c r="B65" s="94" t="str">
        <f>IF(B64&lt;=B63,"OVER","UNDER")</f>
        <v>OVER</v>
      </c>
      <c r="C65" s="94" t="str">
        <f t="shared" ref="C65:U65" si="18">IF(C64&lt;=C63,"OVER","UNDER")</f>
        <v>OVER</v>
      </c>
      <c r="D65" s="94" t="str">
        <f t="shared" si="18"/>
        <v>UNDER</v>
      </c>
      <c r="E65" s="94" t="str">
        <f t="shared" si="18"/>
        <v>OVER</v>
      </c>
      <c r="F65" s="94" t="str">
        <f t="shared" si="18"/>
        <v>UNDER</v>
      </c>
      <c r="G65" s="94" t="str">
        <f t="shared" si="18"/>
        <v>UNDER</v>
      </c>
      <c r="H65" s="94" t="str">
        <f t="shared" si="18"/>
        <v>OVER</v>
      </c>
      <c r="I65" s="94" t="str">
        <f t="shared" si="18"/>
        <v>UNDER</v>
      </c>
      <c r="J65" s="94" t="str">
        <f t="shared" si="18"/>
        <v>UNDER</v>
      </c>
      <c r="K65" s="94" t="str">
        <f t="shared" si="18"/>
        <v>UNDER</v>
      </c>
      <c r="L65" s="94" t="str">
        <f t="shared" si="18"/>
        <v>UNDER</v>
      </c>
      <c r="M65" s="94" t="str">
        <f t="shared" si="18"/>
        <v>UNDER</v>
      </c>
      <c r="N65" s="94" t="str">
        <f t="shared" si="18"/>
        <v>UNDER</v>
      </c>
      <c r="O65" s="94" t="str">
        <f t="shared" si="18"/>
        <v>OVER</v>
      </c>
      <c r="P65" s="94" t="str">
        <f t="shared" si="18"/>
        <v>OVER</v>
      </c>
      <c r="Q65" s="94" t="str">
        <f t="shared" si="18"/>
        <v>OVER</v>
      </c>
      <c r="R65" s="94" t="str">
        <f t="shared" si="18"/>
        <v>OVER</v>
      </c>
      <c r="S65" s="94" t="str">
        <f t="shared" si="18"/>
        <v>OVER</v>
      </c>
      <c r="T65" s="94" t="e">
        <f t="shared" si="18"/>
        <v>#N/A</v>
      </c>
      <c r="U65" s="94"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19" priority="33" operator="equal">
      <formula>"DECREASE"</formula>
    </cfRule>
    <cfRule type="cellIs" dxfId="318" priority="34" operator="equal">
      <formula>"INCREASE"</formula>
    </cfRule>
  </conditionalFormatting>
  <conditionalFormatting sqref="B62:U65 B31:B50">
    <cfRule type="cellIs" dxfId="317" priority="32" operator="greaterThan">
      <formula>$B$51</formula>
    </cfRule>
  </conditionalFormatting>
  <conditionalFormatting sqref="C31:C50">
    <cfRule type="cellIs" dxfId="316" priority="31" operator="greaterThan">
      <formula>$C$51</formula>
    </cfRule>
  </conditionalFormatting>
  <conditionalFormatting sqref="C18:V18">
    <cfRule type="cellIs" dxfId="315" priority="30" operator="equal">
      <formula>0</formula>
    </cfRule>
  </conditionalFormatting>
  <conditionalFormatting sqref="C17:V17">
    <cfRule type="cellIs" dxfId="314" priority="29" operator="equal">
      <formula>0</formula>
    </cfRule>
  </conditionalFormatting>
  <conditionalFormatting sqref="C19:V19">
    <cfRule type="cellIs" dxfId="313" priority="28" operator="equal">
      <formula>0</formula>
    </cfRule>
  </conditionalFormatting>
  <conditionalFormatting sqref="G31:G50">
    <cfRule type="cellIs" dxfId="312" priority="27" operator="greaterThan">
      <formula>$G$51</formula>
    </cfRule>
  </conditionalFormatting>
  <conditionalFormatting sqref="H31:H50">
    <cfRule type="cellIs" dxfId="311" priority="26" operator="greaterThan">
      <formula>$H$51</formula>
    </cfRule>
  </conditionalFormatting>
  <conditionalFormatting sqref="I31:I50">
    <cfRule type="cellIs" dxfId="310" priority="25" operator="greaterThan">
      <formula>$I$51</formula>
    </cfRule>
  </conditionalFormatting>
  <conditionalFormatting sqref="K31:K50">
    <cfRule type="cellIs" dxfId="309" priority="24" operator="greaterThan">
      <formula>$K$51</formula>
    </cfRule>
  </conditionalFormatting>
  <conditionalFormatting sqref="L31:L50">
    <cfRule type="cellIs" dxfId="308" priority="23" operator="greaterThan">
      <formula>$L$51</formula>
    </cfRule>
  </conditionalFormatting>
  <conditionalFormatting sqref="M31:M50">
    <cfRule type="cellIs" dxfId="307" priority="22" operator="greaterThan">
      <formula>$M$51</formula>
    </cfRule>
  </conditionalFormatting>
  <conditionalFormatting sqref="P31:P50">
    <cfRule type="cellIs" dxfId="306" priority="21" operator="greaterThan">
      <formula>$P$51</formula>
    </cfRule>
  </conditionalFormatting>
  <conditionalFormatting sqref="R31:R50">
    <cfRule type="cellIs" dxfId="305" priority="20" operator="greaterThan">
      <formula>$R$51</formula>
    </cfRule>
  </conditionalFormatting>
  <conditionalFormatting sqref="S31:S50">
    <cfRule type="cellIs" dxfId="304" priority="19" operator="greaterThan">
      <formula>$S$51</formula>
    </cfRule>
  </conditionalFormatting>
  <conditionalFormatting sqref="T31:T50">
    <cfRule type="cellIs" dxfId="303" priority="18" operator="greaterThan">
      <formula>$T$51</formula>
    </cfRule>
  </conditionalFormatting>
  <conditionalFormatting sqref="U31:U50">
    <cfRule type="cellIs" dxfId="302" priority="17" operator="greaterThan">
      <formula>$U$51</formula>
    </cfRule>
  </conditionalFormatting>
  <conditionalFormatting sqref="C22:V22">
    <cfRule type="cellIs" dxfId="301" priority="16" operator="equal">
      <formula>0</formula>
    </cfRule>
  </conditionalFormatting>
  <conditionalFormatting sqref="C24:V24">
    <cfRule type="cellIs" dxfId="300" priority="14" operator="equal">
      <formula>"DECREASE"</formula>
    </cfRule>
    <cfRule type="cellIs" dxfId="299" priority="15" operator="equal">
      <formula>"INCREASE"</formula>
    </cfRule>
  </conditionalFormatting>
  <conditionalFormatting sqref="C23:V23">
    <cfRule type="cellIs" dxfId="298" priority="13" operator="equal">
      <formula>0</formula>
    </cfRule>
  </conditionalFormatting>
  <conditionalFormatting sqref="C21:V21">
    <cfRule type="cellIs" dxfId="297" priority="9" operator="equal">
      <formula>0</formula>
    </cfRule>
  </conditionalFormatting>
  <conditionalFormatting sqref="B65:U65">
    <cfRule type="cellIs" dxfId="296" priority="7" operator="equal">
      <formula>"UNDER"</formula>
    </cfRule>
    <cfRule type="cellIs" dxfId="295" priority="8" operator="equal">
      <formula>"OVER"</formula>
    </cfRule>
  </conditionalFormatting>
  <conditionalFormatting sqref="J31:J50">
    <cfRule type="cellIs" dxfId="294" priority="4" operator="greaterThan">
      <formula>$J$51</formula>
    </cfRule>
  </conditionalFormatting>
  <conditionalFormatting sqref="I1">
    <cfRule type="cellIs" dxfId="293" priority="3" operator="lessThan">
      <formula>5</formula>
    </cfRule>
  </conditionalFormatting>
  <conditionalFormatting sqref="I2">
    <cfRule type="cellIs" dxfId="292" priority="2" operator="greaterThan">
      <formula>5000.1</formula>
    </cfRule>
  </conditionalFormatting>
  <conditionalFormatting sqref="I3">
    <cfRule type="cellIs" dxfId="291" priority="1" operator="greaterThan">
      <formula>4.1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zoomScale="90" zoomScaleNormal="90" workbookViewId="0">
      <selection sqref="A1:B1"/>
    </sheetView>
  </sheetViews>
  <sheetFormatPr defaultColWidth="13.140625" defaultRowHeight="12.7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c r="A1" s="110" t="s">
        <v>0</v>
      </c>
      <c r="B1" s="110"/>
      <c r="C1" s="126" t="str">
        <f>'Field data and Waste 1'!C1:D1</f>
        <v>PAN-013885</v>
      </c>
      <c r="D1" s="127"/>
      <c r="E1" s="36" t="s">
        <v>2</v>
      </c>
      <c r="F1" s="45">
        <f>'Field data and Waste 1'!F1</f>
        <v>39.5</v>
      </c>
      <c r="G1" s="122" t="s">
        <v>3</v>
      </c>
      <c r="H1" s="123"/>
      <c r="I1" s="101">
        <v>11.1</v>
      </c>
      <c r="AB1" s="26"/>
      <c r="AC1" s="26"/>
      <c r="AD1" s="42" t="s">
        <v>4</v>
      </c>
      <c r="AE1" s="25"/>
      <c r="AF1" s="25"/>
      <c r="AG1" s="26"/>
      <c r="AH1" s="26"/>
      <c r="AI1" s="46" t="s">
        <v>5</v>
      </c>
      <c r="AJ1" s="47" t="s">
        <v>6</v>
      </c>
      <c r="AK1" s="48" t="s">
        <v>7</v>
      </c>
      <c r="AL1" s="49" t="s">
        <v>8</v>
      </c>
      <c r="AM1" s="49" t="s">
        <v>9</v>
      </c>
      <c r="AN1" s="49" t="s">
        <v>10</v>
      </c>
    </row>
    <row r="2" spans="1:41">
      <c r="A2" s="110" t="s">
        <v>11</v>
      </c>
      <c r="B2" s="110"/>
      <c r="C2" s="128" t="str">
        <f>'Field data and Waste 1'!C2:D2</f>
        <v>EPR/KP3594VE</v>
      </c>
      <c r="D2" s="129"/>
      <c r="E2" s="36" t="s">
        <v>13</v>
      </c>
      <c r="F2" s="101" t="s">
        <v>182</v>
      </c>
      <c r="G2" s="124" t="s">
        <v>15</v>
      </c>
      <c r="H2" s="125"/>
      <c r="I2" s="101">
        <v>768</v>
      </c>
      <c r="AB2" s="42" t="s">
        <v>16</v>
      </c>
      <c r="AC2" s="25"/>
      <c r="AD2" s="42" t="s">
        <v>17</v>
      </c>
      <c r="AE2" s="25"/>
      <c r="AF2" s="25"/>
      <c r="AG2" s="50" t="s">
        <v>18</v>
      </c>
      <c r="AH2" s="26"/>
      <c r="AI2" s="51" t="s">
        <v>4</v>
      </c>
      <c r="AJ2" s="52">
        <v>0</v>
      </c>
      <c r="AK2" s="53">
        <v>0</v>
      </c>
      <c r="AL2" s="18">
        <v>0</v>
      </c>
      <c r="AM2" s="19">
        <v>0</v>
      </c>
      <c r="AN2" s="19">
        <v>0</v>
      </c>
    </row>
    <row r="3" spans="1:41">
      <c r="A3" s="111" t="s">
        <v>19</v>
      </c>
      <c r="B3" s="112"/>
      <c r="C3" s="128" t="str">
        <f>'Field data and Waste 1'!C3:D3</f>
        <v>Trade Effluent Services Ltd</v>
      </c>
      <c r="D3" s="129"/>
      <c r="E3" s="36" t="s">
        <v>21</v>
      </c>
      <c r="F3" s="44" t="s">
        <v>22</v>
      </c>
      <c r="G3" s="122" t="s">
        <v>23</v>
      </c>
      <c r="H3" s="123"/>
      <c r="I3" s="101">
        <v>0.14530000000000001</v>
      </c>
      <c r="AB3" s="42" t="s">
        <v>24</v>
      </c>
      <c r="AC3" s="25"/>
      <c r="AD3" s="42" t="s">
        <v>25</v>
      </c>
      <c r="AE3" s="25"/>
      <c r="AF3" s="25"/>
      <c r="AG3" s="50" t="s">
        <v>26</v>
      </c>
      <c r="AH3" s="26"/>
      <c r="AI3" s="54" t="s">
        <v>27</v>
      </c>
      <c r="AJ3" s="55">
        <v>1.7</v>
      </c>
      <c r="AK3" s="56">
        <v>6</v>
      </c>
      <c r="AL3" s="57">
        <v>1</v>
      </c>
      <c r="AM3" s="19">
        <v>6.2</v>
      </c>
      <c r="AN3" s="19" t="s">
        <v>28</v>
      </c>
    </row>
    <row r="4" spans="1:41">
      <c r="A4" s="110" t="s">
        <v>29</v>
      </c>
      <c r="B4" s="110"/>
      <c r="C4" s="126" t="str">
        <f>'Field data and Waste 1'!C4:D4</f>
        <v xml:space="preserve">Fron Farm, Moel-y-crio, Halkyn, Rhes-y-cae, </v>
      </c>
      <c r="D4" s="127"/>
      <c r="E4" s="37" t="s">
        <v>31</v>
      </c>
      <c r="F4" s="101" t="s">
        <v>183</v>
      </c>
      <c r="G4" s="122"/>
      <c r="H4" s="123"/>
      <c r="I4" s="45"/>
      <c r="AB4" s="42" t="s">
        <v>33</v>
      </c>
      <c r="AC4" s="25"/>
      <c r="AD4" s="58" t="s">
        <v>34</v>
      </c>
      <c r="AE4" s="25"/>
      <c r="AF4" s="25"/>
      <c r="AG4" s="50" t="s">
        <v>22</v>
      </c>
      <c r="AH4" s="26"/>
      <c r="AI4" s="59" t="s">
        <v>35</v>
      </c>
      <c r="AJ4" s="60">
        <v>7</v>
      </c>
      <c r="AK4" s="61">
        <v>10.5</v>
      </c>
      <c r="AL4" s="19">
        <v>2</v>
      </c>
      <c r="AM4" s="19">
        <v>6.7</v>
      </c>
      <c r="AN4" s="19" t="s">
        <v>36</v>
      </c>
    </row>
    <row r="5" spans="1:41">
      <c r="A5" s="110" t="s">
        <v>37</v>
      </c>
      <c r="B5" s="110"/>
      <c r="C5" s="126" t="str">
        <f>'Field data and Waste 1'!C5:D5</f>
        <v>Sion Sleep</v>
      </c>
      <c r="D5" s="127"/>
      <c r="E5" s="36"/>
      <c r="F5" s="45"/>
      <c r="G5" s="122"/>
      <c r="H5" s="123"/>
      <c r="I5" s="45"/>
      <c r="AB5" s="42" t="s">
        <v>39</v>
      </c>
      <c r="AC5" s="25"/>
      <c r="AD5" s="58" t="s">
        <v>40</v>
      </c>
      <c r="AE5" s="25"/>
      <c r="AF5" s="25"/>
      <c r="AG5" s="50" t="s">
        <v>41</v>
      </c>
      <c r="AH5" s="26"/>
      <c r="AI5" s="59" t="s">
        <v>42</v>
      </c>
      <c r="AJ5" s="60">
        <v>6.5</v>
      </c>
      <c r="AK5" s="61">
        <v>5.5</v>
      </c>
      <c r="AL5" s="19">
        <v>3</v>
      </c>
      <c r="AM5" s="19">
        <v>6.7</v>
      </c>
      <c r="AN5" s="19" t="s">
        <v>36</v>
      </c>
    </row>
    <row r="6" spans="1:41" s="27" customFormat="1">
      <c r="A6" s="62"/>
      <c r="B6" s="62"/>
      <c r="C6" s="63"/>
      <c r="D6" s="63"/>
      <c r="E6" s="63"/>
      <c r="F6" s="64"/>
      <c r="G6" s="64"/>
      <c r="H6" s="65"/>
      <c r="I6" s="65"/>
      <c r="J6" s="65"/>
      <c r="AB6" s="42" t="s">
        <v>43</v>
      </c>
      <c r="AC6" s="25"/>
      <c r="AD6" s="58" t="s">
        <v>44</v>
      </c>
      <c r="AE6" s="25"/>
      <c r="AF6" s="25"/>
      <c r="AG6" s="26"/>
      <c r="AH6" s="26"/>
      <c r="AI6" s="59" t="s">
        <v>45</v>
      </c>
      <c r="AJ6" s="60">
        <v>8.5</v>
      </c>
      <c r="AK6" s="61">
        <v>12</v>
      </c>
      <c r="AL6" s="19">
        <v>4</v>
      </c>
      <c r="AM6" s="27">
        <v>6.7</v>
      </c>
      <c r="AN6" s="19" t="s">
        <v>36</v>
      </c>
    </row>
    <row r="7" spans="1:41" s="20" customFormat="1" ht="15">
      <c r="A7" s="105" t="s">
        <v>46</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2" t="s">
        <v>47</v>
      </c>
      <c r="AC7" s="25"/>
      <c r="AD7" s="26"/>
      <c r="AE7" s="25"/>
      <c r="AF7" s="25"/>
      <c r="AG7" s="26"/>
      <c r="AH7" s="26"/>
      <c r="AI7" s="59" t="s">
        <v>48</v>
      </c>
      <c r="AJ7" s="60">
        <v>8.5</v>
      </c>
      <c r="AK7" s="61">
        <v>10.5</v>
      </c>
      <c r="AL7" s="19">
        <v>5</v>
      </c>
      <c r="AM7" s="20">
        <v>6.7</v>
      </c>
      <c r="AN7" s="19" t="s">
        <v>36</v>
      </c>
      <c r="AO7" s="97"/>
    </row>
    <row r="8" spans="1:41" ht="15">
      <c r="A8" s="110" t="s">
        <v>49</v>
      </c>
      <c r="B8" s="110"/>
      <c r="C8" s="66" t="str">
        <f>'Field data and Waste 1'!C8</f>
        <v>Fron 1</v>
      </c>
      <c r="D8" s="66" t="str">
        <f>'Field data and Waste 1'!D8</f>
        <v>Fron 2</v>
      </c>
      <c r="E8" s="66" t="str">
        <f>'Field data and Waste 1'!E8</f>
        <v>Fron 3</v>
      </c>
      <c r="F8" s="66" t="str">
        <f>'Field data and Waste 1'!F8</f>
        <v>Fron 4</v>
      </c>
      <c r="G8" s="66" t="str">
        <f>'Field data and Waste 1'!G8</f>
        <v>Fron 5</v>
      </c>
      <c r="H8" s="66" t="str">
        <f>'Field data and Waste 1'!H8</f>
        <v>Fron 6</v>
      </c>
      <c r="I8" s="66" t="str">
        <f>'Field data and Waste 1'!I8</f>
        <v>Fron 7</v>
      </c>
      <c r="J8" s="66" t="str">
        <f>'Field data and Waste 1'!J8</f>
        <v>Fron 8</v>
      </c>
      <c r="K8" s="66" t="str">
        <f>'Field data and Waste 1'!K8</f>
        <v>Fron 9</v>
      </c>
      <c r="L8" s="66" t="str">
        <f>'Field data and Waste 1'!L8</f>
        <v>Fron 10</v>
      </c>
      <c r="M8" s="66" t="str">
        <f>'Field data and Waste 1'!M8</f>
        <v>Fron 11</v>
      </c>
      <c r="N8" s="66" t="str">
        <f>'Field data and Waste 1'!N8</f>
        <v>Fron 12</v>
      </c>
      <c r="O8" s="66" t="str">
        <f>'Field data and Waste 1'!O8</f>
        <v>Fron 13</v>
      </c>
      <c r="P8" s="66" t="str">
        <f>'Field data and Waste 1'!P8</f>
        <v>Fron 14</v>
      </c>
      <c r="Q8" s="66" t="str">
        <f>'Field data and Waste 1'!Q8</f>
        <v>Fron 16</v>
      </c>
      <c r="R8" s="66" t="str">
        <f>'Field data and Waste 1'!R8</f>
        <v>Fron 17</v>
      </c>
      <c r="S8" s="66" t="str">
        <f>'Field data and Waste 1'!S8</f>
        <v>Fron 18</v>
      </c>
      <c r="T8" s="66" t="str">
        <f>'Field data and Waste 1'!T8</f>
        <v>Fron 19</v>
      </c>
      <c r="U8" s="66">
        <f>'Field data and Waste 1'!U8</f>
        <v>0</v>
      </c>
      <c r="V8" s="66">
        <f>'Field data and Waste 1'!V8</f>
        <v>0</v>
      </c>
      <c r="AB8" s="67"/>
      <c r="AC8" s="67"/>
      <c r="AD8" s="26"/>
      <c r="AE8" s="25" t="s">
        <v>68</v>
      </c>
      <c r="AF8" s="25"/>
      <c r="AG8" s="26"/>
      <c r="AH8" s="26"/>
      <c r="AI8" s="59" t="s">
        <v>69</v>
      </c>
      <c r="AJ8" s="68">
        <v>1.4</v>
      </c>
      <c r="AK8" s="61">
        <v>4.4000000000000004</v>
      </c>
      <c r="AL8" s="19">
        <v>6</v>
      </c>
      <c r="AM8" s="19">
        <v>6.7</v>
      </c>
      <c r="AN8" s="19" t="s">
        <v>36</v>
      </c>
      <c r="AO8" s="98"/>
    </row>
    <row r="9" spans="1:41" ht="15">
      <c r="A9" s="110" t="s">
        <v>70</v>
      </c>
      <c r="B9" s="110"/>
      <c r="C9" s="66" t="str">
        <f>'Field data and Waste 1'!C9</f>
        <v>Moderate</v>
      </c>
      <c r="D9" s="66" t="str">
        <f>'Field data and Waste 1'!D9</f>
        <v>Moderate</v>
      </c>
      <c r="E9" s="66" t="str">
        <f>'Field data and Waste 1'!E9</f>
        <v>Moderate</v>
      </c>
      <c r="F9" s="66" t="str">
        <f>'Field data and Waste 1'!F9</f>
        <v>Moderate</v>
      </c>
      <c r="G9" s="66" t="str">
        <f>'Field data and Waste 1'!G9</f>
        <v>Moderate</v>
      </c>
      <c r="H9" s="66" t="str">
        <f>'Field data and Waste 1'!H9</f>
        <v>Moderate</v>
      </c>
      <c r="I9" s="66" t="str">
        <f>'Field data and Waste 1'!I9</f>
        <v>Moderate</v>
      </c>
      <c r="J9" s="66" t="str">
        <f>'Field data and Waste 1'!J9</f>
        <v>Moderate</v>
      </c>
      <c r="K9" s="66" t="str">
        <f>'Field data and Waste 1'!K9</f>
        <v>Moderate</v>
      </c>
      <c r="L9" s="66" t="str">
        <f>'Field data and Waste 1'!L9</f>
        <v>Moderate</v>
      </c>
      <c r="M9" s="66" t="str">
        <f>'Field data and Waste 1'!M9</f>
        <v>Moderate</v>
      </c>
      <c r="N9" s="66" t="str">
        <f>'Field data and Waste 1'!N9</f>
        <v>Moderate</v>
      </c>
      <c r="O9" s="66" t="str">
        <f>'Field data and Waste 1'!O9</f>
        <v>Moderate</v>
      </c>
      <c r="P9" s="66" t="str">
        <f>'Field data and Waste 1'!P9</f>
        <v>Moderate</v>
      </c>
      <c r="Q9" s="66" t="str">
        <f>'Field data and Waste 1'!Q9</f>
        <v>Moderate</v>
      </c>
      <c r="R9" s="66" t="str">
        <f>'Field data and Waste 1'!R9</f>
        <v>Moderate</v>
      </c>
      <c r="S9" s="66" t="str">
        <f>'Field data and Waste 1'!S9</f>
        <v>Moderate</v>
      </c>
      <c r="T9" s="66" t="str">
        <f>'Field data and Waste 1'!T9</f>
        <v>Moderate</v>
      </c>
      <c r="U9" s="66">
        <f>'Field data and Waste 1'!U9</f>
        <v>0</v>
      </c>
      <c r="V9" s="66">
        <f>'Field data and Waste 1'!V9</f>
        <v>0</v>
      </c>
      <c r="AB9" s="25"/>
      <c r="AC9" s="25"/>
      <c r="AD9" s="42" t="s">
        <v>72</v>
      </c>
      <c r="AE9" s="42">
        <v>4.5</v>
      </c>
      <c r="AF9" s="25"/>
      <c r="AG9" s="26"/>
      <c r="AH9" s="26"/>
      <c r="AI9" s="69" t="s">
        <v>73</v>
      </c>
      <c r="AJ9" s="70">
        <v>0.7</v>
      </c>
      <c r="AK9" s="71">
        <v>4</v>
      </c>
      <c r="AL9" s="39">
        <v>7</v>
      </c>
      <c r="AM9" s="19">
        <v>6.7</v>
      </c>
      <c r="AN9" s="19" t="s">
        <v>36</v>
      </c>
      <c r="AO9" s="97"/>
    </row>
    <row r="10" spans="1:41">
      <c r="A10" s="110" t="s">
        <v>74</v>
      </c>
      <c r="B10" s="110"/>
      <c r="C10" s="66">
        <f>'Field data and Waste 1'!C10</f>
        <v>6.2</v>
      </c>
      <c r="D10" s="66">
        <f>'Field data and Waste 1'!D10</f>
        <v>6.5</v>
      </c>
      <c r="E10" s="66">
        <f>'Field data and Waste 1'!E10</f>
        <v>6.1</v>
      </c>
      <c r="F10" s="66">
        <f>'Field data and Waste 1'!F10</f>
        <v>6.2</v>
      </c>
      <c r="G10" s="66">
        <f>'Field data and Waste 1'!G10</f>
        <v>6</v>
      </c>
      <c r="H10" s="66">
        <f>'Field data and Waste 1'!H10</f>
        <v>6.1</v>
      </c>
      <c r="I10" s="66">
        <f>'Field data and Waste 1'!I10</f>
        <v>6.7</v>
      </c>
      <c r="J10" s="66">
        <f>'Field data and Waste 1'!J10</f>
        <v>6.1</v>
      </c>
      <c r="K10" s="66">
        <f>'Field data and Waste 1'!K10</f>
        <v>6</v>
      </c>
      <c r="L10" s="66">
        <f>'Field data and Waste 1'!L10</f>
        <v>5.9</v>
      </c>
      <c r="M10" s="66">
        <f>'Field data and Waste 1'!M10</f>
        <v>5.9</v>
      </c>
      <c r="N10" s="66">
        <f>'Field data and Waste 1'!N10</f>
        <v>5.8</v>
      </c>
      <c r="O10" s="66">
        <f>'Field data and Waste 1'!O10</f>
        <v>5.8</v>
      </c>
      <c r="P10" s="66">
        <f>'Field data and Waste 1'!P10</f>
        <v>6.4</v>
      </c>
      <c r="Q10" s="66">
        <f>'Field data and Waste 1'!Q10</f>
        <v>6.6</v>
      </c>
      <c r="R10" s="66">
        <f>'Field data and Waste 1'!R10</f>
        <v>6.5</v>
      </c>
      <c r="S10" s="66">
        <f>'Field data and Waste 1'!S10</f>
        <v>7.3</v>
      </c>
      <c r="T10" s="66">
        <f>'Field data and Waste 1'!T10</f>
        <v>7.1</v>
      </c>
      <c r="U10" s="66">
        <f>'Field data and Waste 1'!U10</f>
        <v>0</v>
      </c>
      <c r="V10" s="66">
        <f>'Field data and Waste 1'!V10</f>
        <v>0</v>
      </c>
      <c r="AB10" s="25"/>
      <c r="AC10" s="25"/>
      <c r="AD10" s="42" t="s">
        <v>75</v>
      </c>
      <c r="AE10" s="42">
        <v>5</v>
      </c>
      <c r="AF10" s="25"/>
      <c r="AG10" s="26"/>
      <c r="AH10" s="26"/>
      <c r="AI10" s="59" t="s">
        <v>76</v>
      </c>
      <c r="AJ10" s="60">
        <v>9</v>
      </c>
      <c r="AK10" s="61">
        <v>16.5</v>
      </c>
      <c r="AL10" s="19">
        <v>8</v>
      </c>
      <c r="AM10" s="19">
        <v>6.7</v>
      </c>
      <c r="AN10" s="19" t="s">
        <v>36</v>
      </c>
    </row>
    <row r="11" spans="1:41">
      <c r="A11" s="110" t="s">
        <v>77</v>
      </c>
      <c r="B11" s="110"/>
      <c r="C11" s="66">
        <f>'Field data and Waste 1'!C11</f>
        <v>2</v>
      </c>
      <c r="D11" s="66">
        <f>'Field data and Waste 1'!D11</f>
        <v>3</v>
      </c>
      <c r="E11" s="66">
        <f>'Field data and Waste 1'!E11</f>
        <v>2</v>
      </c>
      <c r="F11" s="66">
        <f>'Field data and Waste 1'!F11</f>
        <v>1</v>
      </c>
      <c r="G11" s="66">
        <f>'Field data and Waste 1'!G11</f>
        <v>1</v>
      </c>
      <c r="H11" s="66">
        <f>'Field data and Waste 1'!H11</f>
        <v>1</v>
      </c>
      <c r="I11" s="66">
        <f>'Field data and Waste 1'!I11</f>
        <v>1</v>
      </c>
      <c r="J11" s="66">
        <f>'Field data and Waste 1'!J11</f>
        <v>1</v>
      </c>
      <c r="K11" s="66">
        <f>'Field data and Waste 1'!K11</f>
        <v>1</v>
      </c>
      <c r="L11" s="66">
        <f>'Field data and Waste 1'!L11</f>
        <v>1</v>
      </c>
      <c r="M11" s="66">
        <f>'Field data and Waste 1'!M11</f>
        <v>1</v>
      </c>
      <c r="N11" s="66">
        <f>'Field data and Waste 1'!N11</f>
        <v>0</v>
      </c>
      <c r="O11" s="66">
        <f>'Field data and Waste 1'!O11</f>
        <v>0</v>
      </c>
      <c r="P11" s="66">
        <f>'Field data and Waste 1'!P11</f>
        <v>1</v>
      </c>
      <c r="Q11" s="66">
        <f>'Field data and Waste 1'!Q11</f>
        <v>3</v>
      </c>
      <c r="R11" s="66">
        <f>'Field data and Waste 1'!R11</f>
        <v>2</v>
      </c>
      <c r="S11" s="66">
        <f>'Field data and Waste 1'!S11</f>
        <v>3</v>
      </c>
      <c r="T11" s="66">
        <f>'Field data and Waste 1'!T11</f>
        <v>1</v>
      </c>
      <c r="U11" s="66">
        <f>'Field data and Waste 1'!U11</f>
        <v>0</v>
      </c>
      <c r="V11" s="66">
        <f>'Field data and Waste 1'!V11</f>
        <v>0</v>
      </c>
      <c r="AB11" s="25"/>
      <c r="AC11" s="25"/>
      <c r="AD11" s="58" t="s">
        <v>78</v>
      </c>
      <c r="AE11" s="42">
        <v>6</v>
      </c>
      <c r="AF11" s="25"/>
      <c r="AG11" s="26"/>
      <c r="AH11" s="26"/>
      <c r="AI11" s="59" t="s">
        <v>79</v>
      </c>
      <c r="AJ11" s="60">
        <v>15</v>
      </c>
      <c r="AK11" s="61">
        <v>17.5</v>
      </c>
      <c r="AL11" s="19">
        <v>9</v>
      </c>
      <c r="AM11" s="19">
        <v>7</v>
      </c>
      <c r="AN11" s="19" t="s">
        <v>36</v>
      </c>
    </row>
    <row r="12" spans="1:41">
      <c r="A12" s="110" t="s">
        <v>80</v>
      </c>
      <c r="B12" s="110"/>
      <c r="C12" s="66">
        <f>'Field data and Waste 1'!C12</f>
        <v>0</v>
      </c>
      <c r="D12" s="66">
        <f>'Field data and Waste 1'!D12</f>
        <v>2</v>
      </c>
      <c r="E12" s="66">
        <f>'Field data and Waste 1'!E12</f>
        <v>1</v>
      </c>
      <c r="F12" s="66">
        <f>'Field data and Waste 1'!F12</f>
        <v>0</v>
      </c>
      <c r="G12" s="66">
        <f>'Field data and Waste 1'!G12</f>
        <v>1</v>
      </c>
      <c r="H12" s="66">
        <f>'Field data and Waste 1'!H12</f>
        <v>1</v>
      </c>
      <c r="I12" s="66">
        <f>'Field data and Waste 1'!I12</f>
        <v>1</v>
      </c>
      <c r="J12" s="66">
        <f>'Field data and Waste 1'!J12</f>
        <v>1</v>
      </c>
      <c r="K12" s="66">
        <f>'Field data and Waste 1'!K12</f>
        <v>0</v>
      </c>
      <c r="L12" s="66">
        <f>'Field data and Waste 1'!L12</f>
        <v>0</v>
      </c>
      <c r="M12" s="66">
        <f>'Field data and Waste 1'!M12</f>
        <v>2</v>
      </c>
      <c r="N12" s="66">
        <f>'Field data and Waste 1'!N12</f>
        <v>0</v>
      </c>
      <c r="O12" s="66">
        <f>'Field data and Waste 1'!O12</f>
        <v>0</v>
      </c>
      <c r="P12" s="66">
        <f>'Field data and Waste 1'!P12</f>
        <v>1</v>
      </c>
      <c r="Q12" s="66">
        <f>'Field data and Waste 1'!Q12</f>
        <v>1</v>
      </c>
      <c r="R12" s="66">
        <f>'Field data and Waste 1'!R12</f>
        <v>1</v>
      </c>
      <c r="S12" s="66">
        <f>'Field data and Waste 1'!S12</f>
        <v>0</v>
      </c>
      <c r="T12" s="66">
        <f>'Field data and Waste 1'!T12</f>
        <v>0</v>
      </c>
      <c r="U12" s="66">
        <f>'Field data and Waste 1'!U12</f>
        <v>0</v>
      </c>
      <c r="V12" s="66">
        <f>'Field data and Waste 1'!V12</f>
        <v>0</v>
      </c>
      <c r="AB12" s="25"/>
      <c r="AC12" s="25"/>
      <c r="AD12" s="58" t="s">
        <v>81</v>
      </c>
      <c r="AE12" s="42">
        <v>7.5</v>
      </c>
      <c r="AF12" s="25"/>
      <c r="AG12" s="26"/>
      <c r="AH12" s="26"/>
      <c r="AI12" s="59" t="s">
        <v>82</v>
      </c>
      <c r="AJ12" s="60">
        <v>14</v>
      </c>
      <c r="AK12" s="61">
        <v>11</v>
      </c>
      <c r="AL12" s="19">
        <v>10</v>
      </c>
      <c r="AM12" s="19">
        <v>7</v>
      </c>
      <c r="AN12" s="19" t="s">
        <v>36</v>
      </c>
    </row>
    <row r="13" spans="1:41">
      <c r="A13" s="110" t="s">
        <v>83</v>
      </c>
      <c r="B13" s="110"/>
      <c r="C13" s="66">
        <f>'Field data and Waste 1'!C13</f>
        <v>2</v>
      </c>
      <c r="D13" s="66">
        <f>'Field data and Waste 1'!D13</f>
        <v>2</v>
      </c>
      <c r="E13" s="66">
        <f>'Field data and Waste 1'!E13</f>
        <v>2</v>
      </c>
      <c r="F13" s="66">
        <f>'Field data and Waste 1'!F13</f>
        <v>2</v>
      </c>
      <c r="G13" s="66">
        <f>'Field data and Waste 1'!G13</f>
        <v>2</v>
      </c>
      <c r="H13" s="66">
        <f>'Field data and Waste 1'!H13</f>
        <v>2</v>
      </c>
      <c r="I13" s="66">
        <f>'Field data and Waste 1'!I13</f>
        <v>2</v>
      </c>
      <c r="J13" s="66">
        <f>'Field data and Waste 1'!J13</f>
        <v>2</v>
      </c>
      <c r="K13" s="66">
        <f>'Field data and Waste 1'!K13</f>
        <v>2</v>
      </c>
      <c r="L13" s="66">
        <f>'Field data and Waste 1'!L13</f>
        <v>2</v>
      </c>
      <c r="M13" s="66">
        <f>'Field data and Waste 1'!M13</f>
        <v>2</v>
      </c>
      <c r="N13" s="66">
        <f>'Field data and Waste 1'!N13</f>
        <v>2</v>
      </c>
      <c r="O13" s="66">
        <f>'Field data and Waste 1'!O13</f>
        <v>2</v>
      </c>
      <c r="P13" s="66">
        <f>'Field data and Waste 1'!P13</f>
        <v>2</v>
      </c>
      <c r="Q13" s="66">
        <f>'Field data and Waste 1'!Q13</f>
        <v>2</v>
      </c>
      <c r="R13" s="66">
        <f>'Field data and Waste 1'!R13</f>
        <v>2</v>
      </c>
      <c r="S13" s="66">
        <f>'Field data and Waste 1'!S13</f>
        <v>1</v>
      </c>
      <c r="T13" s="66">
        <f>'Field data and Waste 1'!T13</f>
        <v>1</v>
      </c>
      <c r="U13" s="66">
        <f>'Field data and Waste 1'!U13</f>
        <v>0</v>
      </c>
      <c r="V13" s="66">
        <f>'Field data and Waste 1'!V13</f>
        <v>0</v>
      </c>
      <c r="AB13" s="25"/>
      <c r="AC13" s="25"/>
      <c r="AD13" s="58" t="s">
        <v>84</v>
      </c>
      <c r="AE13" s="42">
        <v>12</v>
      </c>
      <c r="AF13" s="25"/>
      <c r="AG13" s="26"/>
      <c r="AH13" s="26"/>
      <c r="AI13" s="59" t="s">
        <v>85</v>
      </c>
      <c r="AJ13" s="60">
        <v>1.9</v>
      </c>
      <c r="AK13" s="61">
        <v>7.5</v>
      </c>
      <c r="AL13" s="19">
        <v>11</v>
      </c>
      <c r="AM13" s="19">
        <v>6.7</v>
      </c>
      <c r="AN13" s="19" t="s">
        <v>36</v>
      </c>
    </row>
    <row r="14" spans="1:41">
      <c r="A14" s="114" t="s">
        <v>86</v>
      </c>
      <c r="B14" s="114"/>
      <c r="C14" s="72" t="str">
        <f>'Field data and Waste 1'!C14</f>
        <v xml:space="preserve">Grass Silage (25% DM) </v>
      </c>
      <c r="D14" s="72" t="str">
        <f>'Field data and Waste 1'!D14</f>
        <v xml:space="preserve">Grass Silage (25% DM) </v>
      </c>
      <c r="E14" s="72" t="str">
        <f>'Field data and Waste 1'!E14</f>
        <v xml:space="preserve">Grass Silage (25% DM) </v>
      </c>
      <c r="F14" s="72" t="str">
        <f>'Field data and Waste 1'!F14</f>
        <v xml:space="preserve">Grass Silage (25% DM) </v>
      </c>
      <c r="G14" s="72" t="str">
        <f>'Field data and Waste 1'!G14</f>
        <v xml:space="preserve">Grass Silage (25% DM) </v>
      </c>
      <c r="H14" s="72" t="str">
        <f>'Field data and Waste 1'!H14</f>
        <v xml:space="preserve">Grass Silage (25% DM) </v>
      </c>
      <c r="I14" s="72" t="str">
        <f>'Field data and Waste 1'!I14</f>
        <v xml:space="preserve">Grass Silage (25% DM) </v>
      </c>
      <c r="J14" s="72" t="str">
        <f>'Field data and Waste 1'!J14</f>
        <v xml:space="preserve">Grass Silage (25% DM) </v>
      </c>
      <c r="K14" s="72" t="str">
        <f>'Field data and Waste 1'!K14</f>
        <v xml:space="preserve">Grass Silage (25% DM) </v>
      </c>
      <c r="L14" s="72" t="str">
        <f>'Field data and Waste 1'!L14</f>
        <v xml:space="preserve">Grass Silage (25% DM) </v>
      </c>
      <c r="M14" s="72" t="str">
        <f>'Field data and Waste 1'!M14</f>
        <v xml:space="preserve">Grass Silage (25% DM) </v>
      </c>
      <c r="N14" s="72" t="str">
        <f>'Field data and Waste 1'!N14</f>
        <v xml:space="preserve">Grass Silage (25% DM) </v>
      </c>
      <c r="O14" s="72" t="str">
        <f>'Field data and Waste 1'!O14</f>
        <v xml:space="preserve">Grass Silage (25% DM) </v>
      </c>
      <c r="P14" s="72" t="str">
        <f>'Field data and Waste 1'!P14</f>
        <v xml:space="preserve">Grass Silage (25% DM) </v>
      </c>
      <c r="Q14" s="72" t="str">
        <f>'Field data and Waste 1'!Q14</f>
        <v xml:space="preserve">Grass Silage (25% DM) </v>
      </c>
      <c r="R14" s="72" t="str">
        <f>'Field data and Waste 1'!R14</f>
        <v xml:space="preserve">Grass Silage (25% DM) </v>
      </c>
      <c r="S14" s="72" t="str">
        <f>'Field data and Waste 1'!S14</f>
        <v xml:space="preserve">Grass Silage (25% DM) </v>
      </c>
      <c r="T14" s="72" t="str">
        <f>'Field data and Waste 1'!T14</f>
        <v xml:space="preserve">Grass Silage (25% DM) </v>
      </c>
      <c r="U14" s="72">
        <f>'Field data and Waste 1'!U14</f>
        <v>0</v>
      </c>
      <c r="V14" s="72">
        <f>'Field data and Waste 1'!V14</f>
        <v>0</v>
      </c>
      <c r="AD14" s="42" t="s">
        <v>87</v>
      </c>
      <c r="AE14" s="42">
        <v>6</v>
      </c>
      <c r="AI14" s="59" t="s">
        <v>88</v>
      </c>
      <c r="AJ14" s="60">
        <v>0.8</v>
      </c>
      <c r="AK14" s="61">
        <v>1.7</v>
      </c>
      <c r="AL14" s="19">
        <v>12</v>
      </c>
      <c r="AM14" s="19">
        <v>6.7</v>
      </c>
      <c r="AN14" s="19" t="s">
        <v>36</v>
      </c>
    </row>
    <row r="15" spans="1:41">
      <c r="A15" s="113" t="s">
        <v>89</v>
      </c>
      <c r="B15" s="113"/>
      <c r="C15" s="66">
        <f>'Field data and Waste 1'!C15</f>
        <v>38</v>
      </c>
      <c r="D15" s="66">
        <f>'Field data and Waste 1'!D15</f>
        <v>38</v>
      </c>
      <c r="E15" s="66">
        <f>'Field data and Waste 1'!E15</f>
        <v>38</v>
      </c>
      <c r="F15" s="66">
        <f>'Field data and Waste 1'!F15</f>
        <v>38</v>
      </c>
      <c r="G15" s="66">
        <f>'Field data and Waste 1'!G15</f>
        <v>38</v>
      </c>
      <c r="H15" s="66">
        <f>'Field data and Waste 1'!H15</f>
        <v>38</v>
      </c>
      <c r="I15" s="66">
        <f>'Field data and Waste 1'!I15</f>
        <v>38</v>
      </c>
      <c r="J15" s="66">
        <f>'Field data and Waste 1'!J15</f>
        <v>38</v>
      </c>
      <c r="K15" s="66">
        <f>'Field data and Waste 1'!K15</f>
        <v>38</v>
      </c>
      <c r="L15" s="66">
        <f>'Field data and Waste 1'!L15</f>
        <v>38</v>
      </c>
      <c r="M15" s="66">
        <f>'Field data and Waste 1'!M15</f>
        <v>38</v>
      </c>
      <c r="N15" s="66">
        <f>'Field data and Waste 1'!N15</f>
        <v>38</v>
      </c>
      <c r="O15" s="66">
        <f>'Field data and Waste 1'!O15</f>
        <v>38</v>
      </c>
      <c r="P15" s="66">
        <f>'Field data and Waste 1'!P15</f>
        <v>38</v>
      </c>
      <c r="Q15" s="66">
        <f>'Field data and Waste 1'!Q15</f>
        <v>38</v>
      </c>
      <c r="R15" s="66">
        <f>'Field data and Waste 1'!R15</f>
        <v>38</v>
      </c>
      <c r="S15" s="66">
        <f>'Field data and Waste 1'!S15</f>
        <v>38</v>
      </c>
      <c r="T15" s="66">
        <f>'Field data and Waste 1'!T15</f>
        <v>38</v>
      </c>
      <c r="U15" s="66">
        <f>'Field data and Waste 1'!U15</f>
        <v>0</v>
      </c>
      <c r="V15" s="66">
        <f>'Field data and Waste 1'!V15</f>
        <v>0</v>
      </c>
      <c r="AD15" s="42" t="s">
        <v>90</v>
      </c>
      <c r="AE15" s="42">
        <v>7</v>
      </c>
      <c r="AI15" s="59" t="s">
        <v>91</v>
      </c>
      <c r="AJ15" s="68">
        <v>1.8</v>
      </c>
      <c r="AK15" s="61">
        <v>5.4</v>
      </c>
      <c r="AL15" s="19">
        <v>13</v>
      </c>
      <c r="AM15" s="19">
        <v>6.7</v>
      </c>
      <c r="AN15" s="19" t="s">
        <v>36</v>
      </c>
    </row>
    <row r="16" spans="1:41" ht="13.5" thickBot="1">
      <c r="A16" s="115" t="s">
        <v>92</v>
      </c>
      <c r="B16" s="115"/>
      <c r="C16" s="73" t="str">
        <f>'Field data and Waste 1'!C16</f>
        <v>Sandy Loam</v>
      </c>
      <c r="D16" s="73" t="str">
        <f>'Field data and Waste 1'!D16</f>
        <v>Sandy Loam</v>
      </c>
      <c r="E16" s="73" t="str">
        <f>'Field data and Waste 1'!E16</f>
        <v>Sandy Loam</v>
      </c>
      <c r="F16" s="73" t="str">
        <f>'Field data and Waste 1'!F16</f>
        <v>Sandy Loam</v>
      </c>
      <c r="G16" s="73" t="str">
        <f>'Field data and Waste 1'!G16</f>
        <v>Sandy Loam</v>
      </c>
      <c r="H16" s="73" t="str">
        <f>'Field data and Waste 1'!H16</f>
        <v>Sandy Loam</v>
      </c>
      <c r="I16" s="73" t="str">
        <f>'Field data and Waste 1'!I16</f>
        <v>Sandy Loam</v>
      </c>
      <c r="J16" s="73" t="str">
        <f>'Field data and Waste 1'!J16</f>
        <v>Sandy Loam</v>
      </c>
      <c r="K16" s="73" t="str">
        <f>'Field data and Waste 1'!K16</f>
        <v>Sandy Loam</v>
      </c>
      <c r="L16" s="73" t="str">
        <f>'Field data and Waste 1'!L16</f>
        <v>Sandy Loam</v>
      </c>
      <c r="M16" s="73" t="str">
        <f>'Field data and Waste 1'!M16</f>
        <v>Sandy Loam</v>
      </c>
      <c r="N16" s="73" t="str">
        <f>'Field data and Waste 1'!N16</f>
        <v>Sandy Loam</v>
      </c>
      <c r="O16" s="73" t="str">
        <f>'Field data and Waste 1'!O16</f>
        <v>Sandy Loam</v>
      </c>
      <c r="P16" s="73" t="str">
        <f>'Field data and Waste 1'!P16</f>
        <v>Sandy Loam</v>
      </c>
      <c r="Q16" s="73" t="str">
        <f>'Field data and Waste 1'!Q16</f>
        <v>Sandy Loam</v>
      </c>
      <c r="R16" s="73" t="str">
        <f>'Field data and Waste 1'!R16</f>
        <v>Sandy Loam</v>
      </c>
      <c r="S16" s="73" t="str">
        <f>'Field data and Waste 1'!S16</f>
        <v>Sandy Loam</v>
      </c>
      <c r="T16" s="73" t="str">
        <f>'Field data and Waste 1'!T16</f>
        <v>Sandy Loam</v>
      </c>
      <c r="U16" s="73">
        <f>'Field data and Waste 1'!U16</f>
        <v>0</v>
      </c>
      <c r="V16" s="73">
        <f>'Field data and Waste 1'!V16</f>
        <v>0</v>
      </c>
      <c r="AD16" s="58" t="s">
        <v>93</v>
      </c>
      <c r="AE16" s="42">
        <v>8</v>
      </c>
      <c r="AI16" s="59" t="s">
        <v>94</v>
      </c>
      <c r="AJ16" s="60">
        <v>8</v>
      </c>
      <c r="AK16" s="61">
        <v>5.5</v>
      </c>
      <c r="AL16" s="20">
        <v>14</v>
      </c>
      <c r="AM16" s="19">
        <v>6.7</v>
      </c>
      <c r="AN16" s="19" t="s">
        <v>36</v>
      </c>
    </row>
    <row r="17" spans="1:40">
      <c r="A17" s="102" t="s">
        <v>95</v>
      </c>
      <c r="B17" s="103"/>
      <c r="C17" s="38">
        <f>(VLOOKUP(C$14,$AI2:$AK26,2,FALSE))*C$15</f>
        <v>64.599999999999994</v>
      </c>
      <c r="D17" s="38">
        <f t="shared" ref="D17:V17" si="0">(VLOOKUP(D$14,$AI2:$AK26,2,FALSE))*D$15</f>
        <v>64.599999999999994</v>
      </c>
      <c r="E17" s="38">
        <f t="shared" si="0"/>
        <v>64.599999999999994</v>
      </c>
      <c r="F17" s="38">
        <f t="shared" si="0"/>
        <v>64.599999999999994</v>
      </c>
      <c r="G17" s="38">
        <f t="shared" si="0"/>
        <v>64.599999999999994</v>
      </c>
      <c r="H17" s="38">
        <f t="shared" si="0"/>
        <v>64.599999999999994</v>
      </c>
      <c r="I17" s="38">
        <f t="shared" si="0"/>
        <v>64.599999999999994</v>
      </c>
      <c r="J17" s="38">
        <f t="shared" si="0"/>
        <v>64.599999999999994</v>
      </c>
      <c r="K17" s="38">
        <f t="shared" si="0"/>
        <v>64.599999999999994</v>
      </c>
      <c r="L17" s="38">
        <f t="shared" si="0"/>
        <v>64.599999999999994</v>
      </c>
      <c r="M17" s="38">
        <f t="shared" si="0"/>
        <v>64.599999999999994</v>
      </c>
      <c r="N17" s="38">
        <f t="shared" si="0"/>
        <v>64.599999999999994</v>
      </c>
      <c r="O17" s="38">
        <f t="shared" si="0"/>
        <v>64.599999999999994</v>
      </c>
      <c r="P17" s="38">
        <f t="shared" si="0"/>
        <v>64.599999999999994</v>
      </c>
      <c r="Q17" s="38">
        <f t="shared" si="0"/>
        <v>64.599999999999994</v>
      </c>
      <c r="R17" s="38">
        <f t="shared" si="0"/>
        <v>64.599999999999994</v>
      </c>
      <c r="S17" s="38">
        <f t="shared" si="0"/>
        <v>64.599999999999994</v>
      </c>
      <c r="T17" s="38">
        <f t="shared" si="0"/>
        <v>64.599999999999994</v>
      </c>
      <c r="U17" s="38" t="e">
        <f t="shared" si="0"/>
        <v>#N/A</v>
      </c>
      <c r="V17" s="38" t="e">
        <f t="shared" si="0"/>
        <v>#N/A</v>
      </c>
      <c r="AD17" s="58" t="s">
        <v>96</v>
      </c>
      <c r="AE17" s="42">
        <v>10</v>
      </c>
      <c r="AI17" s="54" t="s">
        <v>97</v>
      </c>
      <c r="AJ17" s="55">
        <v>1.4</v>
      </c>
      <c r="AK17" s="56">
        <v>4.8</v>
      </c>
      <c r="AL17" s="57">
        <v>15</v>
      </c>
      <c r="AM17" s="19">
        <v>6.2</v>
      </c>
      <c r="AN17" s="19" t="s">
        <v>28</v>
      </c>
    </row>
    <row r="18" spans="1:40" ht="15" customHeight="1">
      <c r="A18" s="104" t="s">
        <v>98</v>
      </c>
      <c r="B18" s="105"/>
      <c r="C18" s="24">
        <f>$D31</f>
        <v>35.052300000000002</v>
      </c>
      <c r="D18" s="24">
        <f>$D32</f>
        <v>35.052300000000002</v>
      </c>
      <c r="E18" s="24">
        <f>$D33</f>
        <v>35.052300000000002</v>
      </c>
      <c r="F18" s="24">
        <f>$D34</f>
        <v>35.052300000000002</v>
      </c>
      <c r="G18" s="24">
        <f>$D35</f>
        <v>35.052300000000002</v>
      </c>
      <c r="H18" s="24">
        <f>$D36</f>
        <v>35.052300000000002</v>
      </c>
      <c r="I18" s="24">
        <f>$D37</f>
        <v>35.052300000000002</v>
      </c>
      <c r="J18" s="24">
        <f>$D38</f>
        <v>35.052300000000002</v>
      </c>
      <c r="K18" s="24">
        <f>$D39</f>
        <v>35.052300000000002</v>
      </c>
      <c r="L18" s="24">
        <f>$D40</f>
        <v>35.052300000000002</v>
      </c>
      <c r="M18" s="24">
        <f>$D41</f>
        <v>35.052300000000002</v>
      </c>
      <c r="N18" s="24">
        <f>$D42</f>
        <v>35.052300000000002</v>
      </c>
      <c r="O18" s="24">
        <f>$D43</f>
        <v>35.052300000000002</v>
      </c>
      <c r="P18" s="24">
        <f>$D44</f>
        <v>35.052300000000002</v>
      </c>
      <c r="Q18" s="24">
        <f>$D45</f>
        <v>35.052300000000002</v>
      </c>
      <c r="R18" s="24">
        <f>$D46</f>
        <v>35.052300000000002</v>
      </c>
      <c r="S18" s="24">
        <f>$D47</f>
        <v>35.052300000000002</v>
      </c>
      <c r="T18" s="24">
        <f>$D48</f>
        <v>35.052300000000002</v>
      </c>
      <c r="U18" s="24">
        <f>$D49</f>
        <v>0</v>
      </c>
      <c r="V18" s="32">
        <f>$D50</f>
        <v>0</v>
      </c>
      <c r="AD18" s="58" t="s">
        <v>99</v>
      </c>
      <c r="AE18" s="42">
        <v>16</v>
      </c>
      <c r="AI18" s="54" t="s">
        <v>100</v>
      </c>
      <c r="AJ18" s="55">
        <v>5.9</v>
      </c>
      <c r="AK18" s="56">
        <v>18</v>
      </c>
      <c r="AL18" s="57">
        <v>16</v>
      </c>
      <c r="AM18" s="19">
        <v>6.2</v>
      </c>
      <c r="AN18" s="19" t="s">
        <v>28</v>
      </c>
    </row>
    <row r="19" spans="1:40" ht="15" customHeight="1">
      <c r="A19" s="104" t="s">
        <v>101</v>
      </c>
      <c r="B19" s="105"/>
      <c r="C19" s="24">
        <f>C18-C17</f>
        <v>-29.547699999999992</v>
      </c>
      <c r="D19" s="24">
        <f t="shared" ref="D19:V19" si="1">D18-D17</f>
        <v>-29.547699999999992</v>
      </c>
      <c r="E19" s="24">
        <f t="shared" si="1"/>
        <v>-29.547699999999992</v>
      </c>
      <c r="F19" s="24">
        <f t="shared" si="1"/>
        <v>-29.547699999999992</v>
      </c>
      <c r="G19" s="24">
        <f t="shared" si="1"/>
        <v>-29.547699999999992</v>
      </c>
      <c r="H19" s="24">
        <f t="shared" si="1"/>
        <v>-29.547699999999992</v>
      </c>
      <c r="I19" s="24">
        <f t="shared" si="1"/>
        <v>-29.547699999999992</v>
      </c>
      <c r="J19" s="24">
        <f t="shared" si="1"/>
        <v>-29.547699999999992</v>
      </c>
      <c r="K19" s="24">
        <f t="shared" si="1"/>
        <v>-29.547699999999992</v>
      </c>
      <c r="L19" s="24">
        <f t="shared" si="1"/>
        <v>-29.547699999999992</v>
      </c>
      <c r="M19" s="24">
        <f t="shared" si="1"/>
        <v>-29.547699999999992</v>
      </c>
      <c r="N19" s="24">
        <f t="shared" si="1"/>
        <v>-29.547699999999992</v>
      </c>
      <c r="O19" s="24">
        <f t="shared" si="1"/>
        <v>-29.547699999999992</v>
      </c>
      <c r="P19" s="24">
        <f t="shared" si="1"/>
        <v>-29.547699999999992</v>
      </c>
      <c r="Q19" s="24">
        <f t="shared" si="1"/>
        <v>-29.547699999999992</v>
      </c>
      <c r="R19" s="24">
        <f t="shared" si="1"/>
        <v>-29.547699999999992</v>
      </c>
      <c r="S19" s="24">
        <f t="shared" si="1"/>
        <v>-29.547699999999992</v>
      </c>
      <c r="T19" s="24">
        <f t="shared" si="1"/>
        <v>-29.547699999999992</v>
      </c>
      <c r="U19" s="24" t="e">
        <f t="shared" si="1"/>
        <v>#N/A</v>
      </c>
      <c r="V19" s="32" t="e">
        <f t="shared" si="1"/>
        <v>#N/A</v>
      </c>
      <c r="AI19" s="54" t="s">
        <v>102</v>
      </c>
      <c r="AJ19" s="55">
        <v>3.2</v>
      </c>
      <c r="AK19" s="56">
        <v>10.5</v>
      </c>
      <c r="AL19" s="57">
        <v>17</v>
      </c>
      <c r="AM19" s="19">
        <v>6.2</v>
      </c>
      <c r="AN19" s="19" t="s">
        <v>28</v>
      </c>
    </row>
    <row r="20" spans="1:40" ht="15" customHeight="1" thickBot="1">
      <c r="A20" s="106" t="s">
        <v>103</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4" t="s">
        <v>104</v>
      </c>
      <c r="AJ20" s="55">
        <v>2.1</v>
      </c>
      <c r="AK20" s="56">
        <v>7.2</v>
      </c>
      <c r="AL20" s="57">
        <v>18</v>
      </c>
      <c r="AM20" s="19">
        <v>6.2</v>
      </c>
      <c r="AN20" s="19" t="s">
        <v>28</v>
      </c>
    </row>
    <row r="21" spans="1:40" ht="15" customHeight="1">
      <c r="A21" s="102" t="s">
        <v>105</v>
      </c>
      <c r="B21" s="103"/>
      <c r="C21" s="38">
        <f>(VLOOKUP(C$14,$AI2:$AK26,3,FALSE))*C$15</f>
        <v>228</v>
      </c>
      <c r="D21" s="38">
        <f t="shared" ref="D21:V21" si="2">(VLOOKUP(D$14,$AI2:$AK26,3,FALSE))*D$15</f>
        <v>228</v>
      </c>
      <c r="E21" s="38">
        <f t="shared" si="2"/>
        <v>228</v>
      </c>
      <c r="F21" s="38">
        <f t="shared" si="2"/>
        <v>228</v>
      </c>
      <c r="G21" s="38">
        <f t="shared" si="2"/>
        <v>228</v>
      </c>
      <c r="H21" s="38">
        <f t="shared" si="2"/>
        <v>228</v>
      </c>
      <c r="I21" s="38">
        <f t="shared" si="2"/>
        <v>228</v>
      </c>
      <c r="J21" s="38">
        <f t="shared" si="2"/>
        <v>228</v>
      </c>
      <c r="K21" s="38">
        <f t="shared" si="2"/>
        <v>228</v>
      </c>
      <c r="L21" s="38">
        <f t="shared" si="2"/>
        <v>228</v>
      </c>
      <c r="M21" s="38">
        <f t="shared" si="2"/>
        <v>228</v>
      </c>
      <c r="N21" s="38">
        <f t="shared" si="2"/>
        <v>228</v>
      </c>
      <c r="O21" s="38">
        <f t="shared" si="2"/>
        <v>228</v>
      </c>
      <c r="P21" s="38">
        <f t="shared" si="2"/>
        <v>228</v>
      </c>
      <c r="Q21" s="38">
        <f t="shared" si="2"/>
        <v>228</v>
      </c>
      <c r="R21" s="38">
        <f t="shared" si="2"/>
        <v>228</v>
      </c>
      <c r="S21" s="38">
        <f t="shared" si="2"/>
        <v>228</v>
      </c>
      <c r="T21" s="38">
        <f t="shared" si="2"/>
        <v>228</v>
      </c>
      <c r="U21" s="38" t="e">
        <f t="shared" si="2"/>
        <v>#N/A</v>
      </c>
      <c r="V21" s="38" t="e">
        <f t="shared" si="2"/>
        <v>#N/A</v>
      </c>
      <c r="AI21" s="69" t="s">
        <v>106</v>
      </c>
      <c r="AJ21" s="74">
        <v>11</v>
      </c>
      <c r="AK21" s="71">
        <v>12</v>
      </c>
      <c r="AL21" s="39">
        <v>19</v>
      </c>
      <c r="AM21" s="19">
        <v>6.7</v>
      </c>
      <c r="AN21" s="19" t="s">
        <v>36</v>
      </c>
    </row>
    <row r="22" spans="1:40" ht="15" customHeight="1">
      <c r="A22" s="104" t="s">
        <v>107</v>
      </c>
      <c r="B22" s="105"/>
      <c r="C22" s="24">
        <f>$E31</f>
        <v>17.382125000000002</v>
      </c>
      <c r="D22" s="24">
        <f>$E32</f>
        <v>17.382125000000002</v>
      </c>
      <c r="E22" s="24">
        <f>$E33</f>
        <v>17.382125000000002</v>
      </c>
      <c r="F22" s="24">
        <f>$E34</f>
        <v>17.382125000000002</v>
      </c>
      <c r="G22" s="24">
        <f>$E35</f>
        <v>17.382125000000002</v>
      </c>
      <c r="H22" s="24">
        <f>$E36</f>
        <v>17.382125000000002</v>
      </c>
      <c r="I22" s="24">
        <f>$E37</f>
        <v>17.382125000000002</v>
      </c>
      <c r="J22" s="24">
        <f>$E38</f>
        <v>17.382125000000002</v>
      </c>
      <c r="K22" s="24">
        <f>$E39</f>
        <v>17.382125000000002</v>
      </c>
      <c r="L22" s="24">
        <f>$E40</f>
        <v>17.382125000000002</v>
      </c>
      <c r="M22" s="24">
        <f>$E41</f>
        <v>17.382125000000002</v>
      </c>
      <c r="N22" s="24">
        <f>$E42</f>
        <v>17.382125000000002</v>
      </c>
      <c r="O22" s="24">
        <f>$E43</f>
        <v>17.382125000000002</v>
      </c>
      <c r="P22" s="24">
        <f>$E44</f>
        <v>17.382125000000002</v>
      </c>
      <c r="Q22" s="24">
        <f>$E45</f>
        <v>17.382125000000002</v>
      </c>
      <c r="R22" s="24">
        <f>$E46</f>
        <v>17.382125000000002</v>
      </c>
      <c r="S22" s="24">
        <f>$E47</f>
        <v>17.382125000000002</v>
      </c>
      <c r="T22" s="24">
        <f>$E48</f>
        <v>17.382125000000002</v>
      </c>
      <c r="U22" s="24">
        <f>$E49</f>
        <v>0</v>
      </c>
      <c r="V22" s="24">
        <f>$E50</f>
        <v>0</v>
      </c>
      <c r="AI22" s="69" t="s">
        <v>108</v>
      </c>
      <c r="AJ22" s="70">
        <v>1.2</v>
      </c>
      <c r="AK22" s="71">
        <v>5</v>
      </c>
      <c r="AL22" s="39">
        <v>20</v>
      </c>
      <c r="AM22" s="19">
        <v>6.7</v>
      </c>
      <c r="AN22" s="19" t="s">
        <v>36</v>
      </c>
    </row>
    <row r="23" spans="1:40" ht="15" customHeight="1">
      <c r="A23" s="104" t="s">
        <v>109</v>
      </c>
      <c r="B23" s="105"/>
      <c r="C23" s="24">
        <f>C22-C21</f>
        <v>-210.617875</v>
      </c>
      <c r="D23" s="24">
        <f t="shared" ref="D23:V23" si="3">D22-D21</f>
        <v>-210.617875</v>
      </c>
      <c r="E23" s="24">
        <f t="shared" si="3"/>
        <v>-210.617875</v>
      </c>
      <c r="F23" s="24">
        <f t="shared" si="3"/>
        <v>-210.617875</v>
      </c>
      <c r="G23" s="24">
        <f t="shared" si="3"/>
        <v>-210.617875</v>
      </c>
      <c r="H23" s="24">
        <f t="shared" si="3"/>
        <v>-210.617875</v>
      </c>
      <c r="I23" s="24">
        <f t="shared" si="3"/>
        <v>-210.617875</v>
      </c>
      <c r="J23" s="24">
        <f t="shared" si="3"/>
        <v>-210.617875</v>
      </c>
      <c r="K23" s="24">
        <f t="shared" si="3"/>
        <v>-210.617875</v>
      </c>
      <c r="L23" s="24">
        <f t="shared" si="3"/>
        <v>-210.617875</v>
      </c>
      <c r="M23" s="24">
        <f t="shared" si="3"/>
        <v>-210.617875</v>
      </c>
      <c r="N23" s="24">
        <f t="shared" si="3"/>
        <v>-210.617875</v>
      </c>
      <c r="O23" s="24">
        <f t="shared" si="3"/>
        <v>-210.617875</v>
      </c>
      <c r="P23" s="24">
        <f t="shared" si="3"/>
        <v>-210.617875</v>
      </c>
      <c r="Q23" s="24">
        <f t="shared" si="3"/>
        <v>-210.617875</v>
      </c>
      <c r="R23" s="24">
        <f t="shared" si="3"/>
        <v>-210.617875</v>
      </c>
      <c r="S23" s="24">
        <f t="shared" si="3"/>
        <v>-210.617875</v>
      </c>
      <c r="T23" s="24">
        <f t="shared" si="3"/>
        <v>-210.617875</v>
      </c>
      <c r="U23" s="24" t="e">
        <f t="shared" si="3"/>
        <v>#N/A</v>
      </c>
      <c r="V23" s="24" t="e">
        <f t="shared" si="3"/>
        <v>#N/A</v>
      </c>
      <c r="AI23" s="69" t="s">
        <v>110</v>
      </c>
      <c r="AJ23" s="74">
        <v>9</v>
      </c>
      <c r="AK23" s="71">
        <v>10</v>
      </c>
      <c r="AL23" s="39">
        <v>21</v>
      </c>
      <c r="AM23" s="19">
        <v>6.7</v>
      </c>
      <c r="AN23" s="19" t="s">
        <v>36</v>
      </c>
    </row>
    <row r="24" spans="1:40" ht="15" customHeight="1" thickBot="1">
      <c r="A24" s="106" t="s">
        <v>111</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69" t="s">
        <v>112</v>
      </c>
      <c r="AJ24" s="74">
        <v>1.5</v>
      </c>
      <c r="AK24" s="71">
        <v>3</v>
      </c>
      <c r="AL24" s="39">
        <v>22</v>
      </c>
      <c r="AM24" s="19">
        <v>6.7</v>
      </c>
      <c r="AN24" s="19" t="s">
        <v>36</v>
      </c>
    </row>
    <row r="25" spans="1:40">
      <c r="C25" s="63"/>
      <c r="D25" s="75"/>
      <c r="E25" s="75"/>
      <c r="F25" s="75"/>
      <c r="AI25" s="69" t="s">
        <v>113</v>
      </c>
      <c r="AJ25" s="74">
        <v>1</v>
      </c>
      <c r="AK25" s="71">
        <v>5.8</v>
      </c>
      <c r="AL25" s="39">
        <v>23</v>
      </c>
      <c r="AM25" s="19">
        <v>6.7</v>
      </c>
      <c r="AN25" s="19" t="s">
        <v>36</v>
      </c>
    </row>
    <row r="26" spans="1:40" s="18" customFormat="1">
      <c r="A26" s="1"/>
      <c r="B26" s="8" t="s">
        <v>114</v>
      </c>
      <c r="C26" s="8" t="s">
        <v>115</v>
      </c>
      <c r="D26" s="10" t="s">
        <v>116</v>
      </c>
      <c r="E26" s="10" t="s">
        <v>117</v>
      </c>
      <c r="F26" s="10" t="s">
        <v>118</v>
      </c>
      <c r="G26" s="8" t="s">
        <v>119</v>
      </c>
      <c r="H26" s="10" t="s">
        <v>120</v>
      </c>
      <c r="I26" s="10" t="s">
        <v>121</v>
      </c>
      <c r="J26" s="8" t="s">
        <v>122</v>
      </c>
      <c r="K26" s="8" t="s">
        <v>123</v>
      </c>
      <c r="L26" s="8" t="s">
        <v>124</v>
      </c>
      <c r="M26" s="8" t="s">
        <v>125</v>
      </c>
      <c r="N26" s="8" t="s">
        <v>126</v>
      </c>
      <c r="O26" s="8" t="s">
        <v>127</v>
      </c>
      <c r="P26" s="10" t="s">
        <v>128</v>
      </c>
      <c r="Q26" s="10" t="s">
        <v>129</v>
      </c>
      <c r="R26" s="10" t="s">
        <v>130</v>
      </c>
      <c r="S26" s="10" t="s">
        <v>131</v>
      </c>
      <c r="T26" s="10" t="s">
        <v>132</v>
      </c>
      <c r="U26" s="10" t="s">
        <v>133</v>
      </c>
      <c r="AI26" s="76" t="s">
        <v>134</v>
      </c>
      <c r="AJ26" s="77">
        <v>0.7</v>
      </c>
      <c r="AK26" s="78">
        <v>2.4</v>
      </c>
      <c r="AL26" s="39">
        <v>24</v>
      </c>
      <c r="AM26" s="18">
        <v>6.7</v>
      </c>
      <c r="AN26" s="19" t="s">
        <v>36</v>
      </c>
    </row>
    <row r="27" spans="1:40" s="63" customFormat="1">
      <c r="A27" s="79"/>
      <c r="B27" s="80" t="s">
        <v>135</v>
      </c>
      <c r="C27" s="99" t="s">
        <v>33</v>
      </c>
      <c r="D27" s="99" t="s">
        <v>43</v>
      </c>
      <c r="E27" s="99" t="s">
        <v>43</v>
      </c>
      <c r="F27" s="99" t="s">
        <v>43</v>
      </c>
      <c r="G27" s="99" t="s">
        <v>43</v>
      </c>
      <c r="H27" s="99" t="s">
        <v>43</v>
      </c>
      <c r="I27" s="99" t="s">
        <v>43</v>
      </c>
      <c r="J27" s="99" t="s">
        <v>43</v>
      </c>
      <c r="K27" s="99" t="s">
        <v>43</v>
      </c>
      <c r="L27" s="99" t="s">
        <v>43</v>
      </c>
      <c r="M27" s="99" t="s">
        <v>43</v>
      </c>
      <c r="N27" s="99"/>
      <c r="O27" s="99"/>
      <c r="P27" s="99" t="s">
        <v>43</v>
      </c>
      <c r="Q27" s="99" t="s">
        <v>43</v>
      </c>
      <c r="R27" s="99"/>
      <c r="S27" s="99"/>
      <c r="T27" s="99"/>
      <c r="U27" s="99"/>
    </row>
    <row r="28" spans="1:40" s="63" customFormat="1">
      <c r="A28" s="81"/>
      <c r="B28" s="31">
        <v>1.2</v>
      </c>
      <c r="C28" s="23">
        <v>0.06</v>
      </c>
      <c r="D28" s="23">
        <v>61.2</v>
      </c>
      <c r="E28" s="23">
        <v>57.7</v>
      </c>
      <c r="F28" s="23">
        <v>10</v>
      </c>
      <c r="G28" s="23">
        <v>5.48</v>
      </c>
      <c r="H28" s="23">
        <v>2.63</v>
      </c>
      <c r="I28" s="23">
        <v>1.91</v>
      </c>
      <c r="J28" s="23">
        <v>0.01</v>
      </c>
      <c r="K28" s="30">
        <v>0.05</v>
      </c>
      <c r="L28" s="23">
        <v>0.2</v>
      </c>
      <c r="M28" s="23">
        <v>0.2</v>
      </c>
      <c r="N28" s="23"/>
      <c r="O28" s="23"/>
      <c r="P28" s="23">
        <v>859</v>
      </c>
      <c r="Q28" s="23">
        <v>82.1</v>
      </c>
      <c r="R28" s="23"/>
      <c r="S28" s="23"/>
      <c r="T28" s="23"/>
      <c r="U28" s="23"/>
    </row>
    <row r="29" spans="1:40" s="15" customFormat="1" ht="27">
      <c r="A29" s="108" t="s">
        <v>49</v>
      </c>
      <c r="B29" s="8" t="s">
        <v>136</v>
      </c>
      <c r="C29" s="4" t="s">
        <v>137</v>
      </c>
      <c r="D29" s="4" t="s">
        <v>98</v>
      </c>
      <c r="E29" s="5" t="s">
        <v>138</v>
      </c>
      <c r="F29" s="4" t="s">
        <v>139</v>
      </c>
      <c r="G29" s="4" t="s">
        <v>140</v>
      </c>
      <c r="H29" s="4" t="s">
        <v>141</v>
      </c>
      <c r="I29" s="4" t="s">
        <v>142</v>
      </c>
      <c r="J29" s="4" t="s">
        <v>143</v>
      </c>
      <c r="K29" s="4" t="s">
        <v>144</v>
      </c>
      <c r="L29" s="4" t="s">
        <v>145</v>
      </c>
      <c r="M29" s="4" t="s">
        <v>146</v>
      </c>
      <c r="N29" s="4" t="s">
        <v>147</v>
      </c>
      <c r="O29" s="14" t="s">
        <v>148</v>
      </c>
      <c r="P29" s="5" t="s">
        <v>149</v>
      </c>
      <c r="Q29" s="5" t="s">
        <v>150</v>
      </c>
      <c r="R29" s="5" t="s">
        <v>151</v>
      </c>
      <c r="S29" s="5" t="s">
        <v>152</v>
      </c>
      <c r="T29" s="5" t="s">
        <v>153</v>
      </c>
      <c r="U29" s="5" t="s">
        <v>154</v>
      </c>
    </row>
    <row r="30" spans="1:40" s="17" customFormat="1" ht="27">
      <c r="A30" s="109"/>
      <c r="B30" s="9" t="s">
        <v>155</v>
      </c>
      <c r="C30" s="6" t="s">
        <v>156</v>
      </c>
      <c r="D30" s="7" t="s">
        <v>157</v>
      </c>
      <c r="E30" s="7" t="s">
        <v>158</v>
      </c>
      <c r="F30" s="7" t="s">
        <v>159</v>
      </c>
      <c r="G30" s="6" t="s">
        <v>156</v>
      </c>
      <c r="H30" s="6" t="s">
        <v>156</v>
      </c>
      <c r="I30" s="6" t="s">
        <v>156</v>
      </c>
      <c r="J30" s="6" t="s">
        <v>156</v>
      </c>
      <c r="K30" s="6" t="s">
        <v>156</v>
      </c>
      <c r="L30" s="6" t="s">
        <v>156</v>
      </c>
      <c r="M30" s="6" t="s">
        <v>156</v>
      </c>
      <c r="N30" s="16" t="s">
        <v>156</v>
      </c>
      <c r="O30" s="16" t="s">
        <v>156</v>
      </c>
      <c r="P30" s="7" t="s">
        <v>156</v>
      </c>
      <c r="Q30" s="7" t="s">
        <v>156</v>
      </c>
      <c r="R30" s="6" t="s">
        <v>156</v>
      </c>
      <c r="S30" s="6" t="s">
        <v>156</v>
      </c>
      <c r="T30" s="6" t="s">
        <v>156</v>
      </c>
      <c r="U30" s="6" t="s">
        <v>156</v>
      </c>
    </row>
    <row r="31" spans="1:40" s="82" customFormat="1">
      <c r="A31" s="21" t="str">
        <f>C8</f>
        <v>Fron 1</v>
      </c>
      <c r="B31" s="23">
        <v>250</v>
      </c>
      <c r="C31" s="2">
        <f>IF(C$27="%w/w SAR",((C$28*10)*$B31),IF(C$27="%w/w DM",(((C$28*10)*($B$28/100))*$B31),IF(C$27="kg/t SAR",(C$28*$B31),IF(C$27="kg/t DM",((C$28*($B$28/100))*$B31),IF(C$27="mg/kg SAR",((C$28*0.001)*$B31),IF(C$27="mg/kg DM",(((C$28*0.001)*($B$28/100))*$B31),0))))))</f>
        <v>15</v>
      </c>
      <c r="D31" s="2">
        <f>(IF(D$27="%w/w SAR",((D$28*10)*$B31),IF(D$27="%w/w DM",(((D$28*10)*($B$28/100))*$B31),IF(D$27="kg/t SAR",(D$28*$B31),IF(D$27="kg/t DM",((D$28*($B$28/100))*$B31),IF(D$27="mg/kg SAR",((D$28*0.001)*$B31),IF(D$27="mg/kg DM",(((D$28*0.001)*($B$28/100))*$B31),"0")))))))*2.291</f>
        <v>35.052300000000002</v>
      </c>
      <c r="E31" s="2">
        <f>(IF(E$27="%w/w SAR",((E$28*10)*$B31),IF(E$27="%w/w DM",(((E$28*10)*($B$28/100))*$B31),IF(E$27="kg/t SAR",(E$28*$B31),IF(E$27="kg/t DM",((E$28*($B$28/100))*$B31),IF(E$27="mg/kg SAR",((E$28*0.001)*$B31),IF(E$27="mg/kg DM",(((E$28*0.001)*($B$28/100))*$B31),"0")))))))*1.205</f>
        <v>17.382125000000002</v>
      </c>
      <c r="F31" s="2">
        <f>(IF(F$27="%w/w SAR",((F$28*10)*$B31),IF(F$27="%w/w DM",(((F$28*10)*($B$28/100))*$B31),IF(F$27="kg/t SAR",(F$28*$B31),IF(F$27="kg/t DM",((F$28*($B$28/100))*$B31),IF(F$27="mg/kg SAR",((F$28*0.001)*$B31),IF(F$27="mg/kg DM",(((F$28*0.001)*($B$28/100))*$B31),"0")))))))*1.658</f>
        <v>4.1449999999999996</v>
      </c>
      <c r="G31" s="2">
        <f t="shared" ref="G31:P46" si="5">IF(G$27="%w/w SAR",((G$28*10)*$B31),IF(G$27="%w/w DM",(((G$28*10)*($B$28/100))*$B31),IF(G$27="kg/t SAR",(G$28*$B31),IF(G$27="kg/t DM",((G$28*($B$28/100))*$B31),IF(G$27="mg/kg SAR",((G$28*0.001)*$B31),IF(G$27="mg/kg DM",(((G$28*0.001)*($B$28/100))*$B31),0))))))</f>
        <v>1.37</v>
      </c>
      <c r="H31" s="2">
        <f t="shared" si="5"/>
        <v>0.65749999999999997</v>
      </c>
      <c r="I31" s="2">
        <f t="shared" si="5"/>
        <v>0.47749999999999998</v>
      </c>
      <c r="J31" s="2">
        <f t="shared" si="5"/>
        <v>2.5000000000000001E-3</v>
      </c>
      <c r="K31" s="2">
        <f t="shared" si="5"/>
        <v>1.2500000000000001E-2</v>
      </c>
      <c r="L31" s="2">
        <f t="shared" si="5"/>
        <v>0.05</v>
      </c>
      <c r="M31" s="2">
        <f t="shared" si="5"/>
        <v>0.05</v>
      </c>
      <c r="N31" s="2">
        <f t="shared" si="5"/>
        <v>0</v>
      </c>
      <c r="O31" s="2">
        <f t="shared" si="5"/>
        <v>0</v>
      </c>
      <c r="P31" s="2">
        <f t="shared" si="5"/>
        <v>214.75</v>
      </c>
      <c r="Q31" s="2">
        <f>(IF(Q$27="%w/w SAR",((Q$28*10)*$B31),IF(Q$27="%w/w DM",(((Q$28*10)*($B$28/100))*$B31),IF(Q$27="kg/t SAR",(Q$28*$B31),IF(Q$27="kg/t DM",((Q$28*($B$28/100))*$B31),IF(Q$27="mg/kg SAR",((Q$28*0.001)*$B31),IF(Q$27="mg/kg DM",(((Q$28*0.001)*($B$28/100))*$B31),0)))))))*2.5</f>
        <v>51.3125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5"/>
      <c r="AC31" s="65"/>
      <c r="AD31" s="65"/>
      <c r="AE31" s="65"/>
      <c r="AF31" s="65"/>
      <c r="AG31" s="65"/>
      <c r="AH31" s="65"/>
      <c r="AI31" s="65"/>
    </row>
    <row r="32" spans="1:40" s="82" customFormat="1">
      <c r="A32" s="21" t="str">
        <f>D8</f>
        <v>Fron 2</v>
      </c>
      <c r="B32" s="23">
        <v>250</v>
      </c>
      <c r="C32" s="2">
        <f t="shared" ref="C32:C50" si="6">IF(C$27="%w/w SAR",((C$28*10)*$B32),IF(C$27="%w/w DM",(((C$28*10)*($B$28/100))*$B32),IF(C$27="kg/t SAR",(C$28*$B32),IF(C$27="kg/t DM",((C$28*($B$28/100))*$B32),IF(C$27="mg/kg SAR",((C$28*0.001)*$B32),IF(C$27="mg/kg DM",(((C$28*0.001)*($B$28/100))*$B32),0))))))</f>
        <v>15</v>
      </c>
      <c r="D32" s="2">
        <f t="shared" ref="D32:D50" si="7">(IF(D$27="%w/w SAR",((D$28*10)*$B32),IF(D$27="%w/w DM",(((D$28*10)*($B$28/100))*$B32),IF(D$27="kg/t SAR",(D$28*$B32),IF(D$27="kg/t DM",((D$28*($B$28/100))*$B32),IF(D$27="mg/kg SAR",((D$28*0.001)*$B32),IF(D$27="mg/kg DM",(((D$28*0.001)*($B$28/100))*$B32),"0")))))))*2.291</f>
        <v>35.052300000000002</v>
      </c>
      <c r="E32" s="2">
        <f t="shared" ref="E32:E50" si="8">(IF(E$27="%w/w SAR",((E$28*10)*$B32),IF(E$27="%w/w DM",(((E$28*10)*($B$28/100))*$B32),IF(E$27="kg/t SAR",(E$28*$B32),IF(E$27="kg/t DM",((E$28*($B$28/100))*$B32),IF(E$27="mg/kg SAR",((E$28*0.001)*$B32),IF(E$27="mg/kg DM",(((E$28*0.001)*($B$28/100))*$B32),"0")))))))*1.205</f>
        <v>17.382125000000002</v>
      </c>
      <c r="F32" s="2">
        <f t="shared" ref="F32:F50" si="9">(IF(F$27="%w/w SAR",((F$28*10)*$B32),IF(F$27="%w/w DM",(((F$28*10)*($B$28/100))*$B32),IF(F$27="kg/t SAR",(F$28*$B32),IF(F$27="kg/t DM",((F$28*($B$28/100))*$B32),IF(F$27="mg/kg SAR",((F$28*0.001)*$B32),IF(F$27="mg/kg DM",(((F$28*0.001)*($B$28/100))*$B32),"0")))))))*1.658</f>
        <v>4.1449999999999996</v>
      </c>
      <c r="G32" s="2">
        <f t="shared" si="5"/>
        <v>1.37</v>
      </c>
      <c r="H32" s="2">
        <f t="shared" si="5"/>
        <v>0.65749999999999997</v>
      </c>
      <c r="I32" s="2">
        <f t="shared" si="5"/>
        <v>0.47749999999999998</v>
      </c>
      <c r="J32" s="2">
        <f t="shared" si="5"/>
        <v>2.5000000000000001E-3</v>
      </c>
      <c r="K32" s="2">
        <f t="shared" si="5"/>
        <v>1.2500000000000001E-2</v>
      </c>
      <c r="L32" s="2">
        <f t="shared" si="5"/>
        <v>0.05</v>
      </c>
      <c r="M32" s="2">
        <f t="shared" si="5"/>
        <v>0.05</v>
      </c>
      <c r="N32" s="2">
        <f t="shared" si="5"/>
        <v>0</v>
      </c>
      <c r="O32" s="2">
        <f t="shared" si="5"/>
        <v>0</v>
      </c>
      <c r="P32" s="2">
        <f t="shared" si="5"/>
        <v>214.75</v>
      </c>
      <c r="Q32" s="2">
        <f t="shared" ref="Q32:Q50" si="10">(IF(Q$27="%w/w SAR",((Q$28*10)*$B32),IF(Q$27="%w/w DM",(((Q$28*10)*($B$28/100))*$B32),IF(Q$27="kg/t SAR",(Q$28*$B32),IF(Q$27="kg/t DM",((Q$28*($B$28/100))*$B32),IF(Q$27="mg/kg SAR",((Q$28*0.001)*$B32),IF(Q$27="mg/kg DM",(((Q$28*0.001)*($B$28/100))*$B32),0)))))))*2.5</f>
        <v>51.3125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5"/>
      <c r="AC32" s="65"/>
      <c r="AD32" s="65"/>
      <c r="AE32" s="65"/>
      <c r="AF32" s="65"/>
      <c r="AG32" s="65"/>
      <c r="AH32" s="65"/>
      <c r="AI32" s="65"/>
    </row>
    <row r="33" spans="1:35" s="82" customFormat="1">
      <c r="A33" s="21" t="str">
        <f>E8</f>
        <v>Fron 3</v>
      </c>
      <c r="B33" s="23">
        <v>250</v>
      </c>
      <c r="C33" s="2">
        <f t="shared" si="6"/>
        <v>15</v>
      </c>
      <c r="D33" s="2">
        <f t="shared" si="7"/>
        <v>35.052300000000002</v>
      </c>
      <c r="E33" s="2">
        <f t="shared" si="8"/>
        <v>17.382125000000002</v>
      </c>
      <c r="F33" s="2">
        <f t="shared" si="9"/>
        <v>4.1449999999999996</v>
      </c>
      <c r="G33" s="2">
        <f t="shared" si="5"/>
        <v>1.37</v>
      </c>
      <c r="H33" s="2">
        <f t="shared" si="5"/>
        <v>0.65749999999999997</v>
      </c>
      <c r="I33" s="2">
        <f t="shared" si="5"/>
        <v>0.47749999999999998</v>
      </c>
      <c r="J33" s="2">
        <f t="shared" si="5"/>
        <v>2.5000000000000001E-3</v>
      </c>
      <c r="K33" s="2">
        <f t="shared" si="5"/>
        <v>1.2500000000000001E-2</v>
      </c>
      <c r="L33" s="2">
        <f t="shared" si="5"/>
        <v>0.05</v>
      </c>
      <c r="M33" s="2">
        <f t="shared" si="5"/>
        <v>0.05</v>
      </c>
      <c r="N33" s="2">
        <f t="shared" si="5"/>
        <v>0</v>
      </c>
      <c r="O33" s="2">
        <f t="shared" si="5"/>
        <v>0</v>
      </c>
      <c r="P33" s="2">
        <f t="shared" si="5"/>
        <v>214.75</v>
      </c>
      <c r="Q33" s="2">
        <f t="shared" si="10"/>
        <v>51.3125</v>
      </c>
      <c r="R33" s="2">
        <f t="shared" si="11"/>
        <v>0</v>
      </c>
      <c r="S33" s="2">
        <f t="shared" si="11"/>
        <v>0</v>
      </c>
      <c r="T33" s="2">
        <f t="shared" si="11"/>
        <v>0</v>
      </c>
      <c r="U33" s="2">
        <f t="shared" si="11"/>
        <v>0</v>
      </c>
      <c r="AB33" s="65"/>
      <c r="AC33" s="65"/>
      <c r="AD33" s="65"/>
      <c r="AE33" s="65"/>
      <c r="AF33" s="65"/>
      <c r="AG33" s="65"/>
      <c r="AH33" s="65"/>
      <c r="AI33" s="65"/>
    </row>
    <row r="34" spans="1:35" s="82" customFormat="1">
      <c r="A34" s="21" t="str">
        <f>F8</f>
        <v>Fron 4</v>
      </c>
      <c r="B34" s="23">
        <v>250</v>
      </c>
      <c r="C34" s="2">
        <f t="shared" si="6"/>
        <v>15</v>
      </c>
      <c r="D34" s="2">
        <f t="shared" si="7"/>
        <v>35.052300000000002</v>
      </c>
      <c r="E34" s="2">
        <f t="shared" si="8"/>
        <v>17.382125000000002</v>
      </c>
      <c r="F34" s="2">
        <f t="shared" si="9"/>
        <v>4.1449999999999996</v>
      </c>
      <c r="G34" s="2">
        <f t="shared" si="5"/>
        <v>1.37</v>
      </c>
      <c r="H34" s="2">
        <f t="shared" si="5"/>
        <v>0.65749999999999997</v>
      </c>
      <c r="I34" s="2">
        <f t="shared" si="5"/>
        <v>0.47749999999999998</v>
      </c>
      <c r="J34" s="2">
        <f t="shared" si="5"/>
        <v>2.5000000000000001E-3</v>
      </c>
      <c r="K34" s="2">
        <f t="shared" si="5"/>
        <v>1.2500000000000001E-2</v>
      </c>
      <c r="L34" s="2">
        <f t="shared" si="5"/>
        <v>0.05</v>
      </c>
      <c r="M34" s="2">
        <f t="shared" si="5"/>
        <v>0.05</v>
      </c>
      <c r="N34" s="2">
        <f t="shared" si="5"/>
        <v>0</v>
      </c>
      <c r="O34" s="2">
        <f t="shared" si="5"/>
        <v>0</v>
      </c>
      <c r="P34" s="2">
        <f t="shared" si="5"/>
        <v>214.75</v>
      </c>
      <c r="Q34" s="2">
        <f t="shared" si="10"/>
        <v>51.3125</v>
      </c>
      <c r="R34" s="2">
        <f t="shared" si="11"/>
        <v>0</v>
      </c>
      <c r="S34" s="2">
        <f t="shared" si="11"/>
        <v>0</v>
      </c>
      <c r="T34" s="2">
        <f t="shared" si="11"/>
        <v>0</v>
      </c>
      <c r="U34" s="2">
        <f t="shared" si="11"/>
        <v>0</v>
      </c>
      <c r="AB34" s="65"/>
      <c r="AC34" s="65"/>
      <c r="AD34" s="65"/>
      <c r="AE34" s="65"/>
      <c r="AF34" s="65"/>
      <c r="AG34" s="65"/>
      <c r="AH34" s="65"/>
      <c r="AI34" s="65"/>
    </row>
    <row r="35" spans="1:35" s="82" customFormat="1">
      <c r="A35" s="21" t="str">
        <f>G8</f>
        <v>Fron 5</v>
      </c>
      <c r="B35" s="23">
        <v>250</v>
      </c>
      <c r="C35" s="2">
        <f t="shared" si="6"/>
        <v>15</v>
      </c>
      <c r="D35" s="2">
        <f t="shared" si="7"/>
        <v>35.052300000000002</v>
      </c>
      <c r="E35" s="2">
        <f t="shared" si="8"/>
        <v>17.382125000000002</v>
      </c>
      <c r="F35" s="2">
        <f t="shared" si="9"/>
        <v>4.1449999999999996</v>
      </c>
      <c r="G35" s="2">
        <f t="shared" si="5"/>
        <v>1.37</v>
      </c>
      <c r="H35" s="2">
        <f t="shared" si="5"/>
        <v>0.65749999999999997</v>
      </c>
      <c r="I35" s="2">
        <f t="shared" si="5"/>
        <v>0.47749999999999998</v>
      </c>
      <c r="J35" s="2">
        <f t="shared" si="5"/>
        <v>2.5000000000000001E-3</v>
      </c>
      <c r="K35" s="2">
        <f t="shared" si="5"/>
        <v>1.2500000000000001E-2</v>
      </c>
      <c r="L35" s="2">
        <f t="shared" si="5"/>
        <v>0.05</v>
      </c>
      <c r="M35" s="2">
        <f t="shared" si="5"/>
        <v>0.05</v>
      </c>
      <c r="N35" s="2">
        <f t="shared" si="5"/>
        <v>0</v>
      </c>
      <c r="O35" s="2">
        <f t="shared" si="5"/>
        <v>0</v>
      </c>
      <c r="P35" s="2">
        <f t="shared" si="5"/>
        <v>214.75</v>
      </c>
      <c r="Q35" s="2">
        <f t="shared" si="10"/>
        <v>51.3125</v>
      </c>
      <c r="R35" s="2">
        <f t="shared" si="11"/>
        <v>0</v>
      </c>
      <c r="S35" s="2">
        <f t="shared" si="11"/>
        <v>0</v>
      </c>
      <c r="T35" s="2">
        <f t="shared" si="11"/>
        <v>0</v>
      </c>
      <c r="U35" s="2">
        <f t="shared" si="11"/>
        <v>0</v>
      </c>
      <c r="AB35" s="65"/>
      <c r="AC35" s="65"/>
      <c r="AD35" s="65"/>
      <c r="AE35" s="65"/>
      <c r="AF35" s="65"/>
      <c r="AG35" s="65"/>
      <c r="AH35" s="65"/>
      <c r="AI35" s="65"/>
    </row>
    <row r="36" spans="1:35" s="82" customFormat="1">
      <c r="A36" s="21" t="str">
        <f>H8</f>
        <v>Fron 6</v>
      </c>
      <c r="B36" s="23">
        <v>250</v>
      </c>
      <c r="C36" s="2">
        <f t="shared" si="6"/>
        <v>15</v>
      </c>
      <c r="D36" s="2">
        <f t="shared" si="7"/>
        <v>35.052300000000002</v>
      </c>
      <c r="E36" s="2">
        <f t="shared" si="8"/>
        <v>17.382125000000002</v>
      </c>
      <c r="F36" s="2">
        <f t="shared" si="9"/>
        <v>4.1449999999999996</v>
      </c>
      <c r="G36" s="2">
        <f t="shared" si="5"/>
        <v>1.37</v>
      </c>
      <c r="H36" s="2">
        <f t="shared" si="5"/>
        <v>0.65749999999999997</v>
      </c>
      <c r="I36" s="2">
        <f t="shared" si="5"/>
        <v>0.47749999999999998</v>
      </c>
      <c r="J36" s="2">
        <f t="shared" si="5"/>
        <v>2.5000000000000001E-3</v>
      </c>
      <c r="K36" s="2">
        <f t="shared" si="5"/>
        <v>1.2500000000000001E-2</v>
      </c>
      <c r="L36" s="2">
        <f t="shared" si="5"/>
        <v>0.05</v>
      </c>
      <c r="M36" s="2">
        <f t="shared" si="5"/>
        <v>0.05</v>
      </c>
      <c r="N36" s="2">
        <f t="shared" si="5"/>
        <v>0</v>
      </c>
      <c r="O36" s="2">
        <f t="shared" si="5"/>
        <v>0</v>
      </c>
      <c r="P36" s="2">
        <f t="shared" si="5"/>
        <v>214.75</v>
      </c>
      <c r="Q36" s="2">
        <f t="shared" si="10"/>
        <v>51.3125</v>
      </c>
      <c r="R36" s="2">
        <f t="shared" si="11"/>
        <v>0</v>
      </c>
      <c r="S36" s="2">
        <f t="shared" si="11"/>
        <v>0</v>
      </c>
      <c r="T36" s="2">
        <f t="shared" si="11"/>
        <v>0</v>
      </c>
      <c r="U36" s="2">
        <f t="shared" si="11"/>
        <v>0</v>
      </c>
      <c r="AB36" s="65"/>
      <c r="AC36" s="65"/>
      <c r="AD36" s="65"/>
      <c r="AE36" s="65"/>
      <c r="AF36" s="65"/>
      <c r="AG36" s="65"/>
      <c r="AH36" s="65"/>
      <c r="AI36" s="65"/>
    </row>
    <row r="37" spans="1:35" s="82" customFormat="1">
      <c r="A37" s="21" t="str">
        <f>I8</f>
        <v>Fron 7</v>
      </c>
      <c r="B37" s="23">
        <v>250</v>
      </c>
      <c r="C37" s="2">
        <f t="shared" si="6"/>
        <v>15</v>
      </c>
      <c r="D37" s="2">
        <f t="shared" si="7"/>
        <v>35.052300000000002</v>
      </c>
      <c r="E37" s="2">
        <f t="shared" si="8"/>
        <v>17.382125000000002</v>
      </c>
      <c r="F37" s="2">
        <f t="shared" si="9"/>
        <v>4.1449999999999996</v>
      </c>
      <c r="G37" s="2">
        <f t="shared" si="5"/>
        <v>1.37</v>
      </c>
      <c r="H37" s="2">
        <f t="shared" si="5"/>
        <v>0.65749999999999997</v>
      </c>
      <c r="I37" s="2">
        <f t="shared" si="5"/>
        <v>0.47749999999999998</v>
      </c>
      <c r="J37" s="2">
        <f t="shared" si="5"/>
        <v>2.5000000000000001E-3</v>
      </c>
      <c r="K37" s="2">
        <f t="shared" si="5"/>
        <v>1.2500000000000001E-2</v>
      </c>
      <c r="L37" s="2">
        <f t="shared" si="5"/>
        <v>0.05</v>
      </c>
      <c r="M37" s="2">
        <f t="shared" si="5"/>
        <v>0.05</v>
      </c>
      <c r="N37" s="2">
        <f t="shared" si="5"/>
        <v>0</v>
      </c>
      <c r="O37" s="2">
        <f t="shared" si="5"/>
        <v>0</v>
      </c>
      <c r="P37" s="2">
        <f t="shared" si="5"/>
        <v>214.75</v>
      </c>
      <c r="Q37" s="2">
        <f t="shared" si="10"/>
        <v>51.3125</v>
      </c>
      <c r="R37" s="2">
        <f t="shared" si="11"/>
        <v>0</v>
      </c>
      <c r="S37" s="2">
        <f t="shared" si="11"/>
        <v>0</v>
      </c>
      <c r="T37" s="2">
        <f t="shared" si="11"/>
        <v>0</v>
      </c>
      <c r="U37" s="2">
        <f t="shared" si="11"/>
        <v>0</v>
      </c>
      <c r="AB37" s="65"/>
      <c r="AC37" s="65"/>
      <c r="AD37" s="65"/>
      <c r="AE37" s="65"/>
      <c r="AF37" s="65"/>
      <c r="AG37" s="65"/>
      <c r="AH37" s="65"/>
      <c r="AI37" s="65"/>
    </row>
    <row r="38" spans="1:35" s="82" customFormat="1">
      <c r="A38" s="21" t="str">
        <f>J8</f>
        <v>Fron 8</v>
      </c>
      <c r="B38" s="23">
        <v>250</v>
      </c>
      <c r="C38" s="2">
        <f t="shared" si="6"/>
        <v>15</v>
      </c>
      <c r="D38" s="2">
        <f t="shared" si="7"/>
        <v>35.052300000000002</v>
      </c>
      <c r="E38" s="2">
        <f t="shared" si="8"/>
        <v>17.382125000000002</v>
      </c>
      <c r="F38" s="2">
        <f t="shared" si="9"/>
        <v>4.1449999999999996</v>
      </c>
      <c r="G38" s="2">
        <f t="shared" si="5"/>
        <v>1.37</v>
      </c>
      <c r="H38" s="2">
        <f t="shared" si="5"/>
        <v>0.65749999999999997</v>
      </c>
      <c r="I38" s="2">
        <f t="shared" si="5"/>
        <v>0.47749999999999998</v>
      </c>
      <c r="J38" s="2">
        <f t="shared" si="5"/>
        <v>2.5000000000000001E-3</v>
      </c>
      <c r="K38" s="2">
        <f t="shared" si="5"/>
        <v>1.2500000000000001E-2</v>
      </c>
      <c r="L38" s="2">
        <f t="shared" si="5"/>
        <v>0.05</v>
      </c>
      <c r="M38" s="2">
        <f t="shared" si="5"/>
        <v>0.05</v>
      </c>
      <c r="N38" s="2">
        <f t="shared" si="5"/>
        <v>0</v>
      </c>
      <c r="O38" s="2">
        <f t="shared" si="5"/>
        <v>0</v>
      </c>
      <c r="P38" s="2">
        <f t="shared" si="5"/>
        <v>214.75</v>
      </c>
      <c r="Q38" s="2">
        <f t="shared" si="10"/>
        <v>51.3125</v>
      </c>
      <c r="R38" s="2">
        <f t="shared" si="11"/>
        <v>0</v>
      </c>
      <c r="S38" s="2">
        <f t="shared" si="11"/>
        <v>0</v>
      </c>
      <c r="T38" s="2">
        <f t="shared" si="11"/>
        <v>0</v>
      </c>
      <c r="U38" s="2">
        <f t="shared" si="11"/>
        <v>0</v>
      </c>
      <c r="AB38" s="65"/>
      <c r="AC38" s="65"/>
      <c r="AD38" s="65"/>
      <c r="AE38" s="65"/>
      <c r="AF38" s="65"/>
      <c r="AG38" s="65"/>
      <c r="AH38" s="65"/>
      <c r="AI38" s="65"/>
    </row>
    <row r="39" spans="1:35" s="82" customFormat="1">
      <c r="A39" s="21" t="str">
        <f>K8</f>
        <v>Fron 9</v>
      </c>
      <c r="B39" s="23">
        <v>250</v>
      </c>
      <c r="C39" s="2">
        <f t="shared" si="6"/>
        <v>15</v>
      </c>
      <c r="D39" s="2">
        <f t="shared" si="7"/>
        <v>35.052300000000002</v>
      </c>
      <c r="E39" s="2">
        <f t="shared" si="8"/>
        <v>17.382125000000002</v>
      </c>
      <c r="F39" s="2">
        <f t="shared" si="9"/>
        <v>4.1449999999999996</v>
      </c>
      <c r="G39" s="2">
        <f t="shared" si="5"/>
        <v>1.37</v>
      </c>
      <c r="H39" s="2">
        <f t="shared" si="5"/>
        <v>0.65749999999999997</v>
      </c>
      <c r="I39" s="2">
        <f t="shared" si="5"/>
        <v>0.47749999999999998</v>
      </c>
      <c r="J39" s="2">
        <f t="shared" si="5"/>
        <v>2.5000000000000001E-3</v>
      </c>
      <c r="K39" s="2">
        <f t="shared" si="5"/>
        <v>1.2500000000000001E-2</v>
      </c>
      <c r="L39" s="2">
        <f t="shared" si="5"/>
        <v>0.05</v>
      </c>
      <c r="M39" s="2">
        <f t="shared" si="5"/>
        <v>0.05</v>
      </c>
      <c r="N39" s="2">
        <f t="shared" si="5"/>
        <v>0</v>
      </c>
      <c r="O39" s="2">
        <f t="shared" si="5"/>
        <v>0</v>
      </c>
      <c r="P39" s="2">
        <f t="shared" si="5"/>
        <v>214.75</v>
      </c>
      <c r="Q39" s="2">
        <f t="shared" si="10"/>
        <v>51.3125</v>
      </c>
      <c r="R39" s="2">
        <f t="shared" si="11"/>
        <v>0</v>
      </c>
      <c r="S39" s="2">
        <f t="shared" si="11"/>
        <v>0</v>
      </c>
      <c r="T39" s="2">
        <f t="shared" si="11"/>
        <v>0</v>
      </c>
      <c r="U39" s="2">
        <f t="shared" si="11"/>
        <v>0</v>
      </c>
      <c r="AB39" s="65"/>
      <c r="AC39" s="65"/>
      <c r="AD39" s="65"/>
      <c r="AE39" s="65"/>
      <c r="AF39" s="65"/>
      <c r="AG39" s="65"/>
      <c r="AH39" s="65"/>
      <c r="AI39" s="65"/>
    </row>
    <row r="40" spans="1:35" s="82" customFormat="1">
      <c r="A40" s="21" t="str">
        <f>L8</f>
        <v>Fron 10</v>
      </c>
      <c r="B40" s="23">
        <v>250</v>
      </c>
      <c r="C40" s="2">
        <f t="shared" si="6"/>
        <v>15</v>
      </c>
      <c r="D40" s="2">
        <f t="shared" si="7"/>
        <v>35.052300000000002</v>
      </c>
      <c r="E40" s="2">
        <f t="shared" si="8"/>
        <v>17.382125000000002</v>
      </c>
      <c r="F40" s="2">
        <f t="shared" si="9"/>
        <v>4.1449999999999996</v>
      </c>
      <c r="G40" s="2">
        <f t="shared" si="5"/>
        <v>1.37</v>
      </c>
      <c r="H40" s="2">
        <f t="shared" si="5"/>
        <v>0.65749999999999997</v>
      </c>
      <c r="I40" s="2">
        <f t="shared" si="5"/>
        <v>0.47749999999999998</v>
      </c>
      <c r="J40" s="2">
        <f t="shared" si="5"/>
        <v>2.5000000000000001E-3</v>
      </c>
      <c r="K40" s="2">
        <f t="shared" si="5"/>
        <v>1.2500000000000001E-2</v>
      </c>
      <c r="L40" s="2">
        <f t="shared" si="5"/>
        <v>0.05</v>
      </c>
      <c r="M40" s="2">
        <f t="shared" si="5"/>
        <v>0.05</v>
      </c>
      <c r="N40" s="2">
        <f t="shared" si="5"/>
        <v>0</v>
      </c>
      <c r="O40" s="2">
        <f t="shared" si="5"/>
        <v>0</v>
      </c>
      <c r="P40" s="2">
        <f t="shared" si="5"/>
        <v>214.75</v>
      </c>
      <c r="Q40" s="2">
        <f t="shared" si="10"/>
        <v>51.3125</v>
      </c>
      <c r="R40" s="2">
        <f t="shared" si="11"/>
        <v>0</v>
      </c>
      <c r="S40" s="2">
        <f t="shared" si="11"/>
        <v>0</v>
      </c>
      <c r="T40" s="2">
        <f t="shared" si="11"/>
        <v>0</v>
      </c>
      <c r="U40" s="2">
        <f t="shared" si="11"/>
        <v>0</v>
      </c>
      <c r="AB40" s="65"/>
      <c r="AC40" s="65"/>
      <c r="AD40" s="65"/>
      <c r="AE40" s="65"/>
      <c r="AF40" s="65"/>
      <c r="AG40" s="65"/>
      <c r="AH40" s="65"/>
      <c r="AI40" s="65"/>
    </row>
    <row r="41" spans="1:35" s="82" customFormat="1">
      <c r="A41" s="21" t="str">
        <f>M8</f>
        <v>Fron 11</v>
      </c>
      <c r="B41" s="23">
        <v>250</v>
      </c>
      <c r="C41" s="2">
        <f t="shared" si="6"/>
        <v>15</v>
      </c>
      <c r="D41" s="2">
        <f t="shared" si="7"/>
        <v>35.052300000000002</v>
      </c>
      <c r="E41" s="2">
        <f t="shared" si="8"/>
        <v>17.382125000000002</v>
      </c>
      <c r="F41" s="2">
        <f t="shared" si="9"/>
        <v>4.1449999999999996</v>
      </c>
      <c r="G41" s="2">
        <f t="shared" si="5"/>
        <v>1.37</v>
      </c>
      <c r="H41" s="2">
        <f t="shared" si="5"/>
        <v>0.65749999999999997</v>
      </c>
      <c r="I41" s="2">
        <f t="shared" si="5"/>
        <v>0.47749999999999998</v>
      </c>
      <c r="J41" s="2">
        <f t="shared" si="5"/>
        <v>2.5000000000000001E-3</v>
      </c>
      <c r="K41" s="2">
        <f t="shared" si="5"/>
        <v>1.2500000000000001E-2</v>
      </c>
      <c r="L41" s="2">
        <f t="shared" si="5"/>
        <v>0.05</v>
      </c>
      <c r="M41" s="2">
        <f t="shared" si="5"/>
        <v>0.05</v>
      </c>
      <c r="N41" s="2">
        <f t="shared" si="5"/>
        <v>0</v>
      </c>
      <c r="O41" s="2">
        <f t="shared" si="5"/>
        <v>0</v>
      </c>
      <c r="P41" s="2">
        <f t="shared" si="5"/>
        <v>214.75</v>
      </c>
      <c r="Q41" s="2">
        <f t="shared" si="10"/>
        <v>51.3125</v>
      </c>
      <c r="R41" s="2">
        <f t="shared" si="11"/>
        <v>0</v>
      </c>
      <c r="S41" s="2">
        <f t="shared" si="11"/>
        <v>0</v>
      </c>
      <c r="T41" s="2">
        <f t="shared" si="11"/>
        <v>0</v>
      </c>
      <c r="U41" s="2">
        <f t="shared" si="11"/>
        <v>0</v>
      </c>
      <c r="AB41" s="65"/>
      <c r="AC41" s="65"/>
      <c r="AD41" s="65"/>
      <c r="AE41" s="65"/>
      <c r="AF41" s="65"/>
      <c r="AG41" s="65"/>
      <c r="AH41" s="65"/>
      <c r="AI41" s="65"/>
    </row>
    <row r="42" spans="1:35" s="82" customFormat="1">
      <c r="A42" s="21" t="str">
        <f>N8</f>
        <v>Fron 12</v>
      </c>
      <c r="B42" s="23">
        <v>250</v>
      </c>
      <c r="C42" s="2">
        <f t="shared" si="6"/>
        <v>15</v>
      </c>
      <c r="D42" s="2">
        <f t="shared" si="7"/>
        <v>35.052300000000002</v>
      </c>
      <c r="E42" s="2">
        <f t="shared" si="8"/>
        <v>17.382125000000002</v>
      </c>
      <c r="F42" s="2">
        <f t="shared" si="9"/>
        <v>4.1449999999999996</v>
      </c>
      <c r="G42" s="2">
        <f t="shared" si="5"/>
        <v>1.37</v>
      </c>
      <c r="H42" s="2">
        <f t="shared" si="5"/>
        <v>0.65749999999999997</v>
      </c>
      <c r="I42" s="2">
        <f t="shared" si="5"/>
        <v>0.47749999999999998</v>
      </c>
      <c r="J42" s="2">
        <f t="shared" si="5"/>
        <v>2.5000000000000001E-3</v>
      </c>
      <c r="K42" s="2">
        <f t="shared" si="5"/>
        <v>1.2500000000000001E-2</v>
      </c>
      <c r="L42" s="2">
        <f t="shared" si="5"/>
        <v>0.05</v>
      </c>
      <c r="M42" s="2">
        <f t="shared" si="5"/>
        <v>0.05</v>
      </c>
      <c r="N42" s="2">
        <f t="shared" si="5"/>
        <v>0</v>
      </c>
      <c r="O42" s="2">
        <f t="shared" si="5"/>
        <v>0</v>
      </c>
      <c r="P42" s="2">
        <f t="shared" si="5"/>
        <v>214.75</v>
      </c>
      <c r="Q42" s="2">
        <f t="shared" si="10"/>
        <v>51.3125</v>
      </c>
      <c r="R42" s="2">
        <f t="shared" si="11"/>
        <v>0</v>
      </c>
      <c r="S42" s="2">
        <f t="shared" si="11"/>
        <v>0</v>
      </c>
      <c r="T42" s="2">
        <f t="shared" si="11"/>
        <v>0</v>
      </c>
      <c r="U42" s="2">
        <f t="shared" si="11"/>
        <v>0</v>
      </c>
      <c r="AB42" s="65"/>
      <c r="AC42" s="65"/>
      <c r="AD42" s="65"/>
      <c r="AE42" s="65"/>
      <c r="AF42" s="65"/>
      <c r="AG42" s="65"/>
      <c r="AH42" s="65"/>
      <c r="AI42" s="65"/>
    </row>
    <row r="43" spans="1:35" s="82" customFormat="1">
      <c r="A43" s="21" t="str">
        <f>O8</f>
        <v>Fron 13</v>
      </c>
      <c r="B43" s="23">
        <v>250</v>
      </c>
      <c r="C43" s="2">
        <f t="shared" si="6"/>
        <v>15</v>
      </c>
      <c r="D43" s="2">
        <f t="shared" si="7"/>
        <v>35.052300000000002</v>
      </c>
      <c r="E43" s="2">
        <f t="shared" si="8"/>
        <v>17.382125000000002</v>
      </c>
      <c r="F43" s="2">
        <f t="shared" si="9"/>
        <v>4.1449999999999996</v>
      </c>
      <c r="G43" s="2">
        <f t="shared" si="5"/>
        <v>1.37</v>
      </c>
      <c r="H43" s="2">
        <f t="shared" si="5"/>
        <v>0.65749999999999997</v>
      </c>
      <c r="I43" s="2">
        <f t="shared" si="5"/>
        <v>0.47749999999999998</v>
      </c>
      <c r="J43" s="2">
        <f t="shared" si="5"/>
        <v>2.5000000000000001E-3</v>
      </c>
      <c r="K43" s="2">
        <f t="shared" si="5"/>
        <v>1.2500000000000001E-2</v>
      </c>
      <c r="L43" s="2">
        <f t="shared" si="5"/>
        <v>0.05</v>
      </c>
      <c r="M43" s="2">
        <f t="shared" si="5"/>
        <v>0.05</v>
      </c>
      <c r="N43" s="2">
        <f t="shared" si="5"/>
        <v>0</v>
      </c>
      <c r="O43" s="2">
        <f t="shared" si="5"/>
        <v>0</v>
      </c>
      <c r="P43" s="2">
        <f t="shared" si="5"/>
        <v>214.75</v>
      </c>
      <c r="Q43" s="2">
        <f t="shared" si="10"/>
        <v>51.3125</v>
      </c>
      <c r="R43" s="2">
        <f t="shared" si="11"/>
        <v>0</v>
      </c>
      <c r="S43" s="2">
        <f t="shared" si="11"/>
        <v>0</v>
      </c>
      <c r="T43" s="2">
        <f t="shared" si="11"/>
        <v>0</v>
      </c>
      <c r="U43" s="2">
        <f t="shared" si="11"/>
        <v>0</v>
      </c>
      <c r="AB43" s="65"/>
      <c r="AC43" s="65"/>
      <c r="AD43" s="65"/>
      <c r="AE43" s="65"/>
      <c r="AF43" s="65"/>
      <c r="AG43" s="65"/>
      <c r="AH43" s="65"/>
      <c r="AI43" s="65"/>
    </row>
    <row r="44" spans="1:35" s="82" customFormat="1">
      <c r="A44" s="21" t="str">
        <f>P8</f>
        <v>Fron 14</v>
      </c>
      <c r="B44" s="23">
        <v>250</v>
      </c>
      <c r="C44" s="2">
        <f t="shared" si="6"/>
        <v>15</v>
      </c>
      <c r="D44" s="2">
        <f t="shared" si="7"/>
        <v>35.052300000000002</v>
      </c>
      <c r="E44" s="2">
        <f t="shared" si="8"/>
        <v>17.382125000000002</v>
      </c>
      <c r="F44" s="2">
        <f t="shared" si="9"/>
        <v>4.1449999999999996</v>
      </c>
      <c r="G44" s="2">
        <f t="shared" si="5"/>
        <v>1.37</v>
      </c>
      <c r="H44" s="2">
        <f t="shared" si="5"/>
        <v>0.65749999999999997</v>
      </c>
      <c r="I44" s="2">
        <f t="shared" si="5"/>
        <v>0.47749999999999998</v>
      </c>
      <c r="J44" s="2">
        <f t="shared" si="5"/>
        <v>2.5000000000000001E-3</v>
      </c>
      <c r="K44" s="2">
        <f t="shared" si="5"/>
        <v>1.2500000000000001E-2</v>
      </c>
      <c r="L44" s="2">
        <f t="shared" si="5"/>
        <v>0.05</v>
      </c>
      <c r="M44" s="2">
        <f t="shared" si="5"/>
        <v>0.05</v>
      </c>
      <c r="N44" s="2">
        <f t="shared" si="5"/>
        <v>0</v>
      </c>
      <c r="O44" s="2">
        <f t="shared" si="5"/>
        <v>0</v>
      </c>
      <c r="P44" s="2">
        <f t="shared" si="5"/>
        <v>214.75</v>
      </c>
      <c r="Q44" s="2">
        <f t="shared" si="10"/>
        <v>51.3125</v>
      </c>
      <c r="R44" s="2">
        <f t="shared" si="11"/>
        <v>0</v>
      </c>
      <c r="S44" s="2">
        <f t="shared" si="11"/>
        <v>0</v>
      </c>
      <c r="T44" s="2">
        <f t="shared" si="11"/>
        <v>0</v>
      </c>
      <c r="U44" s="2">
        <f t="shared" si="11"/>
        <v>0</v>
      </c>
      <c r="AB44" s="65"/>
      <c r="AC44" s="65"/>
      <c r="AD44" s="65"/>
      <c r="AE44" s="65"/>
      <c r="AF44" s="65"/>
      <c r="AG44" s="65"/>
      <c r="AH44" s="65"/>
      <c r="AI44" s="65"/>
    </row>
    <row r="45" spans="1:35" s="82" customFormat="1">
      <c r="A45" s="21" t="str">
        <f>Q8</f>
        <v>Fron 16</v>
      </c>
      <c r="B45" s="23">
        <v>250</v>
      </c>
      <c r="C45" s="2">
        <f t="shared" si="6"/>
        <v>15</v>
      </c>
      <c r="D45" s="2">
        <f t="shared" si="7"/>
        <v>35.052300000000002</v>
      </c>
      <c r="E45" s="2">
        <f t="shared" si="8"/>
        <v>17.382125000000002</v>
      </c>
      <c r="F45" s="2">
        <f t="shared" si="9"/>
        <v>4.1449999999999996</v>
      </c>
      <c r="G45" s="2">
        <f t="shared" si="5"/>
        <v>1.37</v>
      </c>
      <c r="H45" s="2">
        <f t="shared" si="5"/>
        <v>0.65749999999999997</v>
      </c>
      <c r="I45" s="2">
        <f t="shared" si="5"/>
        <v>0.47749999999999998</v>
      </c>
      <c r="J45" s="2">
        <f t="shared" si="5"/>
        <v>2.5000000000000001E-3</v>
      </c>
      <c r="K45" s="2">
        <f t="shared" si="5"/>
        <v>1.2500000000000001E-2</v>
      </c>
      <c r="L45" s="2">
        <f t="shared" si="5"/>
        <v>0.05</v>
      </c>
      <c r="M45" s="2">
        <f t="shared" si="5"/>
        <v>0.05</v>
      </c>
      <c r="N45" s="2">
        <f t="shared" si="5"/>
        <v>0</v>
      </c>
      <c r="O45" s="2">
        <f t="shared" si="5"/>
        <v>0</v>
      </c>
      <c r="P45" s="2">
        <f t="shared" si="5"/>
        <v>214.75</v>
      </c>
      <c r="Q45" s="2">
        <f t="shared" si="10"/>
        <v>51.3125</v>
      </c>
      <c r="R45" s="2">
        <f t="shared" si="11"/>
        <v>0</v>
      </c>
      <c r="S45" s="2">
        <f t="shared" si="11"/>
        <v>0</v>
      </c>
      <c r="T45" s="2">
        <f t="shared" si="11"/>
        <v>0</v>
      </c>
      <c r="U45" s="2">
        <f t="shared" si="11"/>
        <v>0</v>
      </c>
      <c r="AB45" s="65"/>
      <c r="AC45" s="65"/>
      <c r="AD45" s="65"/>
      <c r="AE45" s="65"/>
      <c r="AF45" s="65"/>
      <c r="AG45" s="65"/>
      <c r="AH45" s="65"/>
      <c r="AI45" s="65"/>
    </row>
    <row r="46" spans="1:35" s="82" customFormat="1">
      <c r="A46" s="21" t="str">
        <f>R8</f>
        <v>Fron 17</v>
      </c>
      <c r="B46" s="23">
        <v>250</v>
      </c>
      <c r="C46" s="2">
        <f t="shared" si="6"/>
        <v>15</v>
      </c>
      <c r="D46" s="2">
        <f t="shared" si="7"/>
        <v>35.052300000000002</v>
      </c>
      <c r="E46" s="2">
        <f t="shared" si="8"/>
        <v>17.382125000000002</v>
      </c>
      <c r="F46" s="2">
        <f t="shared" si="9"/>
        <v>4.1449999999999996</v>
      </c>
      <c r="G46" s="2">
        <f t="shared" si="5"/>
        <v>1.37</v>
      </c>
      <c r="H46" s="2">
        <f t="shared" si="5"/>
        <v>0.65749999999999997</v>
      </c>
      <c r="I46" s="2">
        <f t="shared" si="5"/>
        <v>0.47749999999999998</v>
      </c>
      <c r="J46" s="2">
        <f t="shared" si="5"/>
        <v>2.5000000000000001E-3</v>
      </c>
      <c r="K46" s="2">
        <f t="shared" si="5"/>
        <v>1.2500000000000001E-2</v>
      </c>
      <c r="L46" s="2">
        <f t="shared" si="5"/>
        <v>0.05</v>
      </c>
      <c r="M46" s="2">
        <f t="shared" si="5"/>
        <v>0.05</v>
      </c>
      <c r="N46" s="2">
        <f t="shared" si="5"/>
        <v>0</v>
      </c>
      <c r="O46" s="2">
        <f t="shared" si="5"/>
        <v>0</v>
      </c>
      <c r="P46" s="2">
        <f t="shared" si="5"/>
        <v>214.75</v>
      </c>
      <c r="Q46" s="2">
        <f t="shared" si="10"/>
        <v>51.3125</v>
      </c>
      <c r="R46" s="2">
        <f t="shared" si="11"/>
        <v>0</v>
      </c>
      <c r="S46" s="2">
        <f t="shared" si="11"/>
        <v>0</v>
      </c>
      <c r="T46" s="2">
        <f t="shared" si="11"/>
        <v>0</v>
      </c>
      <c r="U46" s="2">
        <f t="shared" si="11"/>
        <v>0</v>
      </c>
      <c r="AB46" s="65"/>
      <c r="AC46" s="65"/>
      <c r="AD46" s="65"/>
      <c r="AE46" s="65"/>
      <c r="AF46" s="65"/>
      <c r="AG46" s="65"/>
      <c r="AH46" s="65"/>
      <c r="AI46" s="65"/>
    </row>
    <row r="47" spans="1:35" s="82" customFormat="1">
      <c r="A47" s="21" t="str">
        <f>S8</f>
        <v>Fron 18</v>
      </c>
      <c r="B47" s="23">
        <v>250</v>
      </c>
      <c r="C47" s="2">
        <f t="shared" si="6"/>
        <v>15</v>
      </c>
      <c r="D47" s="2">
        <f t="shared" si="7"/>
        <v>35.052300000000002</v>
      </c>
      <c r="E47" s="2">
        <f t="shared" si="8"/>
        <v>17.382125000000002</v>
      </c>
      <c r="F47" s="2">
        <f t="shared" si="9"/>
        <v>4.1449999999999996</v>
      </c>
      <c r="G47" s="2">
        <f t="shared" ref="G47:P50" si="12">IF(G$27="%w/w SAR",((G$28*10)*$B47),IF(G$27="%w/w DM",(((G$28*10)*($B$28/100))*$B47),IF(G$27="kg/t SAR",(G$28*$B47),IF(G$27="kg/t DM",((G$28*($B$28/100))*$B47),IF(G$27="mg/kg SAR",((G$28*0.001)*$B47),IF(G$27="mg/kg DM",(((G$28*0.001)*($B$28/100))*$B47),0))))))</f>
        <v>1.37</v>
      </c>
      <c r="H47" s="2">
        <f t="shared" si="12"/>
        <v>0.65749999999999997</v>
      </c>
      <c r="I47" s="2">
        <f t="shared" si="12"/>
        <v>0.47749999999999998</v>
      </c>
      <c r="J47" s="2">
        <f t="shared" si="12"/>
        <v>2.5000000000000001E-3</v>
      </c>
      <c r="K47" s="2">
        <f t="shared" si="12"/>
        <v>1.2500000000000001E-2</v>
      </c>
      <c r="L47" s="2">
        <f t="shared" si="12"/>
        <v>0.05</v>
      </c>
      <c r="M47" s="2">
        <f t="shared" si="12"/>
        <v>0.05</v>
      </c>
      <c r="N47" s="2">
        <f t="shared" si="12"/>
        <v>0</v>
      </c>
      <c r="O47" s="2">
        <f t="shared" si="12"/>
        <v>0</v>
      </c>
      <c r="P47" s="2">
        <f t="shared" si="12"/>
        <v>214.75</v>
      </c>
      <c r="Q47" s="2">
        <f t="shared" si="10"/>
        <v>51.3125</v>
      </c>
      <c r="R47" s="2">
        <f t="shared" si="11"/>
        <v>0</v>
      </c>
      <c r="S47" s="2">
        <f t="shared" si="11"/>
        <v>0</v>
      </c>
      <c r="T47" s="2">
        <f t="shared" si="11"/>
        <v>0</v>
      </c>
      <c r="U47" s="2">
        <f t="shared" si="11"/>
        <v>0</v>
      </c>
      <c r="AB47" s="65"/>
      <c r="AC47" s="65"/>
      <c r="AD47" s="65"/>
      <c r="AE47" s="65"/>
      <c r="AF47" s="65"/>
      <c r="AG47" s="65"/>
      <c r="AH47" s="65"/>
      <c r="AI47" s="65"/>
    </row>
    <row r="48" spans="1:35" s="82" customFormat="1">
      <c r="A48" s="21" t="str">
        <f>T8</f>
        <v>Fron 19</v>
      </c>
      <c r="B48" s="23">
        <v>250</v>
      </c>
      <c r="C48" s="2">
        <f t="shared" si="6"/>
        <v>15</v>
      </c>
      <c r="D48" s="2">
        <f t="shared" si="7"/>
        <v>35.052300000000002</v>
      </c>
      <c r="E48" s="2">
        <f t="shared" si="8"/>
        <v>17.382125000000002</v>
      </c>
      <c r="F48" s="2">
        <f t="shared" si="9"/>
        <v>4.1449999999999996</v>
      </c>
      <c r="G48" s="2">
        <f t="shared" si="12"/>
        <v>1.37</v>
      </c>
      <c r="H48" s="2">
        <f t="shared" si="12"/>
        <v>0.65749999999999997</v>
      </c>
      <c r="I48" s="2">
        <f t="shared" si="12"/>
        <v>0.47749999999999998</v>
      </c>
      <c r="J48" s="2">
        <f t="shared" si="12"/>
        <v>2.5000000000000001E-3</v>
      </c>
      <c r="K48" s="2">
        <f t="shared" si="12"/>
        <v>1.2500000000000001E-2</v>
      </c>
      <c r="L48" s="2">
        <f t="shared" si="12"/>
        <v>0.05</v>
      </c>
      <c r="M48" s="2">
        <f t="shared" si="12"/>
        <v>0.05</v>
      </c>
      <c r="N48" s="2">
        <f t="shared" si="12"/>
        <v>0</v>
      </c>
      <c r="O48" s="2">
        <f t="shared" si="12"/>
        <v>0</v>
      </c>
      <c r="P48" s="2">
        <f t="shared" si="12"/>
        <v>214.75</v>
      </c>
      <c r="Q48" s="2">
        <f t="shared" si="10"/>
        <v>51.3125</v>
      </c>
      <c r="R48" s="2">
        <f t="shared" si="11"/>
        <v>0</v>
      </c>
      <c r="S48" s="2">
        <f t="shared" si="11"/>
        <v>0</v>
      </c>
      <c r="T48" s="2">
        <f t="shared" si="11"/>
        <v>0</v>
      </c>
      <c r="U48" s="2">
        <f t="shared" si="11"/>
        <v>0</v>
      </c>
      <c r="AB48" s="65"/>
      <c r="AC48" s="65"/>
      <c r="AD48" s="65"/>
      <c r="AE48" s="65"/>
      <c r="AF48" s="65"/>
      <c r="AG48" s="65"/>
      <c r="AH48" s="65"/>
      <c r="AI48" s="65"/>
    </row>
    <row r="49" spans="1:35" s="82" customFormat="1">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5"/>
      <c r="AC49" s="65"/>
      <c r="AD49" s="65"/>
      <c r="AE49" s="65"/>
      <c r="AF49" s="65"/>
      <c r="AG49" s="65"/>
      <c r="AH49" s="65"/>
      <c r="AI49" s="65"/>
    </row>
    <row r="50" spans="1:35" s="82" customFormat="1" ht="13.5" thickBot="1">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5"/>
      <c r="AC50" s="65"/>
      <c r="AD50" s="65"/>
      <c r="AE50" s="65"/>
      <c r="AF50" s="65"/>
      <c r="AG50" s="65"/>
      <c r="AH50" s="65"/>
      <c r="AI50" s="65"/>
    </row>
    <row r="51" spans="1:35" s="13" customFormat="1" ht="13.5" thickBot="1">
      <c r="A51" s="11" t="s">
        <v>160</v>
      </c>
      <c r="B51" s="12">
        <v>250</v>
      </c>
      <c r="C51" s="12">
        <v>250</v>
      </c>
      <c r="D51" s="12" t="s">
        <v>161</v>
      </c>
      <c r="E51" s="12" t="s">
        <v>161</v>
      </c>
      <c r="F51" s="12" t="s">
        <v>161</v>
      </c>
      <c r="G51" s="12">
        <v>7.5</v>
      </c>
      <c r="H51" s="12">
        <v>15</v>
      </c>
      <c r="I51" s="12">
        <v>15</v>
      </c>
      <c r="J51" s="12">
        <v>0.15</v>
      </c>
      <c r="K51" s="12">
        <v>0.1</v>
      </c>
      <c r="L51" s="12">
        <v>3</v>
      </c>
      <c r="M51" s="12">
        <v>15</v>
      </c>
      <c r="N51" s="29" t="s">
        <v>162</v>
      </c>
      <c r="O51" s="29" t="s">
        <v>162</v>
      </c>
      <c r="P51" s="12">
        <v>360</v>
      </c>
      <c r="Q51" s="12" t="s">
        <v>163</v>
      </c>
      <c r="R51" s="12">
        <v>0.15</v>
      </c>
      <c r="S51" s="12">
        <v>0.7</v>
      </c>
      <c r="T51" s="12">
        <v>0.2</v>
      </c>
      <c r="U51" s="12">
        <v>20</v>
      </c>
      <c r="AB51" s="28"/>
      <c r="AC51" s="28"/>
      <c r="AD51" s="28"/>
      <c r="AE51" s="28"/>
      <c r="AF51" s="28"/>
      <c r="AG51" s="28"/>
      <c r="AH51" s="28"/>
      <c r="AI51" s="28"/>
    </row>
    <row r="53" spans="1:35" ht="20.25">
      <c r="A53" s="83" t="s">
        <v>164</v>
      </c>
    </row>
    <row r="54" spans="1:35" ht="25.5">
      <c r="A54" s="84"/>
      <c r="B54" s="85" t="s">
        <v>165</v>
      </c>
      <c r="C54" s="85" t="s">
        <v>166</v>
      </c>
      <c r="D54" s="85" t="s">
        <v>167</v>
      </c>
      <c r="E54" s="85" t="s">
        <v>168</v>
      </c>
      <c r="F54" s="85" t="s">
        <v>169</v>
      </c>
      <c r="G54" s="85" t="s">
        <v>170</v>
      </c>
    </row>
    <row r="55" spans="1:35">
      <c r="A55" s="86"/>
      <c r="B55" s="95"/>
      <c r="C55" s="96"/>
      <c r="D55" s="87">
        <f>(B55/100)*C55</f>
        <v>0</v>
      </c>
      <c r="E55" s="87">
        <f>G55</f>
        <v>0</v>
      </c>
      <c r="F55" s="96"/>
      <c r="G55" s="87">
        <f>(B55/100)*F55</f>
        <v>0</v>
      </c>
    </row>
    <row r="56" spans="1:35" s="27" customFormat="1">
      <c r="A56" s="41" t="s">
        <v>46</v>
      </c>
      <c r="B56" s="16">
        <v>1</v>
      </c>
      <c r="C56" s="88">
        <v>2</v>
      </c>
      <c r="D56" s="89">
        <v>3</v>
      </c>
      <c r="E56" s="89">
        <v>4</v>
      </c>
      <c r="F56" s="88">
        <v>5</v>
      </c>
      <c r="G56" s="89">
        <v>6</v>
      </c>
      <c r="H56" s="90">
        <v>7</v>
      </c>
      <c r="I56" s="90">
        <v>8</v>
      </c>
      <c r="J56" s="90">
        <v>9</v>
      </c>
      <c r="K56" s="88">
        <v>10</v>
      </c>
      <c r="L56" s="88">
        <v>11</v>
      </c>
      <c r="M56" s="89">
        <v>12</v>
      </c>
      <c r="N56" s="89">
        <v>13</v>
      </c>
      <c r="O56" s="88">
        <v>14</v>
      </c>
      <c r="P56" s="89">
        <v>15</v>
      </c>
      <c r="Q56" s="90">
        <v>16</v>
      </c>
      <c r="R56" s="90">
        <v>17</v>
      </c>
      <c r="S56" s="90">
        <v>18</v>
      </c>
      <c r="T56" s="88">
        <v>19</v>
      </c>
      <c r="U56" s="88">
        <v>20</v>
      </c>
    </row>
    <row r="57" spans="1:35" s="27" customFormat="1">
      <c r="A57" s="41" t="s">
        <v>49</v>
      </c>
      <c r="B57" s="16" t="str">
        <f>C8</f>
        <v>Fron 1</v>
      </c>
      <c r="C57" s="16" t="str">
        <f t="shared" ref="C57:U57" si="13">D8</f>
        <v>Fron 2</v>
      </c>
      <c r="D57" s="16" t="str">
        <f t="shared" si="13"/>
        <v>Fron 3</v>
      </c>
      <c r="E57" s="16" t="str">
        <f t="shared" si="13"/>
        <v>Fron 4</v>
      </c>
      <c r="F57" s="16" t="str">
        <f t="shared" si="13"/>
        <v>Fron 5</v>
      </c>
      <c r="G57" s="16" t="str">
        <f t="shared" si="13"/>
        <v>Fron 6</v>
      </c>
      <c r="H57" s="16" t="str">
        <f t="shared" si="13"/>
        <v>Fron 7</v>
      </c>
      <c r="I57" s="16" t="str">
        <f t="shared" si="13"/>
        <v>Fron 8</v>
      </c>
      <c r="J57" s="16" t="str">
        <f t="shared" si="13"/>
        <v>Fron 9</v>
      </c>
      <c r="K57" s="16" t="str">
        <f t="shared" si="13"/>
        <v>Fron 10</v>
      </c>
      <c r="L57" s="16" t="str">
        <f t="shared" si="13"/>
        <v>Fron 11</v>
      </c>
      <c r="M57" s="16" t="str">
        <f t="shared" si="13"/>
        <v>Fron 12</v>
      </c>
      <c r="N57" s="16" t="str">
        <f t="shared" si="13"/>
        <v>Fron 13</v>
      </c>
      <c r="O57" s="16" t="str">
        <f t="shared" si="13"/>
        <v>Fron 14</v>
      </c>
      <c r="P57" s="16" t="str">
        <f t="shared" si="13"/>
        <v>Fron 16</v>
      </c>
      <c r="Q57" s="16" t="str">
        <f t="shared" si="13"/>
        <v>Fron 17</v>
      </c>
      <c r="R57" s="16" t="str">
        <f t="shared" si="13"/>
        <v>Fron 18</v>
      </c>
      <c r="S57" s="16" t="str">
        <f t="shared" si="13"/>
        <v>Fron 19</v>
      </c>
      <c r="T57" s="16">
        <f t="shared" si="13"/>
        <v>0</v>
      </c>
      <c r="U57" s="16">
        <f t="shared" si="13"/>
        <v>0</v>
      </c>
    </row>
    <row r="58" spans="1:35" s="27" customFormat="1" hidden="1">
      <c r="A58" s="41" t="s">
        <v>171</v>
      </c>
      <c r="B58" s="43" t="str">
        <f>C16&amp;" I "&amp;(VLOOKUP(C14,Table24581112[],6,FALSE))</f>
        <v>Sandy Loam I Grass</v>
      </c>
      <c r="C58" s="43" t="str">
        <f>D16&amp;" I "&amp;(VLOOKUP(D14,Table24581112[],6,FALSE))</f>
        <v>Sandy Loam I Grass</v>
      </c>
      <c r="D58" s="21" t="str">
        <f>E16&amp;" I "&amp;(VLOOKUP(E14,Table24581112[],6,FALSE))</f>
        <v>Sandy Loam I Grass</v>
      </c>
      <c r="E58" s="21" t="str">
        <f>F16&amp;" I "&amp;(VLOOKUP(F14,Table24581112[],6,FALSE))</f>
        <v>Sandy Loam I Grass</v>
      </c>
      <c r="F58" s="21" t="str">
        <f>G16&amp;" I "&amp;(VLOOKUP(G14,Table24581112[],6,FALSE))</f>
        <v>Sandy Loam I Grass</v>
      </c>
      <c r="G58" s="21" t="str">
        <f>H16&amp;" I "&amp;(VLOOKUP(H14,Table24581112[],6,FALSE))</f>
        <v>Sandy Loam I Grass</v>
      </c>
      <c r="H58" s="21" t="str">
        <f>I16&amp;" I "&amp;(VLOOKUP(I14,Table24581112[],6,FALSE))</f>
        <v>Sandy Loam I Grass</v>
      </c>
      <c r="I58" s="21" t="str">
        <f>J16&amp;" I "&amp;(VLOOKUP(J14,Table24581112[],6,FALSE))</f>
        <v>Sandy Loam I Grass</v>
      </c>
      <c r="J58" s="21" t="str">
        <f>K16&amp;" I "&amp;(VLOOKUP(K14,Table24581112[],6,FALSE))</f>
        <v>Sandy Loam I Grass</v>
      </c>
      <c r="K58" s="21" t="str">
        <f>L16&amp;" I "&amp;(VLOOKUP(L14,Table24581112[],6,FALSE))</f>
        <v>Sandy Loam I Grass</v>
      </c>
      <c r="L58" s="21" t="str">
        <f>M16&amp;" I "&amp;(VLOOKUP(M14,Table24581112[],6,FALSE))</f>
        <v>Sandy Loam I Grass</v>
      </c>
      <c r="M58" s="21" t="str">
        <f>N16&amp;" I "&amp;(VLOOKUP(N14,Table24581112[],6,FALSE))</f>
        <v>Sandy Loam I Grass</v>
      </c>
      <c r="N58" s="21" t="str">
        <f>O16&amp;" I "&amp;(VLOOKUP(O14,Table24581112[],6,FALSE))</f>
        <v>Sandy Loam I Grass</v>
      </c>
      <c r="O58" s="21" t="str">
        <f>P16&amp;" I "&amp;(VLOOKUP(P14,Table24581112[],6,FALSE))</f>
        <v>Sandy Loam I Grass</v>
      </c>
      <c r="P58" s="21" t="str">
        <f>Q16&amp;" I "&amp;(VLOOKUP(Q14,Table24581112[],6,FALSE))</f>
        <v>Sandy Loam I Grass</v>
      </c>
      <c r="Q58" s="21" t="str">
        <f>R16&amp;" I "&amp;(VLOOKUP(R14,Table24581112[],6,FALSE))</f>
        <v>Sandy Loam I Grass</v>
      </c>
      <c r="R58" s="21" t="str">
        <f>S16&amp;" I "&amp;(VLOOKUP(S14,Table24581112[],6,FALSE))</f>
        <v>Sandy Loam I Grass</v>
      </c>
      <c r="S58" s="21" t="str">
        <f>T16&amp;" I "&amp;(VLOOKUP(T14,Table24581112[],6,FALSE))</f>
        <v>Sandy Loam I Grass</v>
      </c>
      <c r="T58" s="21" t="e">
        <f>U16&amp;" I "&amp;(VLOOKUP(U14,Table24581112[],6,FALSE))</f>
        <v>#N/A</v>
      </c>
      <c r="U58" s="21" t="e">
        <f>V16&amp;" I "&amp;(VLOOKUP(V14,Table24581112[],6,FALSE))</f>
        <v>#N/A</v>
      </c>
    </row>
    <row r="59" spans="1:35" s="27" customFormat="1" hidden="1">
      <c r="A59" s="91" t="s">
        <v>172</v>
      </c>
      <c r="B59" s="92">
        <f>VLOOKUP(C$14,Table24581112[],5,FALSE)</f>
        <v>6.2</v>
      </c>
      <c r="C59" s="92">
        <f>VLOOKUP(D$14,Table24581112[],5,FALSE)</f>
        <v>6.2</v>
      </c>
      <c r="D59" s="92">
        <f>VLOOKUP(E$14,Table24581112[],5,FALSE)</f>
        <v>6.2</v>
      </c>
      <c r="E59" s="92">
        <f>VLOOKUP(F$14,Table24581112[],5,FALSE)</f>
        <v>6.2</v>
      </c>
      <c r="F59" s="92">
        <f>VLOOKUP(G$14,Table24581112[],5,FALSE)</f>
        <v>6.2</v>
      </c>
      <c r="G59" s="92">
        <f>VLOOKUP(H$14,Table24581112[],5,FALSE)</f>
        <v>6.2</v>
      </c>
      <c r="H59" s="92">
        <f>VLOOKUP(I$14,Table24581112[],5,FALSE)</f>
        <v>6.2</v>
      </c>
      <c r="I59" s="92">
        <f>VLOOKUP(J$14,Table24581112[],5,FALSE)</f>
        <v>6.2</v>
      </c>
      <c r="J59" s="92">
        <f>VLOOKUP(K$14,Table24581112[],5,FALSE)</f>
        <v>6.2</v>
      </c>
      <c r="K59" s="92">
        <f>VLOOKUP(L$14,Table24581112[],5,FALSE)</f>
        <v>6.2</v>
      </c>
      <c r="L59" s="92">
        <f>VLOOKUP(M$14,Table24581112[],5,FALSE)</f>
        <v>6.2</v>
      </c>
      <c r="M59" s="92">
        <f>VLOOKUP(N$14,Table24581112[],5,FALSE)</f>
        <v>6.2</v>
      </c>
      <c r="N59" s="92">
        <f>VLOOKUP(O$14,Table24581112[],5,FALSE)</f>
        <v>6.2</v>
      </c>
      <c r="O59" s="92">
        <f>VLOOKUP(P$14,Table24581112[],5,FALSE)</f>
        <v>6.2</v>
      </c>
      <c r="P59" s="92">
        <f>VLOOKUP(Q$14,Table24581112[],5,FALSE)</f>
        <v>6.2</v>
      </c>
      <c r="Q59" s="92">
        <f>VLOOKUP(R$14,Table24581112[],5,FALSE)</f>
        <v>6.2</v>
      </c>
      <c r="R59" s="92">
        <f>VLOOKUP(S$14,Table24581112[],5,FALSE)</f>
        <v>6.2</v>
      </c>
      <c r="S59" s="92">
        <f>VLOOKUP(T$14,Table24581112[],5,FALSE)</f>
        <v>6.2</v>
      </c>
      <c r="T59" s="92" t="e">
        <f>VLOOKUP(U$14,Table24581112[],5,FALSE)</f>
        <v>#N/A</v>
      </c>
      <c r="U59" s="92" t="e">
        <f>VLOOKUP(V$14,Table24581112[],5,FALSE)</f>
        <v>#N/A</v>
      </c>
    </row>
    <row r="60" spans="1:35" s="27" customFormat="1" hidden="1">
      <c r="A60" s="91" t="s">
        <v>74</v>
      </c>
      <c r="B60" s="92">
        <f>C10</f>
        <v>6.2</v>
      </c>
      <c r="C60" s="92">
        <f t="shared" ref="C60:U60" si="14">D10</f>
        <v>6.5</v>
      </c>
      <c r="D60" s="92">
        <f t="shared" si="14"/>
        <v>6.1</v>
      </c>
      <c r="E60" s="92">
        <f t="shared" si="14"/>
        <v>6.2</v>
      </c>
      <c r="F60" s="92">
        <f t="shared" si="14"/>
        <v>6</v>
      </c>
      <c r="G60" s="92">
        <f t="shared" si="14"/>
        <v>6.1</v>
      </c>
      <c r="H60" s="92">
        <f t="shared" si="14"/>
        <v>6.7</v>
      </c>
      <c r="I60" s="92">
        <f t="shared" si="14"/>
        <v>6.1</v>
      </c>
      <c r="J60" s="92">
        <f t="shared" si="14"/>
        <v>6</v>
      </c>
      <c r="K60" s="92">
        <f t="shared" si="14"/>
        <v>5.9</v>
      </c>
      <c r="L60" s="92">
        <f t="shared" si="14"/>
        <v>5.9</v>
      </c>
      <c r="M60" s="92">
        <f t="shared" si="14"/>
        <v>5.8</v>
      </c>
      <c r="N60" s="92">
        <f t="shared" si="14"/>
        <v>5.8</v>
      </c>
      <c r="O60" s="92">
        <f t="shared" si="14"/>
        <v>6.4</v>
      </c>
      <c r="P60" s="92">
        <f t="shared" si="14"/>
        <v>6.6</v>
      </c>
      <c r="Q60" s="92">
        <f t="shared" si="14"/>
        <v>6.5</v>
      </c>
      <c r="R60" s="92">
        <f t="shared" si="14"/>
        <v>7.3</v>
      </c>
      <c r="S60" s="92">
        <f t="shared" si="14"/>
        <v>7.1</v>
      </c>
      <c r="T60" s="92">
        <f t="shared" si="14"/>
        <v>0</v>
      </c>
      <c r="U60" s="92">
        <f t="shared" si="14"/>
        <v>0</v>
      </c>
    </row>
    <row r="61" spans="1:35" s="27" customFormat="1" hidden="1">
      <c r="A61" s="91" t="s">
        <v>173</v>
      </c>
      <c r="B61" s="92">
        <f t="shared" ref="B61:U61" si="15">VLOOKUP(B58,$AD9:$AE18,2,FALSE)</f>
        <v>5</v>
      </c>
      <c r="C61" s="92">
        <f t="shared" si="15"/>
        <v>5</v>
      </c>
      <c r="D61" s="92">
        <f t="shared" si="15"/>
        <v>5</v>
      </c>
      <c r="E61" s="92">
        <f t="shared" si="15"/>
        <v>5</v>
      </c>
      <c r="F61" s="92">
        <f t="shared" si="15"/>
        <v>5</v>
      </c>
      <c r="G61" s="92">
        <f t="shared" si="15"/>
        <v>5</v>
      </c>
      <c r="H61" s="92">
        <f t="shared" si="15"/>
        <v>5</v>
      </c>
      <c r="I61" s="92">
        <f t="shared" si="15"/>
        <v>5</v>
      </c>
      <c r="J61" s="92">
        <f t="shared" si="15"/>
        <v>5</v>
      </c>
      <c r="K61" s="92">
        <f t="shared" si="15"/>
        <v>5</v>
      </c>
      <c r="L61" s="92">
        <f t="shared" si="15"/>
        <v>5</v>
      </c>
      <c r="M61" s="92">
        <f t="shared" si="15"/>
        <v>5</v>
      </c>
      <c r="N61" s="92">
        <f t="shared" si="15"/>
        <v>5</v>
      </c>
      <c r="O61" s="92">
        <f t="shared" si="15"/>
        <v>5</v>
      </c>
      <c r="P61" s="92">
        <f t="shared" si="15"/>
        <v>5</v>
      </c>
      <c r="Q61" s="92">
        <f t="shared" si="15"/>
        <v>5</v>
      </c>
      <c r="R61" s="92">
        <f t="shared" si="15"/>
        <v>5</v>
      </c>
      <c r="S61" s="92">
        <f t="shared" si="15"/>
        <v>5</v>
      </c>
      <c r="T61" s="92" t="e">
        <f t="shared" si="15"/>
        <v>#N/A</v>
      </c>
      <c r="U61" s="92" t="e">
        <f t="shared" si="15"/>
        <v>#N/A</v>
      </c>
    </row>
    <row r="62" spans="1:35" s="27" customFormat="1" hidden="1">
      <c r="A62" s="91" t="s">
        <v>174</v>
      </c>
      <c r="B62" s="93">
        <f>B31</f>
        <v>250</v>
      </c>
      <c r="C62" s="93">
        <f>B32</f>
        <v>250</v>
      </c>
      <c r="D62" s="93">
        <f>B33</f>
        <v>250</v>
      </c>
      <c r="E62" s="93">
        <f>B34</f>
        <v>250</v>
      </c>
      <c r="F62" s="93">
        <f>B35</f>
        <v>250</v>
      </c>
      <c r="G62" s="93">
        <f>B36</f>
        <v>250</v>
      </c>
      <c r="H62" s="93">
        <f>B37</f>
        <v>250</v>
      </c>
      <c r="I62" s="93">
        <f>B38</f>
        <v>250</v>
      </c>
      <c r="J62" s="93">
        <f>B39</f>
        <v>250</v>
      </c>
      <c r="K62" s="93">
        <f>B40</f>
        <v>250</v>
      </c>
      <c r="L62" s="93">
        <f>B41</f>
        <v>250</v>
      </c>
      <c r="M62" s="93">
        <f>B42</f>
        <v>250</v>
      </c>
      <c r="N62" s="93">
        <f>B43</f>
        <v>250</v>
      </c>
      <c r="O62" s="93">
        <f>B44</f>
        <v>250</v>
      </c>
      <c r="P62" s="93">
        <f>B45</f>
        <v>250</v>
      </c>
      <c r="Q62" s="93">
        <f>B46</f>
        <v>250</v>
      </c>
      <c r="R62" s="93">
        <f>B47</f>
        <v>250</v>
      </c>
      <c r="S62" s="93">
        <f>B48</f>
        <v>250</v>
      </c>
      <c r="T62" s="93">
        <f>B49</f>
        <v>0</v>
      </c>
      <c r="U62" s="93">
        <f>B50</f>
        <v>0</v>
      </c>
    </row>
    <row r="63" spans="1:35" s="27" customFormat="1" ht="25.5">
      <c r="A63" s="85" t="s">
        <v>175</v>
      </c>
      <c r="B63" s="93">
        <f>$E55*(B62/100)</f>
        <v>0</v>
      </c>
      <c r="C63" s="93">
        <f t="shared" ref="C63:U63" si="16">$E55*(C62/100)</f>
        <v>0</v>
      </c>
      <c r="D63" s="93">
        <f t="shared" si="16"/>
        <v>0</v>
      </c>
      <c r="E63" s="93">
        <f t="shared" si="16"/>
        <v>0</v>
      </c>
      <c r="F63" s="93">
        <f>$E55*(F62/100)</f>
        <v>0</v>
      </c>
      <c r="G63" s="93">
        <f t="shared" si="16"/>
        <v>0</v>
      </c>
      <c r="H63" s="93">
        <f t="shared" si="16"/>
        <v>0</v>
      </c>
      <c r="I63" s="93">
        <f t="shared" si="16"/>
        <v>0</v>
      </c>
      <c r="J63" s="93">
        <f t="shared" si="16"/>
        <v>0</v>
      </c>
      <c r="K63" s="93">
        <f t="shared" si="16"/>
        <v>0</v>
      </c>
      <c r="L63" s="93">
        <f t="shared" si="16"/>
        <v>0</v>
      </c>
      <c r="M63" s="93">
        <f t="shared" si="16"/>
        <v>0</v>
      </c>
      <c r="N63" s="93">
        <f t="shared" si="16"/>
        <v>0</v>
      </c>
      <c r="O63" s="93">
        <f t="shared" si="16"/>
        <v>0</v>
      </c>
      <c r="P63" s="93">
        <f t="shared" si="16"/>
        <v>0</v>
      </c>
      <c r="Q63" s="93">
        <f t="shared" si="16"/>
        <v>0</v>
      </c>
      <c r="R63" s="93">
        <f t="shared" si="16"/>
        <v>0</v>
      </c>
      <c r="S63" s="93">
        <f t="shared" si="16"/>
        <v>0</v>
      </c>
      <c r="T63" s="93">
        <f t="shared" si="16"/>
        <v>0</v>
      </c>
      <c r="U63" s="93">
        <f t="shared" si="16"/>
        <v>0</v>
      </c>
    </row>
    <row r="64" spans="1:35" s="27" customFormat="1" ht="25.5">
      <c r="A64" s="85" t="s">
        <v>176</v>
      </c>
      <c r="B64" s="93">
        <f>(B59-B60)*B61</f>
        <v>0</v>
      </c>
      <c r="C64" s="93">
        <f t="shared" ref="C64:U64" si="17">(C59-C60)*C61</f>
        <v>-1.4999999999999991</v>
      </c>
      <c r="D64" s="93">
        <f t="shared" si="17"/>
        <v>0.50000000000000266</v>
      </c>
      <c r="E64" s="93">
        <f t="shared" si="17"/>
        <v>0</v>
      </c>
      <c r="F64" s="93">
        <f t="shared" si="17"/>
        <v>1.0000000000000009</v>
      </c>
      <c r="G64" s="93">
        <f t="shared" si="17"/>
        <v>0.50000000000000266</v>
      </c>
      <c r="H64" s="93">
        <f t="shared" si="17"/>
        <v>-2.5</v>
      </c>
      <c r="I64" s="93">
        <f t="shared" si="17"/>
        <v>0.50000000000000266</v>
      </c>
      <c r="J64" s="93">
        <f t="shared" si="17"/>
        <v>1.0000000000000009</v>
      </c>
      <c r="K64" s="93">
        <f t="shared" si="17"/>
        <v>1.4999999999999991</v>
      </c>
      <c r="L64" s="93">
        <f t="shared" si="17"/>
        <v>1.4999999999999991</v>
      </c>
      <c r="M64" s="93">
        <f t="shared" si="17"/>
        <v>2.0000000000000018</v>
      </c>
      <c r="N64" s="93">
        <f t="shared" si="17"/>
        <v>2.0000000000000018</v>
      </c>
      <c r="O64" s="93">
        <f t="shared" si="17"/>
        <v>-1.0000000000000009</v>
      </c>
      <c r="P64" s="93">
        <f t="shared" si="17"/>
        <v>-1.9999999999999973</v>
      </c>
      <c r="Q64" s="93">
        <f t="shared" si="17"/>
        <v>-1.4999999999999991</v>
      </c>
      <c r="R64" s="93">
        <f t="shared" si="17"/>
        <v>-5.4999999999999982</v>
      </c>
      <c r="S64" s="93">
        <f t="shared" si="17"/>
        <v>-4.4999999999999973</v>
      </c>
      <c r="T64" s="93" t="e">
        <f t="shared" si="17"/>
        <v>#N/A</v>
      </c>
      <c r="U64" s="93" t="e">
        <f t="shared" si="17"/>
        <v>#N/A</v>
      </c>
    </row>
    <row r="65" spans="1:21" s="27" customFormat="1" ht="38.25">
      <c r="A65" s="85" t="s">
        <v>177</v>
      </c>
      <c r="B65" s="94" t="str">
        <f>IF(B64&lt;=B63,"OVER","UNDER")</f>
        <v>OVER</v>
      </c>
      <c r="C65" s="94" t="str">
        <f t="shared" ref="C65:U65" si="18">IF(C64&lt;=C63,"OVER","UNDER")</f>
        <v>OVER</v>
      </c>
      <c r="D65" s="94" t="str">
        <f t="shared" si="18"/>
        <v>UNDER</v>
      </c>
      <c r="E65" s="94" t="str">
        <f t="shared" si="18"/>
        <v>OVER</v>
      </c>
      <c r="F65" s="94" t="str">
        <f t="shared" si="18"/>
        <v>UNDER</v>
      </c>
      <c r="G65" s="94" t="str">
        <f t="shared" si="18"/>
        <v>UNDER</v>
      </c>
      <c r="H65" s="94" t="str">
        <f t="shared" si="18"/>
        <v>OVER</v>
      </c>
      <c r="I65" s="94" t="str">
        <f t="shared" si="18"/>
        <v>UNDER</v>
      </c>
      <c r="J65" s="94" t="str">
        <f t="shared" si="18"/>
        <v>UNDER</v>
      </c>
      <c r="K65" s="94" t="str">
        <f t="shared" si="18"/>
        <v>UNDER</v>
      </c>
      <c r="L65" s="94" t="str">
        <f t="shared" si="18"/>
        <v>UNDER</v>
      </c>
      <c r="M65" s="94" t="str">
        <f t="shared" si="18"/>
        <v>UNDER</v>
      </c>
      <c r="N65" s="94" t="str">
        <f t="shared" si="18"/>
        <v>UNDER</v>
      </c>
      <c r="O65" s="94" t="str">
        <f t="shared" si="18"/>
        <v>OVER</v>
      </c>
      <c r="P65" s="94" t="str">
        <f t="shared" si="18"/>
        <v>OVER</v>
      </c>
      <c r="Q65" s="94" t="str">
        <f t="shared" si="18"/>
        <v>OVER</v>
      </c>
      <c r="R65" s="94" t="str">
        <f t="shared" si="18"/>
        <v>OVER</v>
      </c>
      <c r="S65" s="94" t="str">
        <f t="shared" si="18"/>
        <v>OVER</v>
      </c>
      <c r="T65" s="94" t="e">
        <f t="shared" si="18"/>
        <v>#N/A</v>
      </c>
      <c r="U65" s="94"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279" priority="33" operator="equal">
      <formula>"DECREASE"</formula>
    </cfRule>
    <cfRule type="cellIs" dxfId="278" priority="34" operator="equal">
      <formula>"INCREASE"</formula>
    </cfRule>
  </conditionalFormatting>
  <conditionalFormatting sqref="B62:U65 B31:B50">
    <cfRule type="cellIs" dxfId="277" priority="32" operator="greaterThan">
      <formula>$B$51</formula>
    </cfRule>
  </conditionalFormatting>
  <conditionalFormatting sqref="C31:C50">
    <cfRule type="cellIs" dxfId="276" priority="31" operator="greaterThan">
      <formula>$C$51</formula>
    </cfRule>
  </conditionalFormatting>
  <conditionalFormatting sqref="C18:V18">
    <cfRule type="cellIs" dxfId="275" priority="30" operator="equal">
      <formula>0</formula>
    </cfRule>
  </conditionalFormatting>
  <conditionalFormatting sqref="C17:V17">
    <cfRule type="cellIs" dxfId="274" priority="29" operator="equal">
      <formula>0</formula>
    </cfRule>
  </conditionalFormatting>
  <conditionalFormatting sqref="C19:V19">
    <cfRule type="cellIs" dxfId="273" priority="28" operator="equal">
      <formula>0</formula>
    </cfRule>
  </conditionalFormatting>
  <conditionalFormatting sqref="G31:G50">
    <cfRule type="cellIs" dxfId="272" priority="27" operator="greaterThan">
      <formula>$G$51</formula>
    </cfRule>
  </conditionalFormatting>
  <conditionalFormatting sqref="H31:H50">
    <cfRule type="cellIs" dxfId="271" priority="26" operator="greaterThan">
      <formula>$H$51</formula>
    </cfRule>
  </conditionalFormatting>
  <conditionalFormatting sqref="I31:I50">
    <cfRule type="cellIs" dxfId="270" priority="25" operator="greaterThan">
      <formula>$I$51</formula>
    </cfRule>
  </conditionalFormatting>
  <conditionalFormatting sqref="K31:K50">
    <cfRule type="cellIs" dxfId="269" priority="24" operator="greaterThan">
      <formula>$K$51</formula>
    </cfRule>
  </conditionalFormatting>
  <conditionalFormatting sqref="L31:L50">
    <cfRule type="cellIs" dxfId="268" priority="23" operator="greaterThan">
      <formula>$L$51</formula>
    </cfRule>
  </conditionalFormatting>
  <conditionalFormatting sqref="M31:M50">
    <cfRule type="cellIs" dxfId="267" priority="22" operator="greaterThan">
      <formula>$M$51</formula>
    </cfRule>
  </conditionalFormatting>
  <conditionalFormatting sqref="P31:P50">
    <cfRule type="cellIs" dxfId="266" priority="21" operator="greaterThan">
      <formula>$P$51</formula>
    </cfRule>
  </conditionalFormatting>
  <conditionalFormatting sqref="R31:R50">
    <cfRule type="cellIs" dxfId="265" priority="20" operator="greaterThan">
      <formula>$R$51</formula>
    </cfRule>
  </conditionalFormatting>
  <conditionalFormatting sqref="S31:S50">
    <cfRule type="cellIs" dxfId="264" priority="19" operator="greaterThan">
      <formula>$S$51</formula>
    </cfRule>
  </conditionalFormatting>
  <conditionalFormatting sqref="T31:T50">
    <cfRule type="cellIs" dxfId="263" priority="18" operator="greaterThan">
      <formula>$T$51</formula>
    </cfRule>
  </conditionalFormatting>
  <conditionalFormatting sqref="U31:U50">
    <cfRule type="cellIs" dxfId="262" priority="17" operator="greaterThan">
      <formula>$U$51</formula>
    </cfRule>
  </conditionalFormatting>
  <conditionalFormatting sqref="C22:V22">
    <cfRule type="cellIs" dxfId="261" priority="16" operator="equal">
      <formula>0</formula>
    </cfRule>
  </conditionalFormatting>
  <conditionalFormatting sqref="C24:V24">
    <cfRule type="cellIs" dxfId="260" priority="14" operator="equal">
      <formula>"DECREASE"</formula>
    </cfRule>
    <cfRule type="cellIs" dxfId="259" priority="15" operator="equal">
      <formula>"INCREASE"</formula>
    </cfRule>
  </conditionalFormatting>
  <conditionalFormatting sqref="C23:V23">
    <cfRule type="cellIs" dxfId="258" priority="13" operator="equal">
      <formula>0</formula>
    </cfRule>
  </conditionalFormatting>
  <conditionalFormatting sqref="C21:V21">
    <cfRule type="cellIs" dxfId="257" priority="9" operator="equal">
      <formula>0</formula>
    </cfRule>
  </conditionalFormatting>
  <conditionalFormatting sqref="B65:U65">
    <cfRule type="cellIs" dxfId="256" priority="7" operator="equal">
      <formula>"UNDER"</formula>
    </cfRule>
    <cfRule type="cellIs" dxfId="255" priority="8" operator="equal">
      <formula>"OVER"</formula>
    </cfRule>
  </conditionalFormatting>
  <conditionalFormatting sqref="J31:J50">
    <cfRule type="cellIs" dxfId="254" priority="4" operator="greaterThan">
      <formula>$J$51</formula>
    </cfRule>
  </conditionalFormatting>
  <conditionalFormatting sqref="I1">
    <cfRule type="cellIs" dxfId="253" priority="3" operator="lessThan">
      <formula>5</formula>
    </cfRule>
  </conditionalFormatting>
  <conditionalFormatting sqref="I2">
    <cfRule type="cellIs" dxfId="252" priority="2" operator="greaterThan">
      <formula>5000.1</formula>
    </cfRule>
  </conditionalFormatting>
  <conditionalFormatting sqref="I3">
    <cfRule type="cellIs" dxfId="251" priority="1" operator="greaterThan">
      <formula>4.1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zoomScale="90" zoomScaleNormal="90" workbookViewId="0">
      <selection sqref="A1:B1"/>
    </sheetView>
  </sheetViews>
  <sheetFormatPr defaultColWidth="13.140625" defaultRowHeight="12.7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42" width="0" style="19" hidden="1" customWidth="1"/>
    <col min="43" max="16384" width="13.140625" style="19"/>
  </cols>
  <sheetData>
    <row r="1" spans="1:41">
      <c r="A1" s="110" t="s">
        <v>0</v>
      </c>
      <c r="B1" s="110"/>
      <c r="C1" s="126" t="str">
        <f>'Field data and Waste 1'!C1:D1</f>
        <v>PAN-013885</v>
      </c>
      <c r="D1" s="127"/>
      <c r="E1" s="36" t="s">
        <v>2</v>
      </c>
      <c r="F1" s="45">
        <f>'Field data and Waste 1'!F1</f>
        <v>39.5</v>
      </c>
      <c r="G1" s="122" t="s">
        <v>3</v>
      </c>
      <c r="H1" s="123"/>
      <c r="I1" s="101">
        <v>6.96</v>
      </c>
      <c r="AB1" s="26"/>
      <c r="AC1" s="26"/>
      <c r="AD1" s="42" t="s">
        <v>4</v>
      </c>
      <c r="AE1" s="25"/>
      <c r="AF1" s="25"/>
      <c r="AG1" s="26"/>
      <c r="AH1" s="26"/>
      <c r="AI1" s="46" t="s">
        <v>5</v>
      </c>
      <c r="AJ1" s="47" t="s">
        <v>6</v>
      </c>
      <c r="AK1" s="48" t="s">
        <v>7</v>
      </c>
      <c r="AL1" s="49" t="s">
        <v>8</v>
      </c>
      <c r="AM1" s="49" t="s">
        <v>9</v>
      </c>
      <c r="AN1" s="49" t="s">
        <v>10</v>
      </c>
    </row>
    <row r="2" spans="1:41">
      <c r="A2" s="110" t="s">
        <v>11</v>
      </c>
      <c r="B2" s="110"/>
      <c r="C2" s="128" t="str">
        <f>'Field data and Waste 1'!C2:D2</f>
        <v>EPR/KP3594VE</v>
      </c>
      <c r="D2" s="129"/>
      <c r="E2" s="36" t="s">
        <v>13</v>
      </c>
      <c r="F2" s="101" t="s">
        <v>184</v>
      </c>
      <c r="G2" s="124" t="s">
        <v>15</v>
      </c>
      <c r="H2" s="125"/>
      <c r="I2" s="101">
        <v>887</v>
      </c>
      <c r="AB2" s="42" t="s">
        <v>16</v>
      </c>
      <c r="AC2" s="25"/>
      <c r="AD2" s="42" t="s">
        <v>17</v>
      </c>
      <c r="AE2" s="25"/>
      <c r="AF2" s="25"/>
      <c r="AG2" s="50" t="s">
        <v>18</v>
      </c>
      <c r="AH2" s="26"/>
      <c r="AI2" s="51" t="s">
        <v>4</v>
      </c>
      <c r="AJ2" s="52">
        <v>0</v>
      </c>
      <c r="AK2" s="53">
        <v>0</v>
      </c>
      <c r="AL2" s="18">
        <v>0</v>
      </c>
      <c r="AM2" s="19">
        <v>0</v>
      </c>
      <c r="AN2" s="19">
        <v>0</v>
      </c>
    </row>
    <row r="3" spans="1:41">
      <c r="A3" s="111" t="s">
        <v>19</v>
      </c>
      <c r="B3" s="112"/>
      <c r="C3" s="128" t="str">
        <f>'Field data and Waste 1'!C3:D3</f>
        <v>Trade Effluent Services Ltd</v>
      </c>
      <c r="D3" s="129"/>
      <c r="E3" s="36" t="s">
        <v>21</v>
      </c>
      <c r="F3" s="44" t="s">
        <v>22</v>
      </c>
      <c r="G3" s="122" t="s">
        <v>23</v>
      </c>
      <c r="H3" s="123"/>
      <c r="I3" s="101"/>
      <c r="AB3" s="42" t="s">
        <v>24</v>
      </c>
      <c r="AC3" s="25"/>
      <c r="AD3" s="42" t="s">
        <v>25</v>
      </c>
      <c r="AE3" s="25"/>
      <c r="AF3" s="25"/>
      <c r="AG3" s="50" t="s">
        <v>26</v>
      </c>
      <c r="AH3" s="26"/>
      <c r="AI3" s="54" t="s">
        <v>27</v>
      </c>
      <c r="AJ3" s="55">
        <v>1.7</v>
      </c>
      <c r="AK3" s="56">
        <v>6</v>
      </c>
      <c r="AL3" s="57">
        <v>1</v>
      </c>
      <c r="AM3" s="19">
        <v>6.2</v>
      </c>
      <c r="AN3" s="19" t="s">
        <v>28</v>
      </c>
    </row>
    <row r="4" spans="1:41">
      <c r="A4" s="110" t="s">
        <v>29</v>
      </c>
      <c r="B4" s="110"/>
      <c r="C4" s="126" t="str">
        <f>'Field data and Waste 1'!C4:D4</f>
        <v xml:space="preserve">Fron Farm, Moel-y-crio, Halkyn, Rhes-y-cae, </v>
      </c>
      <c r="D4" s="127"/>
      <c r="E4" s="37" t="s">
        <v>31</v>
      </c>
      <c r="F4" s="101" t="s">
        <v>185</v>
      </c>
      <c r="G4" s="122"/>
      <c r="H4" s="123"/>
      <c r="I4" s="45"/>
      <c r="AB4" s="42" t="s">
        <v>33</v>
      </c>
      <c r="AC4" s="25"/>
      <c r="AD4" s="58" t="s">
        <v>34</v>
      </c>
      <c r="AE4" s="25"/>
      <c r="AF4" s="25"/>
      <c r="AG4" s="50" t="s">
        <v>22</v>
      </c>
      <c r="AH4" s="26"/>
      <c r="AI4" s="59" t="s">
        <v>35</v>
      </c>
      <c r="AJ4" s="60">
        <v>7</v>
      </c>
      <c r="AK4" s="61">
        <v>10.5</v>
      </c>
      <c r="AL4" s="19">
        <v>2</v>
      </c>
      <c r="AM4" s="19">
        <v>6.7</v>
      </c>
      <c r="AN4" s="19" t="s">
        <v>36</v>
      </c>
    </row>
    <row r="5" spans="1:41">
      <c r="A5" s="110" t="s">
        <v>37</v>
      </c>
      <c r="B5" s="110"/>
      <c r="C5" s="126" t="str">
        <f>'Field data and Waste 1'!C5:D5</f>
        <v>Sion Sleep</v>
      </c>
      <c r="D5" s="127"/>
      <c r="E5" s="36"/>
      <c r="F5" s="45"/>
      <c r="G5" s="122"/>
      <c r="H5" s="123"/>
      <c r="I5" s="45"/>
      <c r="AB5" s="42" t="s">
        <v>39</v>
      </c>
      <c r="AC5" s="25"/>
      <c r="AD5" s="58" t="s">
        <v>40</v>
      </c>
      <c r="AE5" s="25"/>
      <c r="AF5" s="25"/>
      <c r="AG5" s="50" t="s">
        <v>41</v>
      </c>
      <c r="AH5" s="26"/>
      <c r="AI5" s="59" t="s">
        <v>42</v>
      </c>
      <c r="AJ5" s="60">
        <v>6.5</v>
      </c>
      <c r="AK5" s="61">
        <v>5.5</v>
      </c>
      <c r="AL5" s="19">
        <v>3</v>
      </c>
      <c r="AM5" s="19">
        <v>6.7</v>
      </c>
      <c r="AN5" s="19" t="s">
        <v>36</v>
      </c>
    </row>
    <row r="6" spans="1:41" s="27" customFormat="1">
      <c r="A6" s="62"/>
      <c r="B6" s="62"/>
      <c r="C6" s="63"/>
      <c r="D6" s="63"/>
      <c r="E6" s="63"/>
      <c r="F6" s="64"/>
      <c r="G6" s="64"/>
      <c r="H6" s="65"/>
      <c r="I6" s="65"/>
      <c r="J6" s="65"/>
      <c r="AB6" s="42" t="s">
        <v>43</v>
      </c>
      <c r="AC6" s="25"/>
      <c r="AD6" s="58" t="s">
        <v>44</v>
      </c>
      <c r="AE6" s="25"/>
      <c r="AF6" s="25"/>
      <c r="AG6" s="26"/>
      <c r="AH6" s="26"/>
      <c r="AI6" s="59" t="s">
        <v>45</v>
      </c>
      <c r="AJ6" s="60">
        <v>8.5</v>
      </c>
      <c r="AK6" s="61">
        <v>12</v>
      </c>
      <c r="AL6" s="19">
        <v>4</v>
      </c>
      <c r="AM6" s="27">
        <v>6.7</v>
      </c>
      <c r="AN6" s="19" t="s">
        <v>36</v>
      </c>
    </row>
    <row r="7" spans="1:41" s="20" customFormat="1" ht="15">
      <c r="A7" s="105" t="s">
        <v>46</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2" t="s">
        <v>47</v>
      </c>
      <c r="AC7" s="25"/>
      <c r="AD7" s="26"/>
      <c r="AE7" s="25"/>
      <c r="AF7" s="25"/>
      <c r="AG7" s="26"/>
      <c r="AH7" s="26"/>
      <c r="AI7" s="59" t="s">
        <v>48</v>
      </c>
      <c r="AJ7" s="60">
        <v>8.5</v>
      </c>
      <c r="AK7" s="61">
        <v>10.5</v>
      </c>
      <c r="AL7" s="19">
        <v>5</v>
      </c>
      <c r="AM7" s="20">
        <v>6.7</v>
      </c>
      <c r="AN7" s="19" t="s">
        <v>36</v>
      </c>
      <c r="AO7" s="97"/>
    </row>
    <row r="8" spans="1:41" ht="15">
      <c r="A8" s="110" t="s">
        <v>49</v>
      </c>
      <c r="B8" s="110"/>
      <c r="C8" s="66" t="str">
        <f>'Field data and Waste 1'!C8</f>
        <v>Fron 1</v>
      </c>
      <c r="D8" s="66" t="str">
        <f>'Field data and Waste 1'!D8</f>
        <v>Fron 2</v>
      </c>
      <c r="E8" s="66" t="str">
        <f>'Field data and Waste 1'!E8</f>
        <v>Fron 3</v>
      </c>
      <c r="F8" s="66" t="str">
        <f>'Field data and Waste 1'!F8</f>
        <v>Fron 4</v>
      </c>
      <c r="G8" s="66" t="str">
        <f>'Field data and Waste 1'!G8</f>
        <v>Fron 5</v>
      </c>
      <c r="H8" s="66" t="str">
        <f>'Field data and Waste 1'!H8</f>
        <v>Fron 6</v>
      </c>
      <c r="I8" s="66" t="str">
        <f>'Field data and Waste 1'!I8</f>
        <v>Fron 7</v>
      </c>
      <c r="J8" s="66" t="str">
        <f>'Field data and Waste 1'!J8</f>
        <v>Fron 8</v>
      </c>
      <c r="K8" s="66" t="str">
        <f>'Field data and Waste 1'!K8</f>
        <v>Fron 9</v>
      </c>
      <c r="L8" s="66" t="str">
        <f>'Field data and Waste 1'!L8</f>
        <v>Fron 10</v>
      </c>
      <c r="M8" s="66" t="str">
        <f>'Field data and Waste 1'!M8</f>
        <v>Fron 11</v>
      </c>
      <c r="N8" s="66" t="str">
        <f>'Field data and Waste 1'!N8</f>
        <v>Fron 12</v>
      </c>
      <c r="O8" s="66" t="str">
        <f>'Field data and Waste 1'!O8</f>
        <v>Fron 13</v>
      </c>
      <c r="P8" s="66" t="str">
        <f>'Field data and Waste 1'!P8</f>
        <v>Fron 14</v>
      </c>
      <c r="Q8" s="66" t="str">
        <f>'Field data and Waste 1'!Q8</f>
        <v>Fron 16</v>
      </c>
      <c r="R8" s="66" t="str">
        <f>'Field data and Waste 1'!R8</f>
        <v>Fron 17</v>
      </c>
      <c r="S8" s="66" t="str">
        <f>'Field data and Waste 1'!S8</f>
        <v>Fron 18</v>
      </c>
      <c r="T8" s="66" t="str">
        <f>'Field data and Waste 1'!T8</f>
        <v>Fron 19</v>
      </c>
      <c r="U8" s="66">
        <f>'Field data and Waste 1'!U8</f>
        <v>0</v>
      </c>
      <c r="V8" s="66">
        <f>'Field data and Waste 1'!V8</f>
        <v>0</v>
      </c>
      <c r="AB8" s="67"/>
      <c r="AC8" s="67"/>
      <c r="AD8" s="26"/>
      <c r="AE8" s="25" t="s">
        <v>68</v>
      </c>
      <c r="AF8" s="25"/>
      <c r="AG8" s="26"/>
      <c r="AH8" s="26"/>
      <c r="AI8" s="59" t="s">
        <v>69</v>
      </c>
      <c r="AJ8" s="68">
        <v>1.4</v>
      </c>
      <c r="AK8" s="61">
        <v>4.4000000000000004</v>
      </c>
      <c r="AL8" s="19">
        <v>6</v>
      </c>
      <c r="AM8" s="19">
        <v>6.7</v>
      </c>
      <c r="AN8" s="19" t="s">
        <v>36</v>
      </c>
      <c r="AO8" s="98"/>
    </row>
    <row r="9" spans="1:41" ht="15">
      <c r="A9" s="110" t="s">
        <v>70</v>
      </c>
      <c r="B9" s="110"/>
      <c r="C9" s="66" t="str">
        <f>'Field data and Waste 1'!C9</f>
        <v>Moderate</v>
      </c>
      <c r="D9" s="66" t="str">
        <f>'Field data and Waste 1'!D9</f>
        <v>Moderate</v>
      </c>
      <c r="E9" s="66" t="str">
        <f>'Field data and Waste 1'!E9</f>
        <v>Moderate</v>
      </c>
      <c r="F9" s="66" t="str">
        <f>'Field data and Waste 1'!F9</f>
        <v>Moderate</v>
      </c>
      <c r="G9" s="66" t="str">
        <f>'Field data and Waste 1'!G9</f>
        <v>Moderate</v>
      </c>
      <c r="H9" s="66" t="str">
        <f>'Field data and Waste 1'!H9</f>
        <v>Moderate</v>
      </c>
      <c r="I9" s="66" t="str">
        <f>'Field data and Waste 1'!I9</f>
        <v>Moderate</v>
      </c>
      <c r="J9" s="66" t="str">
        <f>'Field data and Waste 1'!J9</f>
        <v>Moderate</v>
      </c>
      <c r="K9" s="66" t="str">
        <f>'Field data and Waste 1'!K9</f>
        <v>Moderate</v>
      </c>
      <c r="L9" s="66" t="str">
        <f>'Field data and Waste 1'!L9</f>
        <v>Moderate</v>
      </c>
      <c r="M9" s="66" t="str">
        <f>'Field data and Waste 1'!M9</f>
        <v>Moderate</v>
      </c>
      <c r="N9" s="66" t="str">
        <f>'Field data and Waste 1'!N9</f>
        <v>Moderate</v>
      </c>
      <c r="O9" s="66" t="str">
        <f>'Field data and Waste 1'!O9</f>
        <v>Moderate</v>
      </c>
      <c r="P9" s="66" t="str">
        <f>'Field data and Waste 1'!P9</f>
        <v>Moderate</v>
      </c>
      <c r="Q9" s="66" t="str">
        <f>'Field data and Waste 1'!Q9</f>
        <v>Moderate</v>
      </c>
      <c r="R9" s="66" t="str">
        <f>'Field data and Waste 1'!R9</f>
        <v>Moderate</v>
      </c>
      <c r="S9" s="66" t="str">
        <f>'Field data and Waste 1'!S9</f>
        <v>Moderate</v>
      </c>
      <c r="T9" s="66" t="str">
        <f>'Field data and Waste 1'!T9</f>
        <v>Moderate</v>
      </c>
      <c r="U9" s="66">
        <f>'Field data and Waste 1'!U9</f>
        <v>0</v>
      </c>
      <c r="V9" s="66">
        <f>'Field data and Waste 1'!V9</f>
        <v>0</v>
      </c>
      <c r="AB9" s="25"/>
      <c r="AC9" s="25"/>
      <c r="AD9" s="42" t="s">
        <v>72</v>
      </c>
      <c r="AE9" s="42">
        <v>4.5</v>
      </c>
      <c r="AF9" s="25"/>
      <c r="AG9" s="26"/>
      <c r="AH9" s="26"/>
      <c r="AI9" s="69" t="s">
        <v>73</v>
      </c>
      <c r="AJ9" s="70">
        <v>0.7</v>
      </c>
      <c r="AK9" s="71">
        <v>4</v>
      </c>
      <c r="AL9" s="39">
        <v>7</v>
      </c>
      <c r="AM9" s="19">
        <v>6.7</v>
      </c>
      <c r="AN9" s="19" t="s">
        <v>36</v>
      </c>
      <c r="AO9" s="97"/>
    </row>
    <row r="10" spans="1:41">
      <c r="A10" s="110" t="s">
        <v>74</v>
      </c>
      <c r="B10" s="110"/>
      <c r="C10" s="66">
        <f>'Field data and Waste 1'!C10</f>
        <v>6.2</v>
      </c>
      <c r="D10" s="66">
        <f>'Field data and Waste 1'!D10</f>
        <v>6.5</v>
      </c>
      <c r="E10" s="66">
        <f>'Field data and Waste 1'!E10</f>
        <v>6.1</v>
      </c>
      <c r="F10" s="66">
        <f>'Field data and Waste 1'!F10</f>
        <v>6.2</v>
      </c>
      <c r="G10" s="66">
        <f>'Field data and Waste 1'!G10</f>
        <v>6</v>
      </c>
      <c r="H10" s="66">
        <f>'Field data and Waste 1'!H10</f>
        <v>6.1</v>
      </c>
      <c r="I10" s="66">
        <f>'Field data and Waste 1'!I10</f>
        <v>6.7</v>
      </c>
      <c r="J10" s="66">
        <f>'Field data and Waste 1'!J10</f>
        <v>6.1</v>
      </c>
      <c r="K10" s="66">
        <f>'Field data and Waste 1'!K10</f>
        <v>6</v>
      </c>
      <c r="L10" s="66">
        <f>'Field data and Waste 1'!L10</f>
        <v>5.9</v>
      </c>
      <c r="M10" s="66">
        <f>'Field data and Waste 1'!M10</f>
        <v>5.9</v>
      </c>
      <c r="N10" s="66">
        <f>'Field data and Waste 1'!N10</f>
        <v>5.8</v>
      </c>
      <c r="O10" s="66">
        <f>'Field data and Waste 1'!O10</f>
        <v>5.8</v>
      </c>
      <c r="P10" s="66">
        <f>'Field data and Waste 1'!P10</f>
        <v>6.4</v>
      </c>
      <c r="Q10" s="66">
        <f>'Field data and Waste 1'!Q10</f>
        <v>6.6</v>
      </c>
      <c r="R10" s="66">
        <f>'Field data and Waste 1'!R10</f>
        <v>6.5</v>
      </c>
      <c r="S10" s="66">
        <f>'Field data and Waste 1'!S10</f>
        <v>7.3</v>
      </c>
      <c r="T10" s="66">
        <f>'Field data and Waste 1'!T10</f>
        <v>7.1</v>
      </c>
      <c r="U10" s="66">
        <f>'Field data and Waste 1'!U10</f>
        <v>0</v>
      </c>
      <c r="V10" s="66">
        <f>'Field data and Waste 1'!V10</f>
        <v>0</v>
      </c>
      <c r="AB10" s="25"/>
      <c r="AC10" s="25"/>
      <c r="AD10" s="42" t="s">
        <v>75</v>
      </c>
      <c r="AE10" s="42">
        <v>5</v>
      </c>
      <c r="AF10" s="25"/>
      <c r="AG10" s="26"/>
      <c r="AH10" s="26"/>
      <c r="AI10" s="59" t="s">
        <v>76</v>
      </c>
      <c r="AJ10" s="60">
        <v>9</v>
      </c>
      <c r="AK10" s="61">
        <v>16.5</v>
      </c>
      <c r="AL10" s="19">
        <v>8</v>
      </c>
      <c r="AM10" s="19">
        <v>6.7</v>
      </c>
      <c r="AN10" s="19" t="s">
        <v>36</v>
      </c>
    </row>
    <row r="11" spans="1:41">
      <c r="A11" s="110" t="s">
        <v>77</v>
      </c>
      <c r="B11" s="110"/>
      <c r="C11" s="66">
        <f>'Field data and Waste 1'!C11</f>
        <v>2</v>
      </c>
      <c r="D11" s="66">
        <f>'Field data and Waste 1'!D11</f>
        <v>3</v>
      </c>
      <c r="E11" s="66">
        <f>'Field data and Waste 1'!E11</f>
        <v>2</v>
      </c>
      <c r="F11" s="66">
        <f>'Field data and Waste 1'!F11</f>
        <v>1</v>
      </c>
      <c r="G11" s="66">
        <f>'Field data and Waste 1'!G11</f>
        <v>1</v>
      </c>
      <c r="H11" s="66">
        <f>'Field data and Waste 1'!H11</f>
        <v>1</v>
      </c>
      <c r="I11" s="66">
        <f>'Field data and Waste 1'!I11</f>
        <v>1</v>
      </c>
      <c r="J11" s="66">
        <f>'Field data and Waste 1'!J11</f>
        <v>1</v>
      </c>
      <c r="K11" s="66">
        <f>'Field data and Waste 1'!K11</f>
        <v>1</v>
      </c>
      <c r="L11" s="66">
        <f>'Field data and Waste 1'!L11</f>
        <v>1</v>
      </c>
      <c r="M11" s="66">
        <f>'Field data and Waste 1'!M11</f>
        <v>1</v>
      </c>
      <c r="N11" s="66">
        <f>'Field data and Waste 1'!N11</f>
        <v>0</v>
      </c>
      <c r="O11" s="66">
        <f>'Field data and Waste 1'!O11</f>
        <v>0</v>
      </c>
      <c r="P11" s="66">
        <f>'Field data and Waste 1'!P11</f>
        <v>1</v>
      </c>
      <c r="Q11" s="66">
        <f>'Field data and Waste 1'!Q11</f>
        <v>3</v>
      </c>
      <c r="R11" s="66">
        <f>'Field data and Waste 1'!R11</f>
        <v>2</v>
      </c>
      <c r="S11" s="66">
        <f>'Field data and Waste 1'!S11</f>
        <v>3</v>
      </c>
      <c r="T11" s="66">
        <f>'Field data and Waste 1'!T11</f>
        <v>1</v>
      </c>
      <c r="U11" s="66">
        <f>'Field data and Waste 1'!U11</f>
        <v>0</v>
      </c>
      <c r="V11" s="66">
        <f>'Field data and Waste 1'!V11</f>
        <v>0</v>
      </c>
      <c r="AB11" s="25"/>
      <c r="AC11" s="25"/>
      <c r="AD11" s="58" t="s">
        <v>78</v>
      </c>
      <c r="AE11" s="42">
        <v>6</v>
      </c>
      <c r="AF11" s="25"/>
      <c r="AG11" s="26"/>
      <c r="AH11" s="26"/>
      <c r="AI11" s="59" t="s">
        <v>79</v>
      </c>
      <c r="AJ11" s="60">
        <v>15</v>
      </c>
      <c r="AK11" s="61">
        <v>17.5</v>
      </c>
      <c r="AL11" s="19">
        <v>9</v>
      </c>
      <c r="AM11" s="19">
        <v>7</v>
      </c>
      <c r="AN11" s="19" t="s">
        <v>36</v>
      </c>
    </row>
    <row r="12" spans="1:41">
      <c r="A12" s="110" t="s">
        <v>80</v>
      </c>
      <c r="B12" s="110"/>
      <c r="C12" s="66">
        <f>'Field data and Waste 1'!C12</f>
        <v>0</v>
      </c>
      <c r="D12" s="66">
        <f>'Field data and Waste 1'!D12</f>
        <v>2</v>
      </c>
      <c r="E12" s="66">
        <f>'Field data and Waste 1'!E12</f>
        <v>1</v>
      </c>
      <c r="F12" s="66">
        <f>'Field data and Waste 1'!F12</f>
        <v>0</v>
      </c>
      <c r="G12" s="66">
        <f>'Field data and Waste 1'!G12</f>
        <v>1</v>
      </c>
      <c r="H12" s="66">
        <f>'Field data and Waste 1'!H12</f>
        <v>1</v>
      </c>
      <c r="I12" s="66">
        <f>'Field data and Waste 1'!I12</f>
        <v>1</v>
      </c>
      <c r="J12" s="66">
        <f>'Field data and Waste 1'!J12</f>
        <v>1</v>
      </c>
      <c r="K12" s="66">
        <f>'Field data and Waste 1'!K12</f>
        <v>0</v>
      </c>
      <c r="L12" s="66">
        <f>'Field data and Waste 1'!L12</f>
        <v>0</v>
      </c>
      <c r="M12" s="66">
        <f>'Field data and Waste 1'!M12</f>
        <v>2</v>
      </c>
      <c r="N12" s="66">
        <f>'Field data and Waste 1'!N12</f>
        <v>0</v>
      </c>
      <c r="O12" s="66">
        <f>'Field data and Waste 1'!O12</f>
        <v>0</v>
      </c>
      <c r="P12" s="66">
        <f>'Field data and Waste 1'!P12</f>
        <v>1</v>
      </c>
      <c r="Q12" s="66">
        <f>'Field data and Waste 1'!Q12</f>
        <v>1</v>
      </c>
      <c r="R12" s="66">
        <f>'Field data and Waste 1'!R12</f>
        <v>1</v>
      </c>
      <c r="S12" s="66">
        <f>'Field data and Waste 1'!S12</f>
        <v>0</v>
      </c>
      <c r="T12" s="66">
        <f>'Field data and Waste 1'!T12</f>
        <v>0</v>
      </c>
      <c r="U12" s="66">
        <f>'Field data and Waste 1'!U12</f>
        <v>0</v>
      </c>
      <c r="V12" s="66">
        <f>'Field data and Waste 1'!V12</f>
        <v>0</v>
      </c>
      <c r="AB12" s="25"/>
      <c r="AC12" s="25"/>
      <c r="AD12" s="58" t="s">
        <v>81</v>
      </c>
      <c r="AE12" s="42">
        <v>7.5</v>
      </c>
      <c r="AF12" s="25"/>
      <c r="AG12" s="26"/>
      <c r="AH12" s="26"/>
      <c r="AI12" s="59" t="s">
        <v>82</v>
      </c>
      <c r="AJ12" s="60">
        <v>14</v>
      </c>
      <c r="AK12" s="61">
        <v>11</v>
      </c>
      <c r="AL12" s="19">
        <v>10</v>
      </c>
      <c r="AM12" s="19">
        <v>7</v>
      </c>
      <c r="AN12" s="19" t="s">
        <v>36</v>
      </c>
    </row>
    <row r="13" spans="1:41">
      <c r="A13" s="110" t="s">
        <v>83</v>
      </c>
      <c r="B13" s="110"/>
      <c r="C13" s="66">
        <f>'Field data and Waste 1'!C13</f>
        <v>2</v>
      </c>
      <c r="D13" s="66">
        <f>'Field data and Waste 1'!D13</f>
        <v>2</v>
      </c>
      <c r="E13" s="66">
        <f>'Field data and Waste 1'!E13</f>
        <v>2</v>
      </c>
      <c r="F13" s="66">
        <f>'Field data and Waste 1'!F13</f>
        <v>2</v>
      </c>
      <c r="G13" s="66">
        <f>'Field data and Waste 1'!G13</f>
        <v>2</v>
      </c>
      <c r="H13" s="66">
        <f>'Field data and Waste 1'!H13</f>
        <v>2</v>
      </c>
      <c r="I13" s="66">
        <f>'Field data and Waste 1'!I13</f>
        <v>2</v>
      </c>
      <c r="J13" s="66">
        <f>'Field data and Waste 1'!J13</f>
        <v>2</v>
      </c>
      <c r="K13" s="66">
        <f>'Field data and Waste 1'!K13</f>
        <v>2</v>
      </c>
      <c r="L13" s="66">
        <f>'Field data and Waste 1'!L13</f>
        <v>2</v>
      </c>
      <c r="M13" s="66">
        <f>'Field data and Waste 1'!M13</f>
        <v>2</v>
      </c>
      <c r="N13" s="66">
        <f>'Field data and Waste 1'!N13</f>
        <v>2</v>
      </c>
      <c r="O13" s="66">
        <f>'Field data and Waste 1'!O13</f>
        <v>2</v>
      </c>
      <c r="P13" s="66">
        <f>'Field data and Waste 1'!P13</f>
        <v>2</v>
      </c>
      <c r="Q13" s="66">
        <f>'Field data and Waste 1'!Q13</f>
        <v>2</v>
      </c>
      <c r="R13" s="66">
        <f>'Field data and Waste 1'!R13</f>
        <v>2</v>
      </c>
      <c r="S13" s="66">
        <f>'Field data and Waste 1'!S13</f>
        <v>1</v>
      </c>
      <c r="T13" s="66">
        <f>'Field data and Waste 1'!T13</f>
        <v>1</v>
      </c>
      <c r="U13" s="66">
        <f>'Field data and Waste 1'!U13</f>
        <v>0</v>
      </c>
      <c r="V13" s="66">
        <f>'Field data and Waste 1'!V13</f>
        <v>0</v>
      </c>
      <c r="AB13" s="25"/>
      <c r="AC13" s="25"/>
      <c r="AD13" s="58" t="s">
        <v>84</v>
      </c>
      <c r="AE13" s="42">
        <v>12</v>
      </c>
      <c r="AF13" s="25"/>
      <c r="AG13" s="26"/>
      <c r="AH13" s="26"/>
      <c r="AI13" s="59" t="s">
        <v>85</v>
      </c>
      <c r="AJ13" s="60">
        <v>1.9</v>
      </c>
      <c r="AK13" s="61">
        <v>7.5</v>
      </c>
      <c r="AL13" s="19">
        <v>11</v>
      </c>
      <c r="AM13" s="19">
        <v>6.7</v>
      </c>
      <c r="AN13" s="19" t="s">
        <v>36</v>
      </c>
    </row>
    <row r="14" spans="1:41">
      <c r="A14" s="114" t="s">
        <v>86</v>
      </c>
      <c r="B14" s="114"/>
      <c r="C14" s="72" t="str">
        <f>'Field data and Waste 1'!C14</f>
        <v xml:space="preserve">Grass Silage (25% DM) </v>
      </c>
      <c r="D14" s="72" t="str">
        <f>'Field data and Waste 1'!D14</f>
        <v xml:space="preserve">Grass Silage (25% DM) </v>
      </c>
      <c r="E14" s="72" t="str">
        <f>'Field data and Waste 1'!E14</f>
        <v xml:space="preserve">Grass Silage (25% DM) </v>
      </c>
      <c r="F14" s="72" t="str">
        <f>'Field data and Waste 1'!F14</f>
        <v xml:space="preserve">Grass Silage (25% DM) </v>
      </c>
      <c r="G14" s="72" t="str">
        <f>'Field data and Waste 1'!G14</f>
        <v xml:space="preserve">Grass Silage (25% DM) </v>
      </c>
      <c r="H14" s="72" t="str">
        <f>'Field data and Waste 1'!H14</f>
        <v xml:space="preserve">Grass Silage (25% DM) </v>
      </c>
      <c r="I14" s="72" t="str">
        <f>'Field data and Waste 1'!I14</f>
        <v xml:space="preserve">Grass Silage (25% DM) </v>
      </c>
      <c r="J14" s="72" t="str">
        <f>'Field data and Waste 1'!J14</f>
        <v xml:space="preserve">Grass Silage (25% DM) </v>
      </c>
      <c r="K14" s="72" t="str">
        <f>'Field data and Waste 1'!K14</f>
        <v xml:space="preserve">Grass Silage (25% DM) </v>
      </c>
      <c r="L14" s="72" t="str">
        <f>'Field data and Waste 1'!L14</f>
        <v xml:space="preserve">Grass Silage (25% DM) </v>
      </c>
      <c r="M14" s="72" t="str">
        <f>'Field data and Waste 1'!M14</f>
        <v xml:space="preserve">Grass Silage (25% DM) </v>
      </c>
      <c r="N14" s="72" t="str">
        <f>'Field data and Waste 1'!N14</f>
        <v xml:space="preserve">Grass Silage (25% DM) </v>
      </c>
      <c r="O14" s="72" t="str">
        <f>'Field data and Waste 1'!O14</f>
        <v xml:space="preserve">Grass Silage (25% DM) </v>
      </c>
      <c r="P14" s="72" t="str">
        <f>'Field data and Waste 1'!P14</f>
        <v xml:space="preserve">Grass Silage (25% DM) </v>
      </c>
      <c r="Q14" s="72" t="str">
        <f>'Field data and Waste 1'!Q14</f>
        <v xml:space="preserve">Grass Silage (25% DM) </v>
      </c>
      <c r="R14" s="72" t="str">
        <f>'Field data and Waste 1'!R14</f>
        <v xml:space="preserve">Grass Silage (25% DM) </v>
      </c>
      <c r="S14" s="72" t="str">
        <f>'Field data and Waste 1'!S14</f>
        <v xml:space="preserve">Grass Silage (25% DM) </v>
      </c>
      <c r="T14" s="72" t="str">
        <f>'Field data and Waste 1'!T14</f>
        <v xml:space="preserve">Grass Silage (25% DM) </v>
      </c>
      <c r="U14" s="72">
        <f>'Field data and Waste 1'!U14</f>
        <v>0</v>
      </c>
      <c r="V14" s="72">
        <f>'Field data and Waste 1'!V14</f>
        <v>0</v>
      </c>
      <c r="AD14" s="42" t="s">
        <v>87</v>
      </c>
      <c r="AE14" s="42">
        <v>6</v>
      </c>
      <c r="AI14" s="59" t="s">
        <v>88</v>
      </c>
      <c r="AJ14" s="60">
        <v>0.8</v>
      </c>
      <c r="AK14" s="61">
        <v>1.7</v>
      </c>
      <c r="AL14" s="19">
        <v>12</v>
      </c>
      <c r="AM14" s="19">
        <v>6.7</v>
      </c>
      <c r="AN14" s="19" t="s">
        <v>36</v>
      </c>
    </row>
    <row r="15" spans="1:41">
      <c r="A15" s="113" t="s">
        <v>89</v>
      </c>
      <c r="B15" s="113"/>
      <c r="C15" s="66">
        <f>'Field data and Waste 1'!C15</f>
        <v>38</v>
      </c>
      <c r="D15" s="66">
        <f>'Field data and Waste 1'!D15</f>
        <v>38</v>
      </c>
      <c r="E15" s="66">
        <f>'Field data and Waste 1'!E15</f>
        <v>38</v>
      </c>
      <c r="F15" s="66">
        <f>'Field data and Waste 1'!F15</f>
        <v>38</v>
      </c>
      <c r="G15" s="66">
        <f>'Field data and Waste 1'!G15</f>
        <v>38</v>
      </c>
      <c r="H15" s="66">
        <f>'Field data and Waste 1'!H15</f>
        <v>38</v>
      </c>
      <c r="I15" s="66">
        <f>'Field data and Waste 1'!I15</f>
        <v>38</v>
      </c>
      <c r="J15" s="66">
        <f>'Field data and Waste 1'!J15</f>
        <v>38</v>
      </c>
      <c r="K15" s="66">
        <f>'Field data and Waste 1'!K15</f>
        <v>38</v>
      </c>
      <c r="L15" s="66">
        <f>'Field data and Waste 1'!L15</f>
        <v>38</v>
      </c>
      <c r="M15" s="66">
        <f>'Field data and Waste 1'!M15</f>
        <v>38</v>
      </c>
      <c r="N15" s="66">
        <f>'Field data and Waste 1'!N15</f>
        <v>38</v>
      </c>
      <c r="O15" s="66">
        <f>'Field data and Waste 1'!O15</f>
        <v>38</v>
      </c>
      <c r="P15" s="66">
        <f>'Field data and Waste 1'!P15</f>
        <v>38</v>
      </c>
      <c r="Q15" s="66">
        <f>'Field data and Waste 1'!Q15</f>
        <v>38</v>
      </c>
      <c r="R15" s="66">
        <f>'Field data and Waste 1'!R15</f>
        <v>38</v>
      </c>
      <c r="S15" s="66">
        <f>'Field data and Waste 1'!S15</f>
        <v>38</v>
      </c>
      <c r="T15" s="66">
        <f>'Field data and Waste 1'!T15</f>
        <v>38</v>
      </c>
      <c r="U15" s="66">
        <f>'Field data and Waste 1'!U15</f>
        <v>0</v>
      </c>
      <c r="V15" s="66">
        <f>'Field data and Waste 1'!V15</f>
        <v>0</v>
      </c>
      <c r="AD15" s="42" t="s">
        <v>90</v>
      </c>
      <c r="AE15" s="42">
        <v>7</v>
      </c>
      <c r="AI15" s="59" t="s">
        <v>91</v>
      </c>
      <c r="AJ15" s="68">
        <v>1.8</v>
      </c>
      <c r="AK15" s="61">
        <v>5.4</v>
      </c>
      <c r="AL15" s="19">
        <v>13</v>
      </c>
      <c r="AM15" s="19">
        <v>6.7</v>
      </c>
      <c r="AN15" s="19" t="s">
        <v>36</v>
      </c>
    </row>
    <row r="16" spans="1:41" ht="13.5" thickBot="1">
      <c r="A16" s="115" t="s">
        <v>92</v>
      </c>
      <c r="B16" s="115"/>
      <c r="C16" s="73" t="str">
        <f>'Field data and Waste 1'!C16</f>
        <v>Sandy Loam</v>
      </c>
      <c r="D16" s="73" t="str">
        <f>'Field data and Waste 1'!D16</f>
        <v>Sandy Loam</v>
      </c>
      <c r="E16" s="73" t="str">
        <f>'Field data and Waste 1'!E16</f>
        <v>Sandy Loam</v>
      </c>
      <c r="F16" s="73" t="str">
        <f>'Field data and Waste 1'!F16</f>
        <v>Sandy Loam</v>
      </c>
      <c r="G16" s="73" t="str">
        <f>'Field data and Waste 1'!G16</f>
        <v>Sandy Loam</v>
      </c>
      <c r="H16" s="73" t="str">
        <f>'Field data and Waste 1'!H16</f>
        <v>Sandy Loam</v>
      </c>
      <c r="I16" s="73" t="str">
        <f>'Field data and Waste 1'!I16</f>
        <v>Sandy Loam</v>
      </c>
      <c r="J16" s="73" t="str">
        <f>'Field data and Waste 1'!J16</f>
        <v>Sandy Loam</v>
      </c>
      <c r="K16" s="73" t="str">
        <f>'Field data and Waste 1'!K16</f>
        <v>Sandy Loam</v>
      </c>
      <c r="L16" s="73" t="str">
        <f>'Field data and Waste 1'!L16</f>
        <v>Sandy Loam</v>
      </c>
      <c r="M16" s="73" t="str">
        <f>'Field data and Waste 1'!M16</f>
        <v>Sandy Loam</v>
      </c>
      <c r="N16" s="73" t="str">
        <f>'Field data and Waste 1'!N16</f>
        <v>Sandy Loam</v>
      </c>
      <c r="O16" s="73" t="str">
        <f>'Field data and Waste 1'!O16</f>
        <v>Sandy Loam</v>
      </c>
      <c r="P16" s="73" t="str">
        <f>'Field data and Waste 1'!P16</f>
        <v>Sandy Loam</v>
      </c>
      <c r="Q16" s="73" t="str">
        <f>'Field data and Waste 1'!Q16</f>
        <v>Sandy Loam</v>
      </c>
      <c r="R16" s="73" t="str">
        <f>'Field data and Waste 1'!R16</f>
        <v>Sandy Loam</v>
      </c>
      <c r="S16" s="73" t="str">
        <f>'Field data and Waste 1'!S16</f>
        <v>Sandy Loam</v>
      </c>
      <c r="T16" s="73" t="str">
        <f>'Field data and Waste 1'!T16</f>
        <v>Sandy Loam</v>
      </c>
      <c r="U16" s="73">
        <f>'Field data and Waste 1'!U16</f>
        <v>0</v>
      </c>
      <c r="V16" s="73">
        <f>'Field data and Waste 1'!V16</f>
        <v>0</v>
      </c>
      <c r="AD16" s="58" t="s">
        <v>93</v>
      </c>
      <c r="AE16" s="42">
        <v>8</v>
      </c>
      <c r="AI16" s="59" t="s">
        <v>94</v>
      </c>
      <c r="AJ16" s="60">
        <v>8</v>
      </c>
      <c r="AK16" s="61">
        <v>5.5</v>
      </c>
      <c r="AL16" s="20">
        <v>14</v>
      </c>
      <c r="AM16" s="19">
        <v>6.7</v>
      </c>
      <c r="AN16" s="19" t="s">
        <v>36</v>
      </c>
    </row>
    <row r="17" spans="1:40">
      <c r="A17" s="102" t="s">
        <v>95</v>
      </c>
      <c r="B17" s="103"/>
      <c r="C17" s="38">
        <f>(VLOOKUP(C$14,$AI2:$AK26,2,FALSE))*C$15</f>
        <v>64.599999999999994</v>
      </c>
      <c r="D17" s="38">
        <f t="shared" ref="D17:V17" si="0">(VLOOKUP(D$14,$AI2:$AK26,2,FALSE))*D$15</f>
        <v>64.599999999999994</v>
      </c>
      <c r="E17" s="38">
        <f t="shared" si="0"/>
        <v>64.599999999999994</v>
      </c>
      <c r="F17" s="38">
        <f t="shared" si="0"/>
        <v>64.599999999999994</v>
      </c>
      <c r="G17" s="38">
        <f t="shared" si="0"/>
        <v>64.599999999999994</v>
      </c>
      <c r="H17" s="38">
        <f t="shared" si="0"/>
        <v>64.599999999999994</v>
      </c>
      <c r="I17" s="38">
        <f t="shared" si="0"/>
        <v>64.599999999999994</v>
      </c>
      <c r="J17" s="38">
        <f t="shared" si="0"/>
        <v>64.599999999999994</v>
      </c>
      <c r="K17" s="38">
        <f t="shared" si="0"/>
        <v>64.599999999999994</v>
      </c>
      <c r="L17" s="38">
        <f t="shared" si="0"/>
        <v>64.599999999999994</v>
      </c>
      <c r="M17" s="38">
        <f t="shared" si="0"/>
        <v>64.599999999999994</v>
      </c>
      <c r="N17" s="38">
        <f t="shared" si="0"/>
        <v>64.599999999999994</v>
      </c>
      <c r="O17" s="38">
        <f t="shared" si="0"/>
        <v>64.599999999999994</v>
      </c>
      <c r="P17" s="38">
        <f t="shared" si="0"/>
        <v>64.599999999999994</v>
      </c>
      <c r="Q17" s="38">
        <f t="shared" si="0"/>
        <v>64.599999999999994</v>
      </c>
      <c r="R17" s="38">
        <f t="shared" si="0"/>
        <v>64.599999999999994</v>
      </c>
      <c r="S17" s="38">
        <f t="shared" si="0"/>
        <v>64.599999999999994</v>
      </c>
      <c r="T17" s="38">
        <f t="shared" si="0"/>
        <v>64.599999999999994</v>
      </c>
      <c r="U17" s="38" t="e">
        <f t="shared" si="0"/>
        <v>#N/A</v>
      </c>
      <c r="V17" s="38" t="e">
        <f t="shared" si="0"/>
        <v>#N/A</v>
      </c>
      <c r="AD17" s="58" t="s">
        <v>96</v>
      </c>
      <c r="AE17" s="42">
        <v>10</v>
      </c>
      <c r="AI17" s="54" t="s">
        <v>97</v>
      </c>
      <c r="AJ17" s="55">
        <v>1.4</v>
      </c>
      <c r="AK17" s="56">
        <v>4.8</v>
      </c>
      <c r="AL17" s="57">
        <v>15</v>
      </c>
      <c r="AM17" s="19">
        <v>6.2</v>
      </c>
      <c r="AN17" s="19" t="s">
        <v>28</v>
      </c>
    </row>
    <row r="18" spans="1:40" ht="15" customHeight="1">
      <c r="A18" s="104" t="s">
        <v>98</v>
      </c>
      <c r="B18" s="105"/>
      <c r="C18" s="24">
        <f>$D31</f>
        <v>64.439873399999996</v>
      </c>
      <c r="D18" s="24">
        <f>$D32</f>
        <v>64.439873399999996</v>
      </c>
      <c r="E18" s="24">
        <f>$D33</f>
        <v>64.439873399999996</v>
      </c>
      <c r="F18" s="24">
        <f>$D34</f>
        <v>64.439873399999996</v>
      </c>
      <c r="G18" s="24">
        <f>$D35</f>
        <v>64.439873399999996</v>
      </c>
      <c r="H18" s="24">
        <f>$D36</f>
        <v>64.439873399999996</v>
      </c>
      <c r="I18" s="24">
        <f>$D37</f>
        <v>64.439873399999996</v>
      </c>
      <c r="J18" s="24">
        <f>$D38</f>
        <v>64.439873399999996</v>
      </c>
      <c r="K18" s="24">
        <f>$D39</f>
        <v>64.439873399999996</v>
      </c>
      <c r="L18" s="24">
        <f>$D40</f>
        <v>64.439873399999996</v>
      </c>
      <c r="M18" s="24">
        <f>$D41</f>
        <v>64.439873399999996</v>
      </c>
      <c r="N18" s="24">
        <f>$D42</f>
        <v>64.439873399999996</v>
      </c>
      <c r="O18" s="24">
        <f>$D43</f>
        <v>64.439873399999996</v>
      </c>
      <c r="P18" s="24">
        <f>$D44</f>
        <v>64.439873399999996</v>
      </c>
      <c r="Q18" s="24">
        <f>$D45</f>
        <v>64.439873399999996</v>
      </c>
      <c r="R18" s="24">
        <f>$D46</f>
        <v>64.439873399999996</v>
      </c>
      <c r="S18" s="24">
        <f>$D47</f>
        <v>64.439873399999996</v>
      </c>
      <c r="T18" s="24">
        <f>$D48</f>
        <v>64.439873399999996</v>
      </c>
      <c r="U18" s="24">
        <f>$D49</f>
        <v>0</v>
      </c>
      <c r="V18" s="32">
        <f>$D50</f>
        <v>0</v>
      </c>
      <c r="AD18" s="58" t="s">
        <v>99</v>
      </c>
      <c r="AE18" s="42">
        <v>16</v>
      </c>
      <c r="AI18" s="54" t="s">
        <v>100</v>
      </c>
      <c r="AJ18" s="55">
        <v>5.9</v>
      </c>
      <c r="AK18" s="56">
        <v>18</v>
      </c>
      <c r="AL18" s="57">
        <v>16</v>
      </c>
      <c r="AM18" s="19">
        <v>6.2</v>
      </c>
      <c r="AN18" s="19" t="s">
        <v>28</v>
      </c>
    </row>
    <row r="19" spans="1:40" ht="15" customHeight="1">
      <c r="A19" s="104" t="s">
        <v>101</v>
      </c>
      <c r="B19" s="105"/>
      <c r="C19" s="24">
        <f>C18-C17</f>
        <v>-0.16012659999999812</v>
      </c>
      <c r="D19" s="24">
        <f t="shared" ref="D19:V19" si="1">D18-D17</f>
        <v>-0.16012659999999812</v>
      </c>
      <c r="E19" s="24">
        <f t="shared" si="1"/>
        <v>-0.16012659999999812</v>
      </c>
      <c r="F19" s="24">
        <f t="shared" si="1"/>
        <v>-0.16012659999999812</v>
      </c>
      <c r="G19" s="24">
        <f t="shared" si="1"/>
        <v>-0.16012659999999812</v>
      </c>
      <c r="H19" s="24">
        <f t="shared" si="1"/>
        <v>-0.16012659999999812</v>
      </c>
      <c r="I19" s="24">
        <f t="shared" si="1"/>
        <v>-0.16012659999999812</v>
      </c>
      <c r="J19" s="24">
        <f t="shared" si="1"/>
        <v>-0.16012659999999812</v>
      </c>
      <c r="K19" s="24">
        <f t="shared" si="1"/>
        <v>-0.16012659999999812</v>
      </c>
      <c r="L19" s="24">
        <f t="shared" si="1"/>
        <v>-0.16012659999999812</v>
      </c>
      <c r="M19" s="24">
        <f t="shared" si="1"/>
        <v>-0.16012659999999812</v>
      </c>
      <c r="N19" s="24">
        <f t="shared" si="1"/>
        <v>-0.16012659999999812</v>
      </c>
      <c r="O19" s="24">
        <f t="shared" si="1"/>
        <v>-0.16012659999999812</v>
      </c>
      <c r="P19" s="24">
        <f t="shared" si="1"/>
        <v>-0.16012659999999812</v>
      </c>
      <c r="Q19" s="24">
        <f t="shared" si="1"/>
        <v>-0.16012659999999812</v>
      </c>
      <c r="R19" s="24">
        <f t="shared" si="1"/>
        <v>-0.16012659999999812</v>
      </c>
      <c r="S19" s="24">
        <f t="shared" si="1"/>
        <v>-0.16012659999999812</v>
      </c>
      <c r="T19" s="24">
        <f t="shared" si="1"/>
        <v>-0.16012659999999812</v>
      </c>
      <c r="U19" s="24" t="e">
        <f t="shared" si="1"/>
        <v>#N/A</v>
      </c>
      <c r="V19" s="32" t="e">
        <f t="shared" si="1"/>
        <v>#N/A</v>
      </c>
      <c r="AI19" s="54" t="s">
        <v>102</v>
      </c>
      <c r="AJ19" s="55">
        <v>3.2</v>
      </c>
      <c r="AK19" s="56">
        <v>10.5</v>
      </c>
      <c r="AL19" s="57">
        <v>17</v>
      </c>
      <c r="AM19" s="19">
        <v>6.2</v>
      </c>
      <c r="AN19" s="19" t="s">
        <v>28</v>
      </c>
    </row>
    <row r="20" spans="1:40" ht="15" customHeight="1" thickBot="1">
      <c r="A20" s="106" t="s">
        <v>103</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4" t="s">
        <v>104</v>
      </c>
      <c r="AJ20" s="55">
        <v>2.1</v>
      </c>
      <c r="AK20" s="56">
        <v>7.2</v>
      </c>
      <c r="AL20" s="57">
        <v>18</v>
      </c>
      <c r="AM20" s="19">
        <v>6.2</v>
      </c>
      <c r="AN20" s="19" t="s">
        <v>28</v>
      </c>
    </row>
    <row r="21" spans="1:40" ht="15" customHeight="1">
      <c r="A21" s="102" t="s">
        <v>105</v>
      </c>
      <c r="B21" s="103"/>
      <c r="C21" s="38">
        <f>(VLOOKUP(C$14,$AI2:$AK26,3,FALSE))*C$15</f>
        <v>228</v>
      </c>
      <c r="D21" s="38">
        <f t="shared" ref="D21:V21" si="2">(VLOOKUP(D$14,$AI2:$AK26,3,FALSE))*D$15</f>
        <v>228</v>
      </c>
      <c r="E21" s="38">
        <f t="shared" si="2"/>
        <v>228</v>
      </c>
      <c r="F21" s="38">
        <f t="shared" si="2"/>
        <v>228</v>
      </c>
      <c r="G21" s="38">
        <f t="shared" si="2"/>
        <v>228</v>
      </c>
      <c r="H21" s="38">
        <f t="shared" si="2"/>
        <v>228</v>
      </c>
      <c r="I21" s="38">
        <f t="shared" si="2"/>
        <v>228</v>
      </c>
      <c r="J21" s="38">
        <f t="shared" si="2"/>
        <v>228</v>
      </c>
      <c r="K21" s="38">
        <f t="shared" si="2"/>
        <v>228</v>
      </c>
      <c r="L21" s="38">
        <f t="shared" si="2"/>
        <v>228</v>
      </c>
      <c r="M21" s="38">
        <f t="shared" si="2"/>
        <v>228</v>
      </c>
      <c r="N21" s="38">
        <f t="shared" si="2"/>
        <v>228</v>
      </c>
      <c r="O21" s="38">
        <f t="shared" si="2"/>
        <v>228</v>
      </c>
      <c r="P21" s="38">
        <f t="shared" si="2"/>
        <v>228</v>
      </c>
      <c r="Q21" s="38">
        <f t="shared" si="2"/>
        <v>228</v>
      </c>
      <c r="R21" s="38">
        <f t="shared" si="2"/>
        <v>228</v>
      </c>
      <c r="S21" s="38">
        <f t="shared" si="2"/>
        <v>228</v>
      </c>
      <c r="T21" s="38">
        <f t="shared" si="2"/>
        <v>228</v>
      </c>
      <c r="U21" s="38" t="e">
        <f t="shared" si="2"/>
        <v>#N/A</v>
      </c>
      <c r="V21" s="38" t="e">
        <f t="shared" si="2"/>
        <v>#N/A</v>
      </c>
      <c r="AI21" s="69" t="s">
        <v>106</v>
      </c>
      <c r="AJ21" s="74">
        <v>11</v>
      </c>
      <c r="AK21" s="71">
        <v>12</v>
      </c>
      <c r="AL21" s="39">
        <v>19</v>
      </c>
      <c r="AM21" s="19">
        <v>6.7</v>
      </c>
      <c r="AN21" s="19" t="s">
        <v>36</v>
      </c>
    </row>
    <row r="22" spans="1:40" ht="15" customHeight="1">
      <c r="A22" s="104" t="s">
        <v>107</v>
      </c>
      <c r="B22" s="105"/>
      <c r="C22" s="24">
        <f>$E31</f>
        <v>9.9848469000000026</v>
      </c>
      <c r="D22" s="24">
        <f>$E32</f>
        <v>9.9848469000000026</v>
      </c>
      <c r="E22" s="24">
        <f>$E33</f>
        <v>9.9848469000000026</v>
      </c>
      <c r="F22" s="24">
        <f>$E34</f>
        <v>9.9848469000000026</v>
      </c>
      <c r="G22" s="24">
        <f>$E35</f>
        <v>9.9848469000000026</v>
      </c>
      <c r="H22" s="24">
        <f>$E36</f>
        <v>9.9848469000000026</v>
      </c>
      <c r="I22" s="24">
        <f>$E37</f>
        <v>9.9848469000000026</v>
      </c>
      <c r="J22" s="24">
        <f>$E38</f>
        <v>9.9848469000000026</v>
      </c>
      <c r="K22" s="24">
        <f>$E39</f>
        <v>9.9848469000000026</v>
      </c>
      <c r="L22" s="24">
        <f>$E40</f>
        <v>9.9848469000000026</v>
      </c>
      <c r="M22" s="24">
        <f>$E41</f>
        <v>9.9848469000000026</v>
      </c>
      <c r="N22" s="24">
        <f>$E42</f>
        <v>9.9848469000000026</v>
      </c>
      <c r="O22" s="24">
        <f>$E43</f>
        <v>9.9848469000000026</v>
      </c>
      <c r="P22" s="24">
        <f>$E44</f>
        <v>9.9848469000000026</v>
      </c>
      <c r="Q22" s="24">
        <f>$E45</f>
        <v>9.9848469000000026</v>
      </c>
      <c r="R22" s="24">
        <f>$E46</f>
        <v>9.9848469000000026</v>
      </c>
      <c r="S22" s="24">
        <f>$E47</f>
        <v>9.9848469000000026</v>
      </c>
      <c r="T22" s="24">
        <f>$E48</f>
        <v>9.9848469000000026</v>
      </c>
      <c r="U22" s="24">
        <f>$E49</f>
        <v>0</v>
      </c>
      <c r="V22" s="24">
        <f>$E50</f>
        <v>0</v>
      </c>
      <c r="AI22" s="69" t="s">
        <v>108</v>
      </c>
      <c r="AJ22" s="70">
        <v>1.2</v>
      </c>
      <c r="AK22" s="71">
        <v>5</v>
      </c>
      <c r="AL22" s="39">
        <v>20</v>
      </c>
      <c r="AM22" s="19">
        <v>6.7</v>
      </c>
      <c r="AN22" s="19" t="s">
        <v>36</v>
      </c>
    </row>
    <row r="23" spans="1:40" ht="15" customHeight="1">
      <c r="A23" s="104" t="s">
        <v>109</v>
      </c>
      <c r="B23" s="105"/>
      <c r="C23" s="24">
        <f>C22-C21</f>
        <v>-218.01515309999999</v>
      </c>
      <c r="D23" s="24">
        <f t="shared" ref="D23:V23" si="3">D22-D21</f>
        <v>-218.01515309999999</v>
      </c>
      <c r="E23" s="24">
        <f t="shared" si="3"/>
        <v>-218.01515309999999</v>
      </c>
      <c r="F23" s="24">
        <f t="shared" si="3"/>
        <v>-218.01515309999999</v>
      </c>
      <c r="G23" s="24">
        <f t="shared" si="3"/>
        <v>-218.01515309999999</v>
      </c>
      <c r="H23" s="24">
        <f t="shared" si="3"/>
        <v>-218.01515309999999</v>
      </c>
      <c r="I23" s="24">
        <f t="shared" si="3"/>
        <v>-218.01515309999999</v>
      </c>
      <c r="J23" s="24">
        <f t="shared" si="3"/>
        <v>-218.01515309999999</v>
      </c>
      <c r="K23" s="24">
        <f t="shared" si="3"/>
        <v>-218.01515309999999</v>
      </c>
      <c r="L23" s="24">
        <f t="shared" si="3"/>
        <v>-218.01515309999999</v>
      </c>
      <c r="M23" s="24">
        <f t="shared" si="3"/>
        <v>-218.01515309999999</v>
      </c>
      <c r="N23" s="24">
        <f t="shared" si="3"/>
        <v>-218.01515309999999</v>
      </c>
      <c r="O23" s="24">
        <f t="shared" si="3"/>
        <v>-218.01515309999999</v>
      </c>
      <c r="P23" s="24">
        <f t="shared" si="3"/>
        <v>-218.01515309999999</v>
      </c>
      <c r="Q23" s="24">
        <f t="shared" si="3"/>
        <v>-218.01515309999999</v>
      </c>
      <c r="R23" s="24">
        <f t="shared" si="3"/>
        <v>-218.01515309999999</v>
      </c>
      <c r="S23" s="24">
        <f t="shared" si="3"/>
        <v>-218.01515309999999</v>
      </c>
      <c r="T23" s="24">
        <f t="shared" si="3"/>
        <v>-218.01515309999999</v>
      </c>
      <c r="U23" s="24" t="e">
        <f t="shared" si="3"/>
        <v>#N/A</v>
      </c>
      <c r="V23" s="24" t="e">
        <f t="shared" si="3"/>
        <v>#N/A</v>
      </c>
      <c r="AI23" s="69" t="s">
        <v>110</v>
      </c>
      <c r="AJ23" s="74">
        <v>9</v>
      </c>
      <c r="AK23" s="71">
        <v>10</v>
      </c>
      <c r="AL23" s="39">
        <v>21</v>
      </c>
      <c r="AM23" s="19">
        <v>6.7</v>
      </c>
      <c r="AN23" s="19" t="s">
        <v>36</v>
      </c>
    </row>
    <row r="24" spans="1:40" ht="15" customHeight="1" thickBot="1">
      <c r="A24" s="106" t="s">
        <v>111</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69" t="s">
        <v>112</v>
      </c>
      <c r="AJ24" s="74">
        <v>1.5</v>
      </c>
      <c r="AK24" s="71">
        <v>3</v>
      </c>
      <c r="AL24" s="39">
        <v>22</v>
      </c>
      <c r="AM24" s="19">
        <v>6.7</v>
      </c>
      <c r="AN24" s="19" t="s">
        <v>36</v>
      </c>
    </row>
    <row r="25" spans="1:40">
      <c r="C25" s="63"/>
      <c r="D25" s="75"/>
      <c r="E25" s="75"/>
      <c r="F25" s="75"/>
      <c r="AI25" s="69" t="s">
        <v>113</v>
      </c>
      <c r="AJ25" s="74">
        <v>1</v>
      </c>
      <c r="AK25" s="71">
        <v>5.8</v>
      </c>
      <c r="AL25" s="39">
        <v>23</v>
      </c>
      <c r="AM25" s="19">
        <v>6.7</v>
      </c>
      <c r="AN25" s="19" t="s">
        <v>36</v>
      </c>
    </row>
    <row r="26" spans="1:40" s="18" customFormat="1">
      <c r="A26" s="1"/>
      <c r="B26" s="8" t="s">
        <v>114</v>
      </c>
      <c r="C26" s="8" t="s">
        <v>115</v>
      </c>
      <c r="D26" s="10" t="s">
        <v>116</v>
      </c>
      <c r="E26" s="10" t="s">
        <v>117</v>
      </c>
      <c r="F26" s="10" t="s">
        <v>118</v>
      </c>
      <c r="G26" s="8" t="s">
        <v>119</v>
      </c>
      <c r="H26" s="10" t="s">
        <v>120</v>
      </c>
      <c r="I26" s="10" t="s">
        <v>121</v>
      </c>
      <c r="J26" s="8" t="s">
        <v>122</v>
      </c>
      <c r="K26" s="8" t="s">
        <v>123</v>
      </c>
      <c r="L26" s="8" t="s">
        <v>124</v>
      </c>
      <c r="M26" s="8" t="s">
        <v>125</v>
      </c>
      <c r="N26" s="8" t="s">
        <v>126</v>
      </c>
      <c r="O26" s="8" t="s">
        <v>127</v>
      </c>
      <c r="P26" s="10" t="s">
        <v>128</v>
      </c>
      <c r="Q26" s="10" t="s">
        <v>129</v>
      </c>
      <c r="R26" s="10" t="s">
        <v>130</v>
      </c>
      <c r="S26" s="10" t="s">
        <v>131</v>
      </c>
      <c r="T26" s="10" t="s">
        <v>132</v>
      </c>
      <c r="U26" s="10" t="s">
        <v>133</v>
      </c>
      <c r="AI26" s="76" t="s">
        <v>134</v>
      </c>
      <c r="AJ26" s="77">
        <v>0.7</v>
      </c>
      <c r="AK26" s="78">
        <v>2.4</v>
      </c>
      <c r="AL26" s="39">
        <v>24</v>
      </c>
      <c r="AM26" s="18">
        <v>6.7</v>
      </c>
      <c r="AN26" s="19" t="s">
        <v>36</v>
      </c>
    </row>
    <row r="27" spans="1:40" s="63" customFormat="1">
      <c r="A27" s="79"/>
      <c r="B27" s="80" t="s">
        <v>135</v>
      </c>
      <c r="C27" s="99" t="s">
        <v>24</v>
      </c>
      <c r="D27" s="99" t="s">
        <v>24</v>
      </c>
      <c r="E27" s="99" t="s">
        <v>24</v>
      </c>
      <c r="F27" s="99" t="s">
        <v>24</v>
      </c>
      <c r="G27" s="99" t="s">
        <v>47</v>
      </c>
      <c r="H27" s="99" t="s">
        <v>47</v>
      </c>
      <c r="I27" s="99" t="s">
        <v>47</v>
      </c>
      <c r="J27" s="99" t="s">
        <v>47</v>
      </c>
      <c r="K27" s="99" t="s">
        <v>47</v>
      </c>
      <c r="L27" s="99" t="s">
        <v>47</v>
      </c>
      <c r="M27" s="99" t="s">
        <v>47</v>
      </c>
      <c r="N27" s="99"/>
      <c r="O27" s="99"/>
      <c r="P27" s="99" t="s">
        <v>24</v>
      </c>
      <c r="Q27" s="99" t="s">
        <v>24</v>
      </c>
      <c r="R27" s="99"/>
      <c r="S27" s="99"/>
      <c r="T27" s="99"/>
      <c r="U27" s="99"/>
    </row>
    <row r="28" spans="1:40" s="63" customFormat="1">
      <c r="A28" s="81"/>
      <c r="B28" s="31">
        <v>9.0500000000000007</v>
      </c>
      <c r="C28" s="23">
        <v>7.42</v>
      </c>
      <c r="D28" s="23">
        <v>1.48</v>
      </c>
      <c r="E28" s="23">
        <v>0.436</v>
      </c>
      <c r="F28" s="23">
        <v>0.156</v>
      </c>
      <c r="G28" s="23">
        <v>105</v>
      </c>
      <c r="H28" s="23">
        <v>229</v>
      </c>
      <c r="I28" s="23">
        <v>3.29</v>
      </c>
      <c r="J28" s="23">
        <v>0.1</v>
      </c>
      <c r="K28" s="30">
        <v>0.1</v>
      </c>
      <c r="L28" s="23">
        <v>20.2</v>
      </c>
      <c r="M28" s="23">
        <v>70.400000000000006</v>
      </c>
      <c r="N28" s="23"/>
      <c r="O28" s="23"/>
      <c r="P28" s="23">
        <v>0.72399999999999998</v>
      </c>
      <c r="Q28" s="23">
        <v>1.25</v>
      </c>
      <c r="R28" s="23"/>
      <c r="S28" s="23"/>
      <c r="T28" s="23"/>
      <c r="U28" s="23"/>
    </row>
    <row r="29" spans="1:40" s="15" customFormat="1" ht="27">
      <c r="A29" s="108" t="s">
        <v>49</v>
      </c>
      <c r="B29" s="8" t="s">
        <v>136</v>
      </c>
      <c r="C29" s="4" t="s">
        <v>137</v>
      </c>
      <c r="D29" s="4" t="s">
        <v>98</v>
      </c>
      <c r="E29" s="5" t="s">
        <v>138</v>
      </c>
      <c r="F29" s="4" t="s">
        <v>139</v>
      </c>
      <c r="G29" s="4" t="s">
        <v>140</v>
      </c>
      <c r="H29" s="4" t="s">
        <v>141</v>
      </c>
      <c r="I29" s="4" t="s">
        <v>142</v>
      </c>
      <c r="J29" s="4" t="s">
        <v>143</v>
      </c>
      <c r="K29" s="4" t="s">
        <v>144</v>
      </c>
      <c r="L29" s="4" t="s">
        <v>145</v>
      </c>
      <c r="M29" s="4" t="s">
        <v>146</v>
      </c>
      <c r="N29" s="4" t="s">
        <v>147</v>
      </c>
      <c r="O29" s="14" t="s">
        <v>148</v>
      </c>
      <c r="P29" s="5" t="s">
        <v>149</v>
      </c>
      <c r="Q29" s="5" t="s">
        <v>150</v>
      </c>
      <c r="R29" s="5" t="s">
        <v>151</v>
      </c>
      <c r="S29" s="5" t="s">
        <v>152</v>
      </c>
      <c r="T29" s="5" t="s">
        <v>153</v>
      </c>
      <c r="U29" s="5" t="s">
        <v>154</v>
      </c>
    </row>
    <row r="30" spans="1:40" s="17" customFormat="1" ht="27">
      <c r="A30" s="109"/>
      <c r="B30" s="9" t="s">
        <v>155</v>
      </c>
      <c r="C30" s="6" t="s">
        <v>156</v>
      </c>
      <c r="D30" s="7" t="s">
        <v>157</v>
      </c>
      <c r="E30" s="7" t="s">
        <v>158</v>
      </c>
      <c r="F30" s="7" t="s">
        <v>159</v>
      </c>
      <c r="G30" s="6" t="s">
        <v>156</v>
      </c>
      <c r="H30" s="6" t="s">
        <v>156</v>
      </c>
      <c r="I30" s="6" t="s">
        <v>156</v>
      </c>
      <c r="J30" s="6" t="s">
        <v>156</v>
      </c>
      <c r="K30" s="6" t="s">
        <v>156</v>
      </c>
      <c r="L30" s="6" t="s">
        <v>156</v>
      </c>
      <c r="M30" s="6" t="s">
        <v>156</v>
      </c>
      <c r="N30" s="16" t="s">
        <v>156</v>
      </c>
      <c r="O30" s="16" t="s">
        <v>156</v>
      </c>
      <c r="P30" s="7" t="s">
        <v>156</v>
      </c>
      <c r="Q30" s="7" t="s">
        <v>156</v>
      </c>
      <c r="R30" s="6" t="s">
        <v>156</v>
      </c>
      <c r="S30" s="6" t="s">
        <v>156</v>
      </c>
      <c r="T30" s="6" t="s">
        <v>156</v>
      </c>
      <c r="U30" s="6" t="s">
        <v>156</v>
      </c>
    </row>
    <row r="31" spans="1:40" s="82" customFormat="1">
      <c r="A31" s="21" t="str">
        <f>C8</f>
        <v>Fron 1</v>
      </c>
      <c r="B31" s="23">
        <v>21</v>
      </c>
      <c r="C31" s="2">
        <f>IF(C$27="%w/w SAR",((C$28*10)*$B31),IF(C$27="%w/w DM",(((C$28*10)*($B$28/100))*$B31),IF(C$27="kg/t SAR",(C$28*$B31),IF(C$27="kg/t DM",((C$28*($B$28/100))*$B31),IF(C$27="mg/kg SAR",((C$28*0.001)*$B31),IF(C$27="mg/kg DM",(((C$28*0.001)*($B$28/100))*$B31),0))))))</f>
        <v>141.01710000000003</v>
      </c>
      <c r="D31" s="2">
        <f>(IF(D$27="%w/w SAR",((D$28*10)*$B31),IF(D$27="%w/w DM",(((D$28*10)*($B$28/100))*$B31),IF(D$27="kg/t SAR",(D$28*$B31),IF(D$27="kg/t DM",((D$28*($B$28/100))*$B31),IF(D$27="mg/kg SAR",((D$28*0.001)*$B31),IF(D$27="mg/kg DM",(((D$28*0.001)*($B$28/100))*$B31),"0")))))))*2.291</f>
        <v>64.439873399999996</v>
      </c>
      <c r="E31" s="2">
        <f>(IF(E$27="%w/w SAR",((E$28*10)*$B31),IF(E$27="%w/w DM",(((E$28*10)*($B$28/100))*$B31),IF(E$27="kg/t SAR",(E$28*$B31),IF(E$27="kg/t DM",((E$28*($B$28/100))*$B31),IF(E$27="mg/kg SAR",((E$28*0.001)*$B31),IF(E$27="mg/kg DM",(((E$28*0.001)*($B$28/100))*$B31),"0")))))))*1.205</f>
        <v>9.9848469000000026</v>
      </c>
      <c r="F31" s="2">
        <f>(IF(F$27="%w/w SAR",((F$28*10)*$B31),IF(F$27="%w/w DM",(((F$28*10)*($B$28/100))*$B31),IF(F$27="kg/t SAR",(F$28*$B31),IF(F$27="kg/t DM",((F$28*($B$28/100))*$B31),IF(F$27="mg/kg SAR",((F$28*0.001)*$B31),IF(F$27="mg/kg DM",(((F$28*0.001)*($B$28/100))*$B31),"0")))))))*1.658</f>
        <v>4.9156052400000005</v>
      </c>
      <c r="G31" s="2">
        <f t="shared" ref="G31:P46" si="5">IF(G$27="%w/w SAR",((G$28*10)*$B31),IF(G$27="%w/w DM",(((G$28*10)*($B$28/100))*$B31),IF(G$27="kg/t SAR",(G$28*$B31),IF(G$27="kg/t DM",((G$28*($B$28/100))*$B31),IF(G$27="mg/kg SAR",((G$28*0.001)*$B31),IF(G$27="mg/kg DM",(((G$28*0.001)*($B$28/100))*$B31),0))))))</f>
        <v>0.19955250000000002</v>
      </c>
      <c r="H31" s="2">
        <f t="shared" si="5"/>
        <v>0.43521450000000006</v>
      </c>
      <c r="I31" s="2">
        <f t="shared" si="5"/>
        <v>6.2526450000000003E-3</v>
      </c>
      <c r="J31" s="2">
        <f t="shared" si="5"/>
        <v>1.9005000000000004E-4</v>
      </c>
      <c r="K31" s="2">
        <f t="shared" si="5"/>
        <v>1.9005000000000004E-4</v>
      </c>
      <c r="L31" s="2">
        <f t="shared" si="5"/>
        <v>3.8390100000000003E-2</v>
      </c>
      <c r="M31" s="2">
        <f t="shared" si="5"/>
        <v>0.13379520000000003</v>
      </c>
      <c r="N31" s="2">
        <f t="shared" si="5"/>
        <v>0</v>
      </c>
      <c r="O31" s="2">
        <f t="shared" si="5"/>
        <v>0</v>
      </c>
      <c r="P31" s="2">
        <f t="shared" si="5"/>
        <v>13.759620000000004</v>
      </c>
      <c r="Q31" s="2">
        <f>(IF(Q$27="%w/w SAR",((Q$28*10)*$B31),IF(Q$27="%w/w DM",(((Q$28*10)*($B$28/100))*$B31),IF(Q$27="kg/t SAR",(Q$28*$B31),IF(Q$27="kg/t DM",((Q$28*($B$28/100))*$B31),IF(Q$27="mg/kg SAR",((Q$28*0.001)*$B31),IF(Q$27="mg/kg DM",(((Q$28*0.001)*($B$28/100))*$B31),0)))))))*2.5</f>
        <v>59.390625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5"/>
      <c r="AC31" s="65"/>
      <c r="AD31" s="65"/>
      <c r="AE31" s="65"/>
      <c r="AF31" s="65"/>
      <c r="AG31" s="65"/>
      <c r="AH31" s="65"/>
      <c r="AI31" s="65"/>
    </row>
    <row r="32" spans="1:40" s="82" customFormat="1">
      <c r="A32" s="21" t="str">
        <f>D8</f>
        <v>Fron 2</v>
      </c>
      <c r="B32" s="23">
        <v>21</v>
      </c>
      <c r="C32" s="2">
        <f t="shared" ref="C32:C50" si="6">IF(C$27="%w/w SAR",((C$28*10)*$B32),IF(C$27="%w/w DM",(((C$28*10)*($B$28/100))*$B32),IF(C$27="kg/t SAR",(C$28*$B32),IF(C$27="kg/t DM",((C$28*($B$28/100))*$B32),IF(C$27="mg/kg SAR",((C$28*0.001)*$B32),IF(C$27="mg/kg DM",(((C$28*0.001)*($B$28/100))*$B32),0))))))</f>
        <v>141.01710000000003</v>
      </c>
      <c r="D32" s="2">
        <f t="shared" ref="D32:D50" si="7">(IF(D$27="%w/w SAR",((D$28*10)*$B32),IF(D$27="%w/w DM",(((D$28*10)*($B$28/100))*$B32),IF(D$27="kg/t SAR",(D$28*$B32),IF(D$27="kg/t DM",((D$28*($B$28/100))*$B32),IF(D$27="mg/kg SAR",((D$28*0.001)*$B32),IF(D$27="mg/kg DM",(((D$28*0.001)*($B$28/100))*$B32),"0")))))))*2.291</f>
        <v>64.439873399999996</v>
      </c>
      <c r="E32" s="2">
        <f t="shared" ref="E32:E50" si="8">(IF(E$27="%w/w SAR",((E$28*10)*$B32),IF(E$27="%w/w DM",(((E$28*10)*($B$28/100))*$B32),IF(E$27="kg/t SAR",(E$28*$B32),IF(E$27="kg/t DM",((E$28*($B$28/100))*$B32),IF(E$27="mg/kg SAR",((E$28*0.001)*$B32),IF(E$27="mg/kg DM",(((E$28*0.001)*($B$28/100))*$B32),"0")))))))*1.205</f>
        <v>9.9848469000000026</v>
      </c>
      <c r="F32" s="2">
        <f t="shared" ref="F32:F50" si="9">(IF(F$27="%w/w SAR",((F$28*10)*$B32),IF(F$27="%w/w DM",(((F$28*10)*($B$28/100))*$B32),IF(F$27="kg/t SAR",(F$28*$B32),IF(F$27="kg/t DM",((F$28*($B$28/100))*$B32),IF(F$27="mg/kg SAR",((F$28*0.001)*$B32),IF(F$27="mg/kg DM",(((F$28*0.001)*($B$28/100))*$B32),"0")))))))*1.658</f>
        <v>4.9156052400000005</v>
      </c>
      <c r="G32" s="2">
        <f t="shared" si="5"/>
        <v>0.19955250000000002</v>
      </c>
      <c r="H32" s="2">
        <f t="shared" si="5"/>
        <v>0.43521450000000006</v>
      </c>
      <c r="I32" s="2">
        <f t="shared" si="5"/>
        <v>6.2526450000000003E-3</v>
      </c>
      <c r="J32" s="2">
        <f t="shared" si="5"/>
        <v>1.9005000000000004E-4</v>
      </c>
      <c r="K32" s="2">
        <f t="shared" si="5"/>
        <v>1.9005000000000004E-4</v>
      </c>
      <c r="L32" s="2">
        <f t="shared" si="5"/>
        <v>3.8390100000000003E-2</v>
      </c>
      <c r="M32" s="2">
        <f t="shared" si="5"/>
        <v>0.13379520000000003</v>
      </c>
      <c r="N32" s="2">
        <f t="shared" si="5"/>
        <v>0</v>
      </c>
      <c r="O32" s="2">
        <f t="shared" si="5"/>
        <v>0</v>
      </c>
      <c r="P32" s="2">
        <f t="shared" si="5"/>
        <v>13.759620000000004</v>
      </c>
      <c r="Q32" s="2">
        <f t="shared" ref="Q32:Q50" si="10">(IF(Q$27="%w/w SAR",((Q$28*10)*$B32),IF(Q$27="%w/w DM",(((Q$28*10)*($B$28/100))*$B32),IF(Q$27="kg/t SAR",(Q$28*$B32),IF(Q$27="kg/t DM",((Q$28*($B$28/100))*$B32),IF(Q$27="mg/kg SAR",((Q$28*0.001)*$B32),IF(Q$27="mg/kg DM",(((Q$28*0.001)*($B$28/100))*$B32),0)))))))*2.5</f>
        <v>59.390625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5"/>
      <c r="AC32" s="65"/>
      <c r="AD32" s="65"/>
      <c r="AE32" s="65"/>
      <c r="AF32" s="65"/>
      <c r="AG32" s="65"/>
      <c r="AH32" s="65"/>
      <c r="AI32" s="65"/>
    </row>
    <row r="33" spans="1:35" s="82" customFormat="1">
      <c r="A33" s="21" t="str">
        <f>E8</f>
        <v>Fron 3</v>
      </c>
      <c r="B33" s="23">
        <v>21</v>
      </c>
      <c r="C33" s="2">
        <f t="shared" si="6"/>
        <v>141.01710000000003</v>
      </c>
      <c r="D33" s="2">
        <f t="shared" si="7"/>
        <v>64.439873399999996</v>
      </c>
      <c r="E33" s="2">
        <f t="shared" si="8"/>
        <v>9.9848469000000026</v>
      </c>
      <c r="F33" s="2">
        <f t="shared" si="9"/>
        <v>4.9156052400000005</v>
      </c>
      <c r="G33" s="2">
        <f t="shared" si="5"/>
        <v>0.19955250000000002</v>
      </c>
      <c r="H33" s="2">
        <f t="shared" si="5"/>
        <v>0.43521450000000006</v>
      </c>
      <c r="I33" s="2">
        <f t="shared" si="5"/>
        <v>6.2526450000000003E-3</v>
      </c>
      <c r="J33" s="2">
        <f t="shared" si="5"/>
        <v>1.9005000000000004E-4</v>
      </c>
      <c r="K33" s="2">
        <f t="shared" si="5"/>
        <v>1.9005000000000004E-4</v>
      </c>
      <c r="L33" s="2">
        <f t="shared" si="5"/>
        <v>3.8390100000000003E-2</v>
      </c>
      <c r="M33" s="2">
        <f t="shared" si="5"/>
        <v>0.13379520000000003</v>
      </c>
      <c r="N33" s="2">
        <f t="shared" si="5"/>
        <v>0</v>
      </c>
      <c r="O33" s="2">
        <f t="shared" si="5"/>
        <v>0</v>
      </c>
      <c r="P33" s="2">
        <f t="shared" si="5"/>
        <v>13.759620000000004</v>
      </c>
      <c r="Q33" s="2">
        <f t="shared" si="10"/>
        <v>59.390625</v>
      </c>
      <c r="R33" s="2">
        <f t="shared" si="11"/>
        <v>0</v>
      </c>
      <c r="S33" s="2">
        <f t="shared" si="11"/>
        <v>0</v>
      </c>
      <c r="T33" s="2">
        <f t="shared" si="11"/>
        <v>0</v>
      </c>
      <c r="U33" s="2">
        <f t="shared" si="11"/>
        <v>0</v>
      </c>
      <c r="AB33" s="65"/>
      <c r="AC33" s="65"/>
      <c r="AD33" s="65"/>
      <c r="AE33" s="65"/>
      <c r="AF33" s="65"/>
      <c r="AG33" s="65"/>
      <c r="AH33" s="65"/>
      <c r="AI33" s="65"/>
    </row>
    <row r="34" spans="1:35" s="82" customFormat="1">
      <c r="A34" s="21" t="str">
        <f>F8</f>
        <v>Fron 4</v>
      </c>
      <c r="B34" s="23">
        <v>21</v>
      </c>
      <c r="C34" s="2">
        <f t="shared" si="6"/>
        <v>141.01710000000003</v>
      </c>
      <c r="D34" s="2">
        <f t="shared" si="7"/>
        <v>64.439873399999996</v>
      </c>
      <c r="E34" s="2">
        <f t="shared" si="8"/>
        <v>9.9848469000000026</v>
      </c>
      <c r="F34" s="2">
        <f t="shared" si="9"/>
        <v>4.9156052400000005</v>
      </c>
      <c r="G34" s="2">
        <f t="shared" si="5"/>
        <v>0.19955250000000002</v>
      </c>
      <c r="H34" s="2">
        <f t="shared" si="5"/>
        <v>0.43521450000000006</v>
      </c>
      <c r="I34" s="2">
        <f t="shared" si="5"/>
        <v>6.2526450000000003E-3</v>
      </c>
      <c r="J34" s="2">
        <f t="shared" si="5"/>
        <v>1.9005000000000004E-4</v>
      </c>
      <c r="K34" s="2">
        <f t="shared" si="5"/>
        <v>1.9005000000000004E-4</v>
      </c>
      <c r="L34" s="2">
        <f t="shared" si="5"/>
        <v>3.8390100000000003E-2</v>
      </c>
      <c r="M34" s="2">
        <f t="shared" si="5"/>
        <v>0.13379520000000003</v>
      </c>
      <c r="N34" s="2">
        <f t="shared" si="5"/>
        <v>0</v>
      </c>
      <c r="O34" s="2">
        <f t="shared" si="5"/>
        <v>0</v>
      </c>
      <c r="P34" s="2">
        <f t="shared" si="5"/>
        <v>13.759620000000004</v>
      </c>
      <c r="Q34" s="2">
        <f t="shared" si="10"/>
        <v>59.390625</v>
      </c>
      <c r="R34" s="2">
        <f t="shared" si="11"/>
        <v>0</v>
      </c>
      <c r="S34" s="2">
        <f t="shared" si="11"/>
        <v>0</v>
      </c>
      <c r="T34" s="2">
        <f t="shared" si="11"/>
        <v>0</v>
      </c>
      <c r="U34" s="2">
        <f t="shared" si="11"/>
        <v>0</v>
      </c>
      <c r="AB34" s="65"/>
      <c r="AC34" s="65"/>
      <c r="AD34" s="65"/>
      <c r="AE34" s="65"/>
      <c r="AF34" s="65"/>
      <c r="AG34" s="65"/>
      <c r="AH34" s="65"/>
      <c r="AI34" s="65"/>
    </row>
    <row r="35" spans="1:35" s="82" customFormat="1">
      <c r="A35" s="21" t="str">
        <f>G8</f>
        <v>Fron 5</v>
      </c>
      <c r="B35" s="23">
        <v>21</v>
      </c>
      <c r="C35" s="2">
        <f t="shared" si="6"/>
        <v>141.01710000000003</v>
      </c>
      <c r="D35" s="2">
        <f t="shared" si="7"/>
        <v>64.439873399999996</v>
      </c>
      <c r="E35" s="2">
        <f t="shared" si="8"/>
        <v>9.9848469000000026</v>
      </c>
      <c r="F35" s="2">
        <f t="shared" si="9"/>
        <v>4.9156052400000005</v>
      </c>
      <c r="G35" s="2">
        <f t="shared" si="5"/>
        <v>0.19955250000000002</v>
      </c>
      <c r="H35" s="2">
        <f t="shared" si="5"/>
        <v>0.43521450000000006</v>
      </c>
      <c r="I35" s="2">
        <f t="shared" si="5"/>
        <v>6.2526450000000003E-3</v>
      </c>
      <c r="J35" s="2">
        <f t="shared" si="5"/>
        <v>1.9005000000000004E-4</v>
      </c>
      <c r="K35" s="2">
        <f t="shared" si="5"/>
        <v>1.9005000000000004E-4</v>
      </c>
      <c r="L35" s="2">
        <f t="shared" si="5"/>
        <v>3.8390100000000003E-2</v>
      </c>
      <c r="M35" s="2">
        <f t="shared" si="5"/>
        <v>0.13379520000000003</v>
      </c>
      <c r="N35" s="2">
        <f t="shared" si="5"/>
        <v>0</v>
      </c>
      <c r="O35" s="2">
        <f t="shared" si="5"/>
        <v>0</v>
      </c>
      <c r="P35" s="2">
        <f t="shared" si="5"/>
        <v>13.759620000000004</v>
      </c>
      <c r="Q35" s="2">
        <f t="shared" si="10"/>
        <v>59.390625</v>
      </c>
      <c r="R35" s="2">
        <f t="shared" si="11"/>
        <v>0</v>
      </c>
      <c r="S35" s="2">
        <f t="shared" si="11"/>
        <v>0</v>
      </c>
      <c r="T35" s="2">
        <f t="shared" si="11"/>
        <v>0</v>
      </c>
      <c r="U35" s="2">
        <f t="shared" si="11"/>
        <v>0</v>
      </c>
      <c r="AB35" s="65"/>
      <c r="AC35" s="65"/>
      <c r="AD35" s="65"/>
      <c r="AE35" s="65"/>
      <c r="AF35" s="65"/>
      <c r="AG35" s="65"/>
      <c r="AH35" s="65"/>
      <c r="AI35" s="65"/>
    </row>
    <row r="36" spans="1:35" s="82" customFormat="1">
      <c r="A36" s="21" t="str">
        <f>H8</f>
        <v>Fron 6</v>
      </c>
      <c r="B36" s="23">
        <v>21</v>
      </c>
      <c r="C36" s="2">
        <f t="shared" si="6"/>
        <v>141.01710000000003</v>
      </c>
      <c r="D36" s="2">
        <f t="shared" si="7"/>
        <v>64.439873399999996</v>
      </c>
      <c r="E36" s="2">
        <f t="shared" si="8"/>
        <v>9.9848469000000026</v>
      </c>
      <c r="F36" s="2">
        <f t="shared" si="9"/>
        <v>4.9156052400000005</v>
      </c>
      <c r="G36" s="2">
        <f t="shared" si="5"/>
        <v>0.19955250000000002</v>
      </c>
      <c r="H36" s="2">
        <f t="shared" si="5"/>
        <v>0.43521450000000006</v>
      </c>
      <c r="I36" s="2">
        <f t="shared" si="5"/>
        <v>6.2526450000000003E-3</v>
      </c>
      <c r="J36" s="2">
        <f t="shared" si="5"/>
        <v>1.9005000000000004E-4</v>
      </c>
      <c r="K36" s="2">
        <f t="shared" si="5"/>
        <v>1.9005000000000004E-4</v>
      </c>
      <c r="L36" s="2">
        <f t="shared" si="5"/>
        <v>3.8390100000000003E-2</v>
      </c>
      <c r="M36" s="2">
        <f t="shared" si="5"/>
        <v>0.13379520000000003</v>
      </c>
      <c r="N36" s="2">
        <f t="shared" si="5"/>
        <v>0</v>
      </c>
      <c r="O36" s="2">
        <f t="shared" si="5"/>
        <v>0</v>
      </c>
      <c r="P36" s="2">
        <f t="shared" si="5"/>
        <v>13.759620000000004</v>
      </c>
      <c r="Q36" s="2">
        <f t="shared" si="10"/>
        <v>59.390625</v>
      </c>
      <c r="R36" s="2">
        <f t="shared" si="11"/>
        <v>0</v>
      </c>
      <c r="S36" s="2">
        <f t="shared" si="11"/>
        <v>0</v>
      </c>
      <c r="T36" s="2">
        <f t="shared" si="11"/>
        <v>0</v>
      </c>
      <c r="U36" s="2">
        <f t="shared" si="11"/>
        <v>0</v>
      </c>
      <c r="AB36" s="65"/>
      <c r="AC36" s="65"/>
      <c r="AD36" s="65"/>
      <c r="AE36" s="65"/>
      <c r="AF36" s="65"/>
      <c r="AG36" s="65"/>
      <c r="AH36" s="65"/>
      <c r="AI36" s="65"/>
    </row>
    <row r="37" spans="1:35" s="82" customFormat="1">
      <c r="A37" s="21" t="str">
        <f>I8</f>
        <v>Fron 7</v>
      </c>
      <c r="B37" s="23">
        <v>21</v>
      </c>
      <c r="C37" s="2">
        <f t="shared" si="6"/>
        <v>141.01710000000003</v>
      </c>
      <c r="D37" s="2">
        <f t="shared" si="7"/>
        <v>64.439873399999996</v>
      </c>
      <c r="E37" s="2">
        <f t="shared" si="8"/>
        <v>9.9848469000000026</v>
      </c>
      <c r="F37" s="2">
        <f t="shared" si="9"/>
        <v>4.9156052400000005</v>
      </c>
      <c r="G37" s="2">
        <f t="shared" si="5"/>
        <v>0.19955250000000002</v>
      </c>
      <c r="H37" s="2">
        <f t="shared" si="5"/>
        <v>0.43521450000000006</v>
      </c>
      <c r="I37" s="2">
        <f t="shared" si="5"/>
        <v>6.2526450000000003E-3</v>
      </c>
      <c r="J37" s="2">
        <f t="shared" si="5"/>
        <v>1.9005000000000004E-4</v>
      </c>
      <c r="K37" s="2">
        <f t="shared" si="5"/>
        <v>1.9005000000000004E-4</v>
      </c>
      <c r="L37" s="2">
        <f t="shared" si="5"/>
        <v>3.8390100000000003E-2</v>
      </c>
      <c r="M37" s="2">
        <f t="shared" si="5"/>
        <v>0.13379520000000003</v>
      </c>
      <c r="N37" s="2">
        <f t="shared" si="5"/>
        <v>0</v>
      </c>
      <c r="O37" s="2">
        <f t="shared" si="5"/>
        <v>0</v>
      </c>
      <c r="P37" s="2">
        <f t="shared" si="5"/>
        <v>13.759620000000004</v>
      </c>
      <c r="Q37" s="2">
        <f t="shared" si="10"/>
        <v>59.390625</v>
      </c>
      <c r="R37" s="2">
        <f t="shared" si="11"/>
        <v>0</v>
      </c>
      <c r="S37" s="2">
        <f t="shared" si="11"/>
        <v>0</v>
      </c>
      <c r="T37" s="2">
        <f t="shared" si="11"/>
        <v>0</v>
      </c>
      <c r="U37" s="2">
        <f t="shared" si="11"/>
        <v>0</v>
      </c>
      <c r="AB37" s="65"/>
      <c r="AC37" s="65"/>
      <c r="AD37" s="65"/>
      <c r="AE37" s="65"/>
      <c r="AF37" s="65"/>
      <c r="AG37" s="65"/>
      <c r="AH37" s="65"/>
      <c r="AI37" s="65"/>
    </row>
    <row r="38" spans="1:35" s="82" customFormat="1">
      <c r="A38" s="21" t="str">
        <f>J8</f>
        <v>Fron 8</v>
      </c>
      <c r="B38" s="23">
        <v>21</v>
      </c>
      <c r="C38" s="2">
        <f t="shared" si="6"/>
        <v>141.01710000000003</v>
      </c>
      <c r="D38" s="2">
        <f t="shared" si="7"/>
        <v>64.439873399999996</v>
      </c>
      <c r="E38" s="2">
        <f t="shared" si="8"/>
        <v>9.9848469000000026</v>
      </c>
      <c r="F38" s="2">
        <f t="shared" si="9"/>
        <v>4.9156052400000005</v>
      </c>
      <c r="G38" s="2">
        <f t="shared" si="5"/>
        <v>0.19955250000000002</v>
      </c>
      <c r="H38" s="2">
        <f t="shared" si="5"/>
        <v>0.43521450000000006</v>
      </c>
      <c r="I38" s="2">
        <f t="shared" si="5"/>
        <v>6.2526450000000003E-3</v>
      </c>
      <c r="J38" s="2">
        <f t="shared" si="5"/>
        <v>1.9005000000000004E-4</v>
      </c>
      <c r="K38" s="2">
        <f t="shared" si="5"/>
        <v>1.9005000000000004E-4</v>
      </c>
      <c r="L38" s="2">
        <f t="shared" si="5"/>
        <v>3.8390100000000003E-2</v>
      </c>
      <c r="M38" s="2">
        <f t="shared" si="5"/>
        <v>0.13379520000000003</v>
      </c>
      <c r="N38" s="2">
        <f t="shared" si="5"/>
        <v>0</v>
      </c>
      <c r="O38" s="2">
        <f t="shared" si="5"/>
        <v>0</v>
      </c>
      <c r="P38" s="2">
        <f t="shared" si="5"/>
        <v>13.759620000000004</v>
      </c>
      <c r="Q38" s="2">
        <f t="shared" si="10"/>
        <v>59.390625</v>
      </c>
      <c r="R38" s="2">
        <f t="shared" si="11"/>
        <v>0</v>
      </c>
      <c r="S38" s="2">
        <f t="shared" si="11"/>
        <v>0</v>
      </c>
      <c r="T38" s="2">
        <f t="shared" si="11"/>
        <v>0</v>
      </c>
      <c r="U38" s="2">
        <f t="shared" si="11"/>
        <v>0</v>
      </c>
      <c r="AB38" s="65"/>
      <c r="AC38" s="65"/>
      <c r="AD38" s="65"/>
      <c r="AE38" s="65"/>
      <c r="AF38" s="65"/>
      <c r="AG38" s="65"/>
      <c r="AH38" s="65"/>
      <c r="AI38" s="65"/>
    </row>
    <row r="39" spans="1:35" s="82" customFormat="1">
      <c r="A39" s="21" t="str">
        <f>K8</f>
        <v>Fron 9</v>
      </c>
      <c r="B39" s="23">
        <v>21</v>
      </c>
      <c r="C39" s="2">
        <f t="shared" si="6"/>
        <v>141.01710000000003</v>
      </c>
      <c r="D39" s="2">
        <f t="shared" si="7"/>
        <v>64.439873399999996</v>
      </c>
      <c r="E39" s="2">
        <f t="shared" si="8"/>
        <v>9.9848469000000026</v>
      </c>
      <c r="F39" s="2">
        <f t="shared" si="9"/>
        <v>4.9156052400000005</v>
      </c>
      <c r="G39" s="2">
        <f t="shared" si="5"/>
        <v>0.19955250000000002</v>
      </c>
      <c r="H39" s="2">
        <f t="shared" si="5"/>
        <v>0.43521450000000006</v>
      </c>
      <c r="I39" s="2">
        <f t="shared" si="5"/>
        <v>6.2526450000000003E-3</v>
      </c>
      <c r="J39" s="2">
        <f t="shared" si="5"/>
        <v>1.9005000000000004E-4</v>
      </c>
      <c r="K39" s="2">
        <f t="shared" si="5"/>
        <v>1.9005000000000004E-4</v>
      </c>
      <c r="L39" s="2">
        <f t="shared" si="5"/>
        <v>3.8390100000000003E-2</v>
      </c>
      <c r="M39" s="2">
        <f t="shared" si="5"/>
        <v>0.13379520000000003</v>
      </c>
      <c r="N39" s="2">
        <f t="shared" si="5"/>
        <v>0</v>
      </c>
      <c r="O39" s="2">
        <f t="shared" si="5"/>
        <v>0</v>
      </c>
      <c r="P39" s="2">
        <f t="shared" si="5"/>
        <v>13.759620000000004</v>
      </c>
      <c r="Q39" s="2">
        <f t="shared" si="10"/>
        <v>59.390625</v>
      </c>
      <c r="R39" s="2">
        <f t="shared" si="11"/>
        <v>0</v>
      </c>
      <c r="S39" s="2">
        <f t="shared" si="11"/>
        <v>0</v>
      </c>
      <c r="T39" s="2">
        <f t="shared" si="11"/>
        <v>0</v>
      </c>
      <c r="U39" s="2">
        <f t="shared" si="11"/>
        <v>0</v>
      </c>
      <c r="AB39" s="65"/>
      <c r="AC39" s="65"/>
      <c r="AD39" s="65"/>
      <c r="AE39" s="65"/>
      <c r="AF39" s="65"/>
      <c r="AG39" s="65"/>
      <c r="AH39" s="65"/>
      <c r="AI39" s="65"/>
    </row>
    <row r="40" spans="1:35" s="82" customFormat="1">
      <c r="A40" s="21" t="str">
        <f>L8</f>
        <v>Fron 10</v>
      </c>
      <c r="B40" s="23">
        <v>21</v>
      </c>
      <c r="C40" s="2">
        <f t="shared" si="6"/>
        <v>141.01710000000003</v>
      </c>
      <c r="D40" s="2">
        <f t="shared" si="7"/>
        <v>64.439873399999996</v>
      </c>
      <c r="E40" s="2">
        <f t="shared" si="8"/>
        <v>9.9848469000000026</v>
      </c>
      <c r="F40" s="2">
        <f t="shared" si="9"/>
        <v>4.9156052400000005</v>
      </c>
      <c r="G40" s="2">
        <f t="shared" si="5"/>
        <v>0.19955250000000002</v>
      </c>
      <c r="H40" s="2">
        <f t="shared" si="5"/>
        <v>0.43521450000000006</v>
      </c>
      <c r="I40" s="2">
        <f t="shared" si="5"/>
        <v>6.2526450000000003E-3</v>
      </c>
      <c r="J40" s="2">
        <f t="shared" si="5"/>
        <v>1.9005000000000004E-4</v>
      </c>
      <c r="K40" s="2">
        <f t="shared" si="5"/>
        <v>1.9005000000000004E-4</v>
      </c>
      <c r="L40" s="2">
        <f t="shared" si="5"/>
        <v>3.8390100000000003E-2</v>
      </c>
      <c r="M40" s="2">
        <f t="shared" si="5"/>
        <v>0.13379520000000003</v>
      </c>
      <c r="N40" s="2">
        <f t="shared" si="5"/>
        <v>0</v>
      </c>
      <c r="O40" s="2">
        <f t="shared" si="5"/>
        <v>0</v>
      </c>
      <c r="P40" s="2">
        <f t="shared" si="5"/>
        <v>13.759620000000004</v>
      </c>
      <c r="Q40" s="2">
        <f t="shared" si="10"/>
        <v>59.390625</v>
      </c>
      <c r="R40" s="2">
        <f t="shared" si="11"/>
        <v>0</v>
      </c>
      <c r="S40" s="2">
        <f t="shared" si="11"/>
        <v>0</v>
      </c>
      <c r="T40" s="2">
        <f t="shared" si="11"/>
        <v>0</v>
      </c>
      <c r="U40" s="2">
        <f t="shared" si="11"/>
        <v>0</v>
      </c>
      <c r="AB40" s="65"/>
      <c r="AC40" s="65"/>
      <c r="AD40" s="65"/>
      <c r="AE40" s="65"/>
      <c r="AF40" s="65"/>
      <c r="AG40" s="65"/>
      <c r="AH40" s="65"/>
      <c r="AI40" s="65"/>
    </row>
    <row r="41" spans="1:35" s="82" customFormat="1">
      <c r="A41" s="21" t="str">
        <f>M8</f>
        <v>Fron 11</v>
      </c>
      <c r="B41" s="23">
        <v>21</v>
      </c>
      <c r="C41" s="2">
        <f t="shared" si="6"/>
        <v>141.01710000000003</v>
      </c>
      <c r="D41" s="2">
        <f t="shared" si="7"/>
        <v>64.439873399999996</v>
      </c>
      <c r="E41" s="2">
        <f t="shared" si="8"/>
        <v>9.9848469000000026</v>
      </c>
      <c r="F41" s="2">
        <f t="shared" si="9"/>
        <v>4.9156052400000005</v>
      </c>
      <c r="G41" s="2">
        <f t="shared" si="5"/>
        <v>0.19955250000000002</v>
      </c>
      <c r="H41" s="2">
        <f t="shared" si="5"/>
        <v>0.43521450000000006</v>
      </c>
      <c r="I41" s="2">
        <f t="shared" si="5"/>
        <v>6.2526450000000003E-3</v>
      </c>
      <c r="J41" s="2">
        <f t="shared" si="5"/>
        <v>1.9005000000000004E-4</v>
      </c>
      <c r="K41" s="2">
        <f t="shared" si="5"/>
        <v>1.9005000000000004E-4</v>
      </c>
      <c r="L41" s="2">
        <f t="shared" si="5"/>
        <v>3.8390100000000003E-2</v>
      </c>
      <c r="M41" s="2">
        <f t="shared" si="5"/>
        <v>0.13379520000000003</v>
      </c>
      <c r="N41" s="2">
        <f t="shared" si="5"/>
        <v>0</v>
      </c>
      <c r="O41" s="2">
        <f t="shared" si="5"/>
        <v>0</v>
      </c>
      <c r="P41" s="2">
        <f t="shared" si="5"/>
        <v>13.759620000000004</v>
      </c>
      <c r="Q41" s="2">
        <f t="shared" si="10"/>
        <v>59.390625</v>
      </c>
      <c r="R41" s="2">
        <f t="shared" si="11"/>
        <v>0</v>
      </c>
      <c r="S41" s="2">
        <f t="shared" si="11"/>
        <v>0</v>
      </c>
      <c r="T41" s="2">
        <f t="shared" si="11"/>
        <v>0</v>
      </c>
      <c r="U41" s="2">
        <f t="shared" si="11"/>
        <v>0</v>
      </c>
      <c r="AB41" s="65"/>
      <c r="AC41" s="65"/>
      <c r="AD41" s="65"/>
      <c r="AE41" s="65"/>
      <c r="AF41" s="65"/>
      <c r="AG41" s="65"/>
      <c r="AH41" s="65"/>
      <c r="AI41" s="65"/>
    </row>
    <row r="42" spans="1:35" s="82" customFormat="1">
      <c r="A42" s="21" t="str">
        <f>N8</f>
        <v>Fron 12</v>
      </c>
      <c r="B42" s="23">
        <v>21</v>
      </c>
      <c r="C42" s="2">
        <f t="shared" si="6"/>
        <v>141.01710000000003</v>
      </c>
      <c r="D42" s="2">
        <f t="shared" si="7"/>
        <v>64.439873399999996</v>
      </c>
      <c r="E42" s="2">
        <f t="shared" si="8"/>
        <v>9.9848469000000026</v>
      </c>
      <c r="F42" s="2">
        <f t="shared" si="9"/>
        <v>4.9156052400000005</v>
      </c>
      <c r="G42" s="2">
        <f t="shared" si="5"/>
        <v>0.19955250000000002</v>
      </c>
      <c r="H42" s="2">
        <f t="shared" si="5"/>
        <v>0.43521450000000006</v>
      </c>
      <c r="I42" s="2">
        <f t="shared" si="5"/>
        <v>6.2526450000000003E-3</v>
      </c>
      <c r="J42" s="2">
        <f t="shared" si="5"/>
        <v>1.9005000000000004E-4</v>
      </c>
      <c r="K42" s="2">
        <f t="shared" si="5"/>
        <v>1.9005000000000004E-4</v>
      </c>
      <c r="L42" s="2">
        <f t="shared" si="5"/>
        <v>3.8390100000000003E-2</v>
      </c>
      <c r="M42" s="2">
        <f t="shared" si="5"/>
        <v>0.13379520000000003</v>
      </c>
      <c r="N42" s="2">
        <f t="shared" si="5"/>
        <v>0</v>
      </c>
      <c r="O42" s="2">
        <f t="shared" si="5"/>
        <v>0</v>
      </c>
      <c r="P42" s="2">
        <f t="shared" si="5"/>
        <v>13.759620000000004</v>
      </c>
      <c r="Q42" s="2">
        <f t="shared" si="10"/>
        <v>59.390625</v>
      </c>
      <c r="R42" s="2">
        <f t="shared" si="11"/>
        <v>0</v>
      </c>
      <c r="S42" s="2">
        <f t="shared" si="11"/>
        <v>0</v>
      </c>
      <c r="T42" s="2">
        <f t="shared" si="11"/>
        <v>0</v>
      </c>
      <c r="U42" s="2">
        <f t="shared" si="11"/>
        <v>0</v>
      </c>
      <c r="AB42" s="65"/>
      <c r="AC42" s="65"/>
      <c r="AD42" s="65"/>
      <c r="AE42" s="65"/>
      <c r="AF42" s="65"/>
      <c r="AG42" s="65"/>
      <c r="AH42" s="65"/>
      <c r="AI42" s="65"/>
    </row>
    <row r="43" spans="1:35" s="82" customFormat="1">
      <c r="A43" s="21" t="str">
        <f>O8</f>
        <v>Fron 13</v>
      </c>
      <c r="B43" s="23">
        <v>21</v>
      </c>
      <c r="C43" s="2">
        <f t="shared" si="6"/>
        <v>141.01710000000003</v>
      </c>
      <c r="D43" s="2">
        <f t="shared" si="7"/>
        <v>64.439873399999996</v>
      </c>
      <c r="E43" s="2">
        <f t="shared" si="8"/>
        <v>9.9848469000000026</v>
      </c>
      <c r="F43" s="2">
        <f t="shared" si="9"/>
        <v>4.9156052400000005</v>
      </c>
      <c r="G43" s="2">
        <f t="shared" si="5"/>
        <v>0.19955250000000002</v>
      </c>
      <c r="H43" s="2">
        <f t="shared" si="5"/>
        <v>0.43521450000000006</v>
      </c>
      <c r="I43" s="2">
        <f t="shared" si="5"/>
        <v>6.2526450000000003E-3</v>
      </c>
      <c r="J43" s="2">
        <f t="shared" si="5"/>
        <v>1.9005000000000004E-4</v>
      </c>
      <c r="K43" s="2">
        <f t="shared" si="5"/>
        <v>1.9005000000000004E-4</v>
      </c>
      <c r="L43" s="2">
        <f t="shared" si="5"/>
        <v>3.8390100000000003E-2</v>
      </c>
      <c r="M43" s="2">
        <f t="shared" si="5"/>
        <v>0.13379520000000003</v>
      </c>
      <c r="N43" s="2">
        <f t="shared" si="5"/>
        <v>0</v>
      </c>
      <c r="O43" s="2">
        <f t="shared" si="5"/>
        <v>0</v>
      </c>
      <c r="P43" s="2">
        <f t="shared" si="5"/>
        <v>13.759620000000004</v>
      </c>
      <c r="Q43" s="2">
        <f t="shared" si="10"/>
        <v>59.390625</v>
      </c>
      <c r="R43" s="2">
        <f t="shared" si="11"/>
        <v>0</v>
      </c>
      <c r="S43" s="2">
        <f t="shared" si="11"/>
        <v>0</v>
      </c>
      <c r="T43" s="2">
        <f t="shared" si="11"/>
        <v>0</v>
      </c>
      <c r="U43" s="2">
        <f t="shared" si="11"/>
        <v>0</v>
      </c>
      <c r="AB43" s="65"/>
      <c r="AC43" s="65"/>
      <c r="AD43" s="65"/>
      <c r="AE43" s="65"/>
      <c r="AF43" s="65"/>
      <c r="AG43" s="65"/>
      <c r="AH43" s="65"/>
      <c r="AI43" s="65"/>
    </row>
    <row r="44" spans="1:35" s="82" customFormat="1">
      <c r="A44" s="21" t="str">
        <f>P8</f>
        <v>Fron 14</v>
      </c>
      <c r="B44" s="23">
        <v>21</v>
      </c>
      <c r="C44" s="2">
        <f t="shared" si="6"/>
        <v>141.01710000000003</v>
      </c>
      <c r="D44" s="2">
        <f t="shared" si="7"/>
        <v>64.439873399999996</v>
      </c>
      <c r="E44" s="2">
        <f t="shared" si="8"/>
        <v>9.9848469000000026</v>
      </c>
      <c r="F44" s="2">
        <f t="shared" si="9"/>
        <v>4.9156052400000005</v>
      </c>
      <c r="G44" s="2">
        <f t="shared" si="5"/>
        <v>0.19955250000000002</v>
      </c>
      <c r="H44" s="2">
        <f t="shared" si="5"/>
        <v>0.43521450000000006</v>
      </c>
      <c r="I44" s="2">
        <f t="shared" si="5"/>
        <v>6.2526450000000003E-3</v>
      </c>
      <c r="J44" s="2">
        <f t="shared" si="5"/>
        <v>1.9005000000000004E-4</v>
      </c>
      <c r="K44" s="2">
        <f t="shared" si="5"/>
        <v>1.9005000000000004E-4</v>
      </c>
      <c r="L44" s="2">
        <f t="shared" si="5"/>
        <v>3.8390100000000003E-2</v>
      </c>
      <c r="M44" s="2">
        <f t="shared" si="5"/>
        <v>0.13379520000000003</v>
      </c>
      <c r="N44" s="2">
        <f t="shared" si="5"/>
        <v>0</v>
      </c>
      <c r="O44" s="2">
        <f t="shared" si="5"/>
        <v>0</v>
      </c>
      <c r="P44" s="2">
        <f t="shared" si="5"/>
        <v>13.759620000000004</v>
      </c>
      <c r="Q44" s="2">
        <f t="shared" si="10"/>
        <v>59.390625</v>
      </c>
      <c r="R44" s="2">
        <f t="shared" si="11"/>
        <v>0</v>
      </c>
      <c r="S44" s="2">
        <f t="shared" si="11"/>
        <v>0</v>
      </c>
      <c r="T44" s="2">
        <f t="shared" si="11"/>
        <v>0</v>
      </c>
      <c r="U44" s="2">
        <f t="shared" si="11"/>
        <v>0</v>
      </c>
      <c r="AB44" s="65"/>
      <c r="AC44" s="65"/>
      <c r="AD44" s="65"/>
      <c r="AE44" s="65"/>
      <c r="AF44" s="65"/>
      <c r="AG44" s="65"/>
      <c r="AH44" s="65"/>
      <c r="AI44" s="65"/>
    </row>
    <row r="45" spans="1:35" s="82" customFormat="1">
      <c r="A45" s="21" t="str">
        <f>Q8</f>
        <v>Fron 16</v>
      </c>
      <c r="B45" s="23">
        <v>21</v>
      </c>
      <c r="C45" s="2">
        <f t="shared" si="6"/>
        <v>141.01710000000003</v>
      </c>
      <c r="D45" s="2">
        <f t="shared" si="7"/>
        <v>64.439873399999996</v>
      </c>
      <c r="E45" s="2">
        <f t="shared" si="8"/>
        <v>9.9848469000000026</v>
      </c>
      <c r="F45" s="2">
        <f t="shared" si="9"/>
        <v>4.9156052400000005</v>
      </c>
      <c r="G45" s="2">
        <f t="shared" si="5"/>
        <v>0.19955250000000002</v>
      </c>
      <c r="H45" s="2">
        <f t="shared" si="5"/>
        <v>0.43521450000000006</v>
      </c>
      <c r="I45" s="2">
        <f t="shared" si="5"/>
        <v>6.2526450000000003E-3</v>
      </c>
      <c r="J45" s="2">
        <f t="shared" si="5"/>
        <v>1.9005000000000004E-4</v>
      </c>
      <c r="K45" s="2">
        <f t="shared" si="5"/>
        <v>1.9005000000000004E-4</v>
      </c>
      <c r="L45" s="2">
        <f t="shared" si="5"/>
        <v>3.8390100000000003E-2</v>
      </c>
      <c r="M45" s="2">
        <f t="shared" si="5"/>
        <v>0.13379520000000003</v>
      </c>
      <c r="N45" s="2">
        <f t="shared" si="5"/>
        <v>0</v>
      </c>
      <c r="O45" s="2">
        <f t="shared" si="5"/>
        <v>0</v>
      </c>
      <c r="P45" s="2">
        <f t="shared" si="5"/>
        <v>13.759620000000004</v>
      </c>
      <c r="Q45" s="2">
        <f t="shared" si="10"/>
        <v>59.390625</v>
      </c>
      <c r="R45" s="2">
        <f t="shared" si="11"/>
        <v>0</v>
      </c>
      <c r="S45" s="2">
        <f t="shared" si="11"/>
        <v>0</v>
      </c>
      <c r="T45" s="2">
        <f t="shared" si="11"/>
        <v>0</v>
      </c>
      <c r="U45" s="2">
        <f t="shared" si="11"/>
        <v>0</v>
      </c>
      <c r="AB45" s="65"/>
      <c r="AC45" s="65"/>
      <c r="AD45" s="65"/>
      <c r="AE45" s="65"/>
      <c r="AF45" s="65"/>
      <c r="AG45" s="65"/>
      <c r="AH45" s="65"/>
      <c r="AI45" s="65"/>
    </row>
    <row r="46" spans="1:35" s="82" customFormat="1">
      <c r="A46" s="21" t="str">
        <f>R8</f>
        <v>Fron 17</v>
      </c>
      <c r="B46" s="23">
        <v>21</v>
      </c>
      <c r="C46" s="2">
        <f t="shared" si="6"/>
        <v>141.01710000000003</v>
      </c>
      <c r="D46" s="2">
        <f t="shared" si="7"/>
        <v>64.439873399999996</v>
      </c>
      <c r="E46" s="2">
        <f t="shared" si="8"/>
        <v>9.9848469000000026</v>
      </c>
      <c r="F46" s="2">
        <f t="shared" si="9"/>
        <v>4.9156052400000005</v>
      </c>
      <c r="G46" s="2">
        <f t="shared" si="5"/>
        <v>0.19955250000000002</v>
      </c>
      <c r="H46" s="2">
        <f t="shared" si="5"/>
        <v>0.43521450000000006</v>
      </c>
      <c r="I46" s="2">
        <f t="shared" si="5"/>
        <v>6.2526450000000003E-3</v>
      </c>
      <c r="J46" s="2">
        <f t="shared" si="5"/>
        <v>1.9005000000000004E-4</v>
      </c>
      <c r="K46" s="2">
        <f t="shared" si="5"/>
        <v>1.9005000000000004E-4</v>
      </c>
      <c r="L46" s="2">
        <f t="shared" si="5"/>
        <v>3.8390100000000003E-2</v>
      </c>
      <c r="M46" s="2">
        <f t="shared" si="5"/>
        <v>0.13379520000000003</v>
      </c>
      <c r="N46" s="2">
        <f t="shared" si="5"/>
        <v>0</v>
      </c>
      <c r="O46" s="2">
        <f t="shared" si="5"/>
        <v>0</v>
      </c>
      <c r="P46" s="2">
        <f t="shared" si="5"/>
        <v>13.759620000000004</v>
      </c>
      <c r="Q46" s="2">
        <f t="shared" si="10"/>
        <v>59.390625</v>
      </c>
      <c r="R46" s="2">
        <f t="shared" si="11"/>
        <v>0</v>
      </c>
      <c r="S46" s="2">
        <f t="shared" si="11"/>
        <v>0</v>
      </c>
      <c r="T46" s="2">
        <f t="shared" si="11"/>
        <v>0</v>
      </c>
      <c r="U46" s="2">
        <f t="shared" si="11"/>
        <v>0</v>
      </c>
      <c r="AB46" s="65"/>
      <c r="AC46" s="65"/>
      <c r="AD46" s="65"/>
      <c r="AE46" s="65"/>
      <c r="AF46" s="65"/>
      <c r="AG46" s="65"/>
      <c r="AH46" s="65"/>
      <c r="AI46" s="65"/>
    </row>
    <row r="47" spans="1:35" s="82" customFormat="1">
      <c r="A47" s="21" t="str">
        <f>S8</f>
        <v>Fron 18</v>
      </c>
      <c r="B47" s="23">
        <v>21</v>
      </c>
      <c r="C47" s="2">
        <f t="shared" si="6"/>
        <v>141.01710000000003</v>
      </c>
      <c r="D47" s="2">
        <f t="shared" si="7"/>
        <v>64.439873399999996</v>
      </c>
      <c r="E47" s="2">
        <f t="shared" si="8"/>
        <v>9.9848469000000026</v>
      </c>
      <c r="F47" s="2">
        <f t="shared" si="9"/>
        <v>4.9156052400000005</v>
      </c>
      <c r="G47" s="2">
        <f t="shared" ref="G47:P50" si="12">IF(G$27="%w/w SAR",((G$28*10)*$B47),IF(G$27="%w/w DM",(((G$28*10)*($B$28/100))*$B47),IF(G$27="kg/t SAR",(G$28*$B47),IF(G$27="kg/t DM",((G$28*($B$28/100))*$B47),IF(G$27="mg/kg SAR",((G$28*0.001)*$B47),IF(G$27="mg/kg DM",(((G$28*0.001)*($B$28/100))*$B47),0))))))</f>
        <v>0.19955250000000002</v>
      </c>
      <c r="H47" s="2">
        <f t="shared" si="12"/>
        <v>0.43521450000000006</v>
      </c>
      <c r="I47" s="2">
        <f t="shared" si="12"/>
        <v>6.2526450000000003E-3</v>
      </c>
      <c r="J47" s="2">
        <f t="shared" si="12"/>
        <v>1.9005000000000004E-4</v>
      </c>
      <c r="K47" s="2">
        <f t="shared" si="12"/>
        <v>1.9005000000000004E-4</v>
      </c>
      <c r="L47" s="2">
        <f t="shared" si="12"/>
        <v>3.8390100000000003E-2</v>
      </c>
      <c r="M47" s="2">
        <f t="shared" si="12"/>
        <v>0.13379520000000003</v>
      </c>
      <c r="N47" s="2">
        <f t="shared" si="12"/>
        <v>0</v>
      </c>
      <c r="O47" s="2">
        <f t="shared" si="12"/>
        <v>0</v>
      </c>
      <c r="P47" s="2">
        <f t="shared" si="12"/>
        <v>13.759620000000004</v>
      </c>
      <c r="Q47" s="2">
        <f t="shared" si="10"/>
        <v>59.390625</v>
      </c>
      <c r="R47" s="2">
        <f t="shared" si="11"/>
        <v>0</v>
      </c>
      <c r="S47" s="2">
        <f t="shared" si="11"/>
        <v>0</v>
      </c>
      <c r="T47" s="2">
        <f t="shared" si="11"/>
        <v>0</v>
      </c>
      <c r="U47" s="2">
        <f t="shared" si="11"/>
        <v>0</v>
      </c>
      <c r="AB47" s="65"/>
      <c r="AC47" s="65"/>
      <c r="AD47" s="65"/>
      <c r="AE47" s="65"/>
      <c r="AF47" s="65"/>
      <c r="AG47" s="65"/>
      <c r="AH47" s="65"/>
      <c r="AI47" s="65"/>
    </row>
    <row r="48" spans="1:35" s="82" customFormat="1">
      <c r="A48" s="21" t="str">
        <f>T8</f>
        <v>Fron 19</v>
      </c>
      <c r="B48" s="23">
        <v>21</v>
      </c>
      <c r="C48" s="2">
        <f t="shared" si="6"/>
        <v>141.01710000000003</v>
      </c>
      <c r="D48" s="2">
        <f t="shared" si="7"/>
        <v>64.439873399999996</v>
      </c>
      <c r="E48" s="2">
        <f t="shared" si="8"/>
        <v>9.9848469000000026</v>
      </c>
      <c r="F48" s="2">
        <f t="shared" si="9"/>
        <v>4.9156052400000005</v>
      </c>
      <c r="G48" s="2">
        <f t="shared" si="12"/>
        <v>0.19955250000000002</v>
      </c>
      <c r="H48" s="2">
        <f t="shared" si="12"/>
        <v>0.43521450000000006</v>
      </c>
      <c r="I48" s="2">
        <f t="shared" si="12"/>
        <v>6.2526450000000003E-3</v>
      </c>
      <c r="J48" s="2">
        <f t="shared" si="12"/>
        <v>1.9005000000000004E-4</v>
      </c>
      <c r="K48" s="2">
        <f t="shared" si="12"/>
        <v>1.9005000000000004E-4</v>
      </c>
      <c r="L48" s="2">
        <f t="shared" si="12"/>
        <v>3.8390100000000003E-2</v>
      </c>
      <c r="M48" s="2">
        <f t="shared" si="12"/>
        <v>0.13379520000000003</v>
      </c>
      <c r="N48" s="2">
        <f t="shared" si="12"/>
        <v>0</v>
      </c>
      <c r="O48" s="2">
        <f t="shared" si="12"/>
        <v>0</v>
      </c>
      <c r="P48" s="2">
        <f t="shared" si="12"/>
        <v>13.759620000000004</v>
      </c>
      <c r="Q48" s="2">
        <f t="shared" si="10"/>
        <v>59.390625</v>
      </c>
      <c r="R48" s="2">
        <f t="shared" si="11"/>
        <v>0</v>
      </c>
      <c r="S48" s="2">
        <f t="shared" si="11"/>
        <v>0</v>
      </c>
      <c r="T48" s="2">
        <f t="shared" si="11"/>
        <v>0</v>
      </c>
      <c r="U48" s="2">
        <f t="shared" si="11"/>
        <v>0</v>
      </c>
      <c r="AB48" s="65"/>
      <c r="AC48" s="65"/>
      <c r="AD48" s="65"/>
      <c r="AE48" s="65"/>
      <c r="AF48" s="65"/>
      <c r="AG48" s="65"/>
      <c r="AH48" s="65"/>
      <c r="AI48" s="65"/>
    </row>
    <row r="49" spans="1:35" s="82" customFormat="1">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5"/>
      <c r="AC49" s="65"/>
      <c r="AD49" s="65"/>
      <c r="AE49" s="65"/>
      <c r="AF49" s="65"/>
      <c r="AG49" s="65"/>
      <c r="AH49" s="65"/>
      <c r="AI49" s="65"/>
    </row>
    <row r="50" spans="1:35" s="82" customFormat="1" ht="13.5" thickBot="1">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5"/>
      <c r="AC50" s="65"/>
      <c r="AD50" s="65"/>
      <c r="AE50" s="65"/>
      <c r="AF50" s="65"/>
      <c r="AG50" s="65"/>
      <c r="AH50" s="65"/>
      <c r="AI50" s="65"/>
    </row>
    <row r="51" spans="1:35" s="13" customFormat="1" ht="13.5" thickBot="1">
      <c r="A51" s="11" t="s">
        <v>160</v>
      </c>
      <c r="B51" s="12">
        <v>250</v>
      </c>
      <c r="C51" s="12">
        <v>250</v>
      </c>
      <c r="D51" s="12" t="s">
        <v>161</v>
      </c>
      <c r="E51" s="12" t="s">
        <v>161</v>
      </c>
      <c r="F51" s="12" t="s">
        <v>161</v>
      </c>
      <c r="G51" s="12">
        <v>7.5</v>
      </c>
      <c r="H51" s="12">
        <v>15</v>
      </c>
      <c r="I51" s="12">
        <v>15</v>
      </c>
      <c r="J51" s="12">
        <v>0.15</v>
      </c>
      <c r="K51" s="12">
        <v>0.1</v>
      </c>
      <c r="L51" s="12">
        <v>3</v>
      </c>
      <c r="M51" s="12">
        <v>15</v>
      </c>
      <c r="N51" s="29" t="s">
        <v>162</v>
      </c>
      <c r="O51" s="29" t="s">
        <v>162</v>
      </c>
      <c r="P51" s="12">
        <v>360</v>
      </c>
      <c r="Q51" s="12" t="s">
        <v>163</v>
      </c>
      <c r="R51" s="12">
        <v>0.15</v>
      </c>
      <c r="S51" s="12">
        <v>0.7</v>
      </c>
      <c r="T51" s="12">
        <v>0.2</v>
      </c>
      <c r="U51" s="12">
        <v>20</v>
      </c>
      <c r="AB51" s="28"/>
      <c r="AC51" s="28"/>
      <c r="AD51" s="28"/>
      <c r="AE51" s="28"/>
      <c r="AF51" s="28"/>
      <c r="AG51" s="28"/>
      <c r="AH51" s="28"/>
      <c r="AI51" s="28"/>
    </row>
    <row r="53" spans="1:35" ht="20.25">
      <c r="A53" s="83" t="s">
        <v>164</v>
      </c>
    </row>
    <row r="54" spans="1:35" ht="25.5">
      <c r="A54" s="84"/>
      <c r="B54" s="85" t="s">
        <v>165</v>
      </c>
      <c r="C54" s="85" t="s">
        <v>166</v>
      </c>
      <c r="D54" s="85" t="s">
        <v>167</v>
      </c>
      <c r="E54" s="85" t="s">
        <v>168</v>
      </c>
      <c r="F54" s="85" t="s">
        <v>169</v>
      </c>
      <c r="G54" s="85" t="s">
        <v>170</v>
      </c>
    </row>
    <row r="55" spans="1:35">
      <c r="A55" s="86"/>
      <c r="B55" s="95"/>
      <c r="C55" s="96"/>
      <c r="D55" s="87">
        <f>(B55/100)*C55</f>
        <v>0</v>
      </c>
      <c r="E55" s="87">
        <f>G55</f>
        <v>0</v>
      </c>
      <c r="F55" s="96"/>
      <c r="G55" s="87">
        <f>(B55/100)*F55</f>
        <v>0</v>
      </c>
    </row>
    <row r="56" spans="1:35" s="27" customFormat="1">
      <c r="A56" s="41" t="s">
        <v>46</v>
      </c>
      <c r="B56" s="16">
        <v>1</v>
      </c>
      <c r="C56" s="88">
        <v>2</v>
      </c>
      <c r="D56" s="89">
        <v>3</v>
      </c>
      <c r="E56" s="89">
        <v>4</v>
      </c>
      <c r="F56" s="88">
        <v>5</v>
      </c>
      <c r="G56" s="89">
        <v>6</v>
      </c>
      <c r="H56" s="90">
        <v>7</v>
      </c>
      <c r="I56" s="90">
        <v>8</v>
      </c>
      <c r="J56" s="90">
        <v>9</v>
      </c>
      <c r="K56" s="88">
        <v>10</v>
      </c>
      <c r="L56" s="88">
        <v>11</v>
      </c>
      <c r="M56" s="89">
        <v>12</v>
      </c>
      <c r="N56" s="89">
        <v>13</v>
      </c>
      <c r="O56" s="88">
        <v>14</v>
      </c>
      <c r="P56" s="89">
        <v>15</v>
      </c>
      <c r="Q56" s="90">
        <v>16</v>
      </c>
      <c r="R56" s="90">
        <v>17</v>
      </c>
      <c r="S56" s="90">
        <v>18</v>
      </c>
      <c r="T56" s="88">
        <v>19</v>
      </c>
      <c r="U56" s="88">
        <v>20</v>
      </c>
    </row>
    <row r="57" spans="1:35" s="27" customFormat="1">
      <c r="A57" s="41" t="s">
        <v>49</v>
      </c>
      <c r="B57" s="16" t="str">
        <f>C8</f>
        <v>Fron 1</v>
      </c>
      <c r="C57" s="16" t="str">
        <f t="shared" ref="C57:U57" si="13">D8</f>
        <v>Fron 2</v>
      </c>
      <c r="D57" s="16" t="str">
        <f t="shared" si="13"/>
        <v>Fron 3</v>
      </c>
      <c r="E57" s="16" t="str">
        <f t="shared" si="13"/>
        <v>Fron 4</v>
      </c>
      <c r="F57" s="16" t="str">
        <f t="shared" si="13"/>
        <v>Fron 5</v>
      </c>
      <c r="G57" s="16" t="str">
        <f t="shared" si="13"/>
        <v>Fron 6</v>
      </c>
      <c r="H57" s="16" t="str">
        <f t="shared" si="13"/>
        <v>Fron 7</v>
      </c>
      <c r="I57" s="16" t="str">
        <f t="shared" si="13"/>
        <v>Fron 8</v>
      </c>
      <c r="J57" s="16" t="str">
        <f t="shared" si="13"/>
        <v>Fron 9</v>
      </c>
      <c r="K57" s="16" t="str">
        <f t="shared" si="13"/>
        <v>Fron 10</v>
      </c>
      <c r="L57" s="16" t="str">
        <f t="shared" si="13"/>
        <v>Fron 11</v>
      </c>
      <c r="M57" s="16" t="str">
        <f t="shared" si="13"/>
        <v>Fron 12</v>
      </c>
      <c r="N57" s="16" t="str">
        <f t="shared" si="13"/>
        <v>Fron 13</v>
      </c>
      <c r="O57" s="16" t="str">
        <f t="shared" si="13"/>
        <v>Fron 14</v>
      </c>
      <c r="P57" s="16" t="str">
        <f t="shared" si="13"/>
        <v>Fron 16</v>
      </c>
      <c r="Q57" s="16" t="str">
        <f t="shared" si="13"/>
        <v>Fron 17</v>
      </c>
      <c r="R57" s="16" t="str">
        <f t="shared" si="13"/>
        <v>Fron 18</v>
      </c>
      <c r="S57" s="16" t="str">
        <f t="shared" si="13"/>
        <v>Fron 19</v>
      </c>
      <c r="T57" s="16">
        <f t="shared" si="13"/>
        <v>0</v>
      </c>
      <c r="U57" s="16">
        <f t="shared" si="13"/>
        <v>0</v>
      </c>
    </row>
    <row r="58" spans="1:35" s="27" customFormat="1" hidden="1">
      <c r="A58" s="41" t="s">
        <v>171</v>
      </c>
      <c r="B58" s="43" t="str">
        <f>C16&amp;" I "&amp;(VLOOKUP(C14,Table24581114[],6,FALSE))</f>
        <v>Sandy Loam I Grass</v>
      </c>
      <c r="C58" s="43" t="str">
        <f>D16&amp;" I "&amp;(VLOOKUP(D14,Table24581114[],6,FALSE))</f>
        <v>Sandy Loam I Grass</v>
      </c>
      <c r="D58" s="21" t="str">
        <f>E16&amp;" I "&amp;(VLOOKUP(E14,Table24581114[],6,FALSE))</f>
        <v>Sandy Loam I Grass</v>
      </c>
      <c r="E58" s="21" t="str">
        <f>F16&amp;" I "&amp;(VLOOKUP(F14,Table24581114[],6,FALSE))</f>
        <v>Sandy Loam I Grass</v>
      </c>
      <c r="F58" s="21" t="str">
        <f>G16&amp;" I "&amp;(VLOOKUP(G14,Table24581114[],6,FALSE))</f>
        <v>Sandy Loam I Grass</v>
      </c>
      <c r="G58" s="21" t="str">
        <f>H16&amp;" I "&amp;(VLOOKUP(H14,Table24581114[],6,FALSE))</f>
        <v>Sandy Loam I Grass</v>
      </c>
      <c r="H58" s="21" t="str">
        <f>I16&amp;" I "&amp;(VLOOKUP(I14,Table24581114[],6,FALSE))</f>
        <v>Sandy Loam I Grass</v>
      </c>
      <c r="I58" s="21" t="str">
        <f>J16&amp;" I "&amp;(VLOOKUP(J14,Table24581114[],6,FALSE))</f>
        <v>Sandy Loam I Grass</v>
      </c>
      <c r="J58" s="21" t="str">
        <f>K16&amp;" I "&amp;(VLOOKUP(K14,Table24581114[],6,FALSE))</f>
        <v>Sandy Loam I Grass</v>
      </c>
      <c r="K58" s="21" t="str">
        <f>L16&amp;" I "&amp;(VLOOKUP(L14,Table24581114[],6,FALSE))</f>
        <v>Sandy Loam I Grass</v>
      </c>
      <c r="L58" s="21" t="str">
        <f>M16&amp;" I "&amp;(VLOOKUP(M14,Table24581114[],6,FALSE))</f>
        <v>Sandy Loam I Grass</v>
      </c>
      <c r="M58" s="21" t="str">
        <f>N16&amp;" I "&amp;(VLOOKUP(N14,Table24581114[],6,FALSE))</f>
        <v>Sandy Loam I Grass</v>
      </c>
      <c r="N58" s="21" t="str">
        <f>O16&amp;" I "&amp;(VLOOKUP(O14,Table24581114[],6,FALSE))</f>
        <v>Sandy Loam I Grass</v>
      </c>
      <c r="O58" s="21" t="str">
        <f>P16&amp;" I "&amp;(VLOOKUP(P14,Table24581114[],6,FALSE))</f>
        <v>Sandy Loam I Grass</v>
      </c>
      <c r="P58" s="21" t="str">
        <f>Q16&amp;" I "&amp;(VLOOKUP(Q14,Table24581114[],6,FALSE))</f>
        <v>Sandy Loam I Grass</v>
      </c>
      <c r="Q58" s="21" t="str">
        <f>R16&amp;" I "&amp;(VLOOKUP(R14,Table24581114[],6,FALSE))</f>
        <v>Sandy Loam I Grass</v>
      </c>
      <c r="R58" s="21" t="str">
        <f>S16&amp;" I "&amp;(VLOOKUP(S14,Table24581114[],6,FALSE))</f>
        <v>Sandy Loam I Grass</v>
      </c>
      <c r="S58" s="21" t="str">
        <f>T16&amp;" I "&amp;(VLOOKUP(T14,Table24581114[],6,FALSE))</f>
        <v>Sandy Loam I Grass</v>
      </c>
      <c r="T58" s="21" t="e">
        <f>U16&amp;" I "&amp;(VLOOKUP(U14,Table24581114[],6,FALSE))</f>
        <v>#N/A</v>
      </c>
      <c r="U58" s="21" t="e">
        <f>V16&amp;" I "&amp;(VLOOKUP(V14,Table24581114[],6,FALSE))</f>
        <v>#N/A</v>
      </c>
    </row>
    <row r="59" spans="1:35" s="27" customFormat="1" hidden="1">
      <c r="A59" s="91" t="s">
        <v>172</v>
      </c>
      <c r="B59" s="92">
        <f>VLOOKUP(C$14,Table24581114[],5,FALSE)</f>
        <v>6.2</v>
      </c>
      <c r="C59" s="92">
        <f>VLOOKUP(D$14,Table24581114[],5,FALSE)</f>
        <v>6.2</v>
      </c>
      <c r="D59" s="92">
        <f>VLOOKUP(E$14,Table24581114[],5,FALSE)</f>
        <v>6.2</v>
      </c>
      <c r="E59" s="92">
        <f>VLOOKUP(F$14,Table24581114[],5,FALSE)</f>
        <v>6.2</v>
      </c>
      <c r="F59" s="92">
        <f>VLOOKUP(G$14,Table24581114[],5,FALSE)</f>
        <v>6.2</v>
      </c>
      <c r="G59" s="92">
        <f>VLOOKUP(H$14,Table24581114[],5,FALSE)</f>
        <v>6.2</v>
      </c>
      <c r="H59" s="92">
        <f>VLOOKUP(I$14,Table24581114[],5,FALSE)</f>
        <v>6.2</v>
      </c>
      <c r="I59" s="92">
        <f>VLOOKUP(J$14,Table24581114[],5,FALSE)</f>
        <v>6.2</v>
      </c>
      <c r="J59" s="92">
        <f>VLOOKUP(K$14,Table24581114[],5,FALSE)</f>
        <v>6.2</v>
      </c>
      <c r="K59" s="92">
        <f>VLOOKUP(L$14,Table24581114[],5,FALSE)</f>
        <v>6.2</v>
      </c>
      <c r="L59" s="92">
        <f>VLOOKUP(M$14,Table24581114[],5,FALSE)</f>
        <v>6.2</v>
      </c>
      <c r="M59" s="92">
        <f>VLOOKUP(N$14,Table24581114[],5,FALSE)</f>
        <v>6.2</v>
      </c>
      <c r="N59" s="92">
        <f>VLOOKUP(O$14,Table24581114[],5,FALSE)</f>
        <v>6.2</v>
      </c>
      <c r="O59" s="92">
        <f>VLOOKUP(P$14,Table24581114[],5,FALSE)</f>
        <v>6.2</v>
      </c>
      <c r="P59" s="92">
        <f>VLOOKUP(Q$14,Table24581114[],5,FALSE)</f>
        <v>6.2</v>
      </c>
      <c r="Q59" s="92">
        <f>VLOOKUP(R$14,Table24581114[],5,FALSE)</f>
        <v>6.2</v>
      </c>
      <c r="R59" s="92">
        <f>VLOOKUP(S$14,Table24581114[],5,FALSE)</f>
        <v>6.2</v>
      </c>
      <c r="S59" s="92">
        <f>VLOOKUP(T$14,Table24581114[],5,FALSE)</f>
        <v>6.2</v>
      </c>
      <c r="T59" s="92" t="e">
        <f>VLOOKUP(U$14,Table24581114[],5,FALSE)</f>
        <v>#N/A</v>
      </c>
      <c r="U59" s="92" t="e">
        <f>VLOOKUP(V$14,Table24581114[],5,FALSE)</f>
        <v>#N/A</v>
      </c>
    </row>
    <row r="60" spans="1:35" s="27" customFormat="1" hidden="1">
      <c r="A60" s="91" t="s">
        <v>74</v>
      </c>
      <c r="B60" s="92">
        <f>C10</f>
        <v>6.2</v>
      </c>
      <c r="C60" s="92">
        <f t="shared" ref="C60:U60" si="14">D10</f>
        <v>6.5</v>
      </c>
      <c r="D60" s="92">
        <f t="shared" si="14"/>
        <v>6.1</v>
      </c>
      <c r="E60" s="92">
        <f t="shared" si="14"/>
        <v>6.2</v>
      </c>
      <c r="F60" s="92">
        <f t="shared" si="14"/>
        <v>6</v>
      </c>
      <c r="G60" s="92">
        <f t="shared" si="14"/>
        <v>6.1</v>
      </c>
      <c r="H60" s="92">
        <f t="shared" si="14"/>
        <v>6.7</v>
      </c>
      <c r="I60" s="92">
        <f t="shared" si="14"/>
        <v>6.1</v>
      </c>
      <c r="J60" s="92">
        <f t="shared" si="14"/>
        <v>6</v>
      </c>
      <c r="K60" s="92">
        <f t="shared" si="14"/>
        <v>5.9</v>
      </c>
      <c r="L60" s="92">
        <f t="shared" si="14"/>
        <v>5.9</v>
      </c>
      <c r="M60" s="92">
        <f t="shared" si="14"/>
        <v>5.8</v>
      </c>
      <c r="N60" s="92">
        <f t="shared" si="14"/>
        <v>5.8</v>
      </c>
      <c r="O60" s="92">
        <f t="shared" si="14"/>
        <v>6.4</v>
      </c>
      <c r="P60" s="92">
        <f t="shared" si="14"/>
        <v>6.6</v>
      </c>
      <c r="Q60" s="92">
        <f t="shared" si="14"/>
        <v>6.5</v>
      </c>
      <c r="R60" s="92">
        <f t="shared" si="14"/>
        <v>7.3</v>
      </c>
      <c r="S60" s="92">
        <f t="shared" si="14"/>
        <v>7.1</v>
      </c>
      <c r="T60" s="92">
        <f t="shared" si="14"/>
        <v>0</v>
      </c>
      <c r="U60" s="92">
        <f t="shared" si="14"/>
        <v>0</v>
      </c>
    </row>
    <row r="61" spans="1:35" s="27" customFormat="1" hidden="1">
      <c r="A61" s="91" t="s">
        <v>173</v>
      </c>
      <c r="B61" s="92">
        <f t="shared" ref="B61:U61" si="15">VLOOKUP(B58,$AD9:$AE18,2,FALSE)</f>
        <v>5</v>
      </c>
      <c r="C61" s="92">
        <f t="shared" si="15"/>
        <v>5</v>
      </c>
      <c r="D61" s="92">
        <f t="shared" si="15"/>
        <v>5</v>
      </c>
      <c r="E61" s="92">
        <f t="shared" si="15"/>
        <v>5</v>
      </c>
      <c r="F61" s="92">
        <f t="shared" si="15"/>
        <v>5</v>
      </c>
      <c r="G61" s="92">
        <f t="shared" si="15"/>
        <v>5</v>
      </c>
      <c r="H61" s="92">
        <f t="shared" si="15"/>
        <v>5</v>
      </c>
      <c r="I61" s="92">
        <f t="shared" si="15"/>
        <v>5</v>
      </c>
      <c r="J61" s="92">
        <f t="shared" si="15"/>
        <v>5</v>
      </c>
      <c r="K61" s="92">
        <f t="shared" si="15"/>
        <v>5</v>
      </c>
      <c r="L61" s="92">
        <f t="shared" si="15"/>
        <v>5</v>
      </c>
      <c r="M61" s="92">
        <f t="shared" si="15"/>
        <v>5</v>
      </c>
      <c r="N61" s="92">
        <f t="shared" si="15"/>
        <v>5</v>
      </c>
      <c r="O61" s="92">
        <f t="shared" si="15"/>
        <v>5</v>
      </c>
      <c r="P61" s="92">
        <f t="shared" si="15"/>
        <v>5</v>
      </c>
      <c r="Q61" s="92">
        <f t="shared" si="15"/>
        <v>5</v>
      </c>
      <c r="R61" s="92">
        <f t="shared" si="15"/>
        <v>5</v>
      </c>
      <c r="S61" s="92">
        <f t="shared" si="15"/>
        <v>5</v>
      </c>
      <c r="T61" s="92" t="e">
        <f t="shared" si="15"/>
        <v>#N/A</v>
      </c>
      <c r="U61" s="92" t="e">
        <f t="shared" si="15"/>
        <v>#N/A</v>
      </c>
    </row>
    <row r="62" spans="1:35" s="27" customFormat="1" hidden="1">
      <c r="A62" s="91" t="s">
        <v>174</v>
      </c>
      <c r="B62" s="93">
        <f>B31</f>
        <v>21</v>
      </c>
      <c r="C62" s="93">
        <f>B32</f>
        <v>21</v>
      </c>
      <c r="D62" s="93">
        <f>B33</f>
        <v>21</v>
      </c>
      <c r="E62" s="93">
        <f>B34</f>
        <v>21</v>
      </c>
      <c r="F62" s="93">
        <f>B35</f>
        <v>21</v>
      </c>
      <c r="G62" s="93">
        <f>B36</f>
        <v>21</v>
      </c>
      <c r="H62" s="93">
        <f>B37</f>
        <v>21</v>
      </c>
      <c r="I62" s="93">
        <f>B38</f>
        <v>21</v>
      </c>
      <c r="J62" s="93">
        <f>B39</f>
        <v>21</v>
      </c>
      <c r="K62" s="93">
        <f>B40</f>
        <v>21</v>
      </c>
      <c r="L62" s="93">
        <f>B41</f>
        <v>21</v>
      </c>
      <c r="M62" s="93">
        <f>B42</f>
        <v>21</v>
      </c>
      <c r="N62" s="93">
        <f>B43</f>
        <v>21</v>
      </c>
      <c r="O62" s="93">
        <f>B44</f>
        <v>21</v>
      </c>
      <c r="P62" s="93">
        <f>B45</f>
        <v>21</v>
      </c>
      <c r="Q62" s="93">
        <f>B46</f>
        <v>21</v>
      </c>
      <c r="R62" s="93">
        <f>B47</f>
        <v>21</v>
      </c>
      <c r="S62" s="93">
        <f>B48</f>
        <v>21</v>
      </c>
      <c r="T62" s="93">
        <f>B49</f>
        <v>0</v>
      </c>
      <c r="U62" s="93">
        <f>B50</f>
        <v>0</v>
      </c>
    </row>
    <row r="63" spans="1:35" s="27" customFormat="1" ht="25.5">
      <c r="A63" s="85" t="s">
        <v>175</v>
      </c>
      <c r="B63" s="93">
        <f>$E55*(B62/100)</f>
        <v>0</v>
      </c>
      <c r="C63" s="93">
        <f t="shared" ref="C63:U63" si="16">$E55*(C62/100)</f>
        <v>0</v>
      </c>
      <c r="D63" s="93">
        <f t="shared" si="16"/>
        <v>0</v>
      </c>
      <c r="E63" s="93">
        <f t="shared" si="16"/>
        <v>0</v>
      </c>
      <c r="F63" s="93">
        <f>$E55*(F62/100)</f>
        <v>0</v>
      </c>
      <c r="G63" s="93">
        <f t="shared" si="16"/>
        <v>0</v>
      </c>
      <c r="H63" s="93">
        <f t="shared" si="16"/>
        <v>0</v>
      </c>
      <c r="I63" s="93">
        <f t="shared" si="16"/>
        <v>0</v>
      </c>
      <c r="J63" s="93">
        <f t="shared" si="16"/>
        <v>0</v>
      </c>
      <c r="K63" s="93">
        <f t="shared" si="16"/>
        <v>0</v>
      </c>
      <c r="L63" s="93">
        <f t="shared" si="16"/>
        <v>0</v>
      </c>
      <c r="M63" s="93">
        <f t="shared" si="16"/>
        <v>0</v>
      </c>
      <c r="N63" s="93">
        <f t="shared" si="16"/>
        <v>0</v>
      </c>
      <c r="O63" s="93">
        <f t="shared" si="16"/>
        <v>0</v>
      </c>
      <c r="P63" s="93">
        <f t="shared" si="16"/>
        <v>0</v>
      </c>
      <c r="Q63" s="93">
        <f t="shared" si="16"/>
        <v>0</v>
      </c>
      <c r="R63" s="93">
        <f t="shared" si="16"/>
        <v>0</v>
      </c>
      <c r="S63" s="93">
        <f t="shared" si="16"/>
        <v>0</v>
      </c>
      <c r="T63" s="93">
        <f t="shared" si="16"/>
        <v>0</v>
      </c>
      <c r="U63" s="93">
        <f t="shared" si="16"/>
        <v>0</v>
      </c>
    </row>
    <row r="64" spans="1:35" s="27" customFormat="1" ht="25.5">
      <c r="A64" s="85" t="s">
        <v>176</v>
      </c>
      <c r="B64" s="93">
        <f>(B59-B60)*B61</f>
        <v>0</v>
      </c>
      <c r="C64" s="93">
        <f t="shared" ref="C64:U64" si="17">(C59-C60)*C61</f>
        <v>-1.4999999999999991</v>
      </c>
      <c r="D64" s="93">
        <f t="shared" si="17"/>
        <v>0.50000000000000266</v>
      </c>
      <c r="E64" s="93">
        <f t="shared" si="17"/>
        <v>0</v>
      </c>
      <c r="F64" s="93">
        <f t="shared" si="17"/>
        <v>1.0000000000000009</v>
      </c>
      <c r="G64" s="93">
        <f t="shared" si="17"/>
        <v>0.50000000000000266</v>
      </c>
      <c r="H64" s="93">
        <f t="shared" si="17"/>
        <v>-2.5</v>
      </c>
      <c r="I64" s="93">
        <f t="shared" si="17"/>
        <v>0.50000000000000266</v>
      </c>
      <c r="J64" s="93">
        <f t="shared" si="17"/>
        <v>1.0000000000000009</v>
      </c>
      <c r="K64" s="93">
        <f t="shared" si="17"/>
        <v>1.4999999999999991</v>
      </c>
      <c r="L64" s="93">
        <f t="shared" si="17"/>
        <v>1.4999999999999991</v>
      </c>
      <c r="M64" s="93">
        <f t="shared" si="17"/>
        <v>2.0000000000000018</v>
      </c>
      <c r="N64" s="93">
        <f t="shared" si="17"/>
        <v>2.0000000000000018</v>
      </c>
      <c r="O64" s="93">
        <f t="shared" si="17"/>
        <v>-1.0000000000000009</v>
      </c>
      <c r="P64" s="93">
        <f t="shared" si="17"/>
        <v>-1.9999999999999973</v>
      </c>
      <c r="Q64" s="93">
        <f t="shared" si="17"/>
        <v>-1.4999999999999991</v>
      </c>
      <c r="R64" s="93">
        <f t="shared" si="17"/>
        <v>-5.4999999999999982</v>
      </c>
      <c r="S64" s="93">
        <f t="shared" si="17"/>
        <v>-4.4999999999999973</v>
      </c>
      <c r="T64" s="93" t="e">
        <f t="shared" si="17"/>
        <v>#N/A</v>
      </c>
      <c r="U64" s="93" t="e">
        <f t="shared" si="17"/>
        <v>#N/A</v>
      </c>
    </row>
    <row r="65" spans="1:21" s="27" customFormat="1" ht="38.25">
      <c r="A65" s="85" t="s">
        <v>177</v>
      </c>
      <c r="B65" s="94" t="str">
        <f>IF(B64&lt;=B63,"OVER","UNDER")</f>
        <v>OVER</v>
      </c>
      <c r="C65" s="94" t="str">
        <f t="shared" ref="C65:U65" si="18">IF(C64&lt;=C63,"OVER","UNDER")</f>
        <v>OVER</v>
      </c>
      <c r="D65" s="94" t="str">
        <f t="shared" si="18"/>
        <v>UNDER</v>
      </c>
      <c r="E65" s="94" t="str">
        <f t="shared" si="18"/>
        <v>OVER</v>
      </c>
      <c r="F65" s="94" t="str">
        <f t="shared" si="18"/>
        <v>UNDER</v>
      </c>
      <c r="G65" s="94" t="str">
        <f t="shared" si="18"/>
        <v>UNDER</v>
      </c>
      <c r="H65" s="94" t="str">
        <f t="shared" si="18"/>
        <v>OVER</v>
      </c>
      <c r="I65" s="94" t="str">
        <f t="shared" si="18"/>
        <v>UNDER</v>
      </c>
      <c r="J65" s="94" t="str">
        <f t="shared" si="18"/>
        <v>UNDER</v>
      </c>
      <c r="K65" s="94" t="str">
        <f t="shared" si="18"/>
        <v>UNDER</v>
      </c>
      <c r="L65" s="94" t="str">
        <f t="shared" si="18"/>
        <v>UNDER</v>
      </c>
      <c r="M65" s="94" t="str">
        <f t="shared" si="18"/>
        <v>UNDER</v>
      </c>
      <c r="N65" s="94" t="str">
        <f t="shared" si="18"/>
        <v>UNDER</v>
      </c>
      <c r="O65" s="94" t="str">
        <f t="shared" si="18"/>
        <v>OVER</v>
      </c>
      <c r="P65" s="94" t="str">
        <f t="shared" si="18"/>
        <v>OVER</v>
      </c>
      <c r="Q65" s="94" t="str">
        <f t="shared" si="18"/>
        <v>OVER</v>
      </c>
      <c r="R65" s="94" t="str">
        <f t="shared" si="18"/>
        <v>OVER</v>
      </c>
      <c r="S65" s="94" t="str">
        <f t="shared" si="18"/>
        <v>OVER</v>
      </c>
      <c r="T65" s="94" t="e">
        <f t="shared" si="18"/>
        <v>#N/A</v>
      </c>
      <c r="U65" s="94"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239" priority="33" operator="equal">
      <formula>"DECREASE"</formula>
    </cfRule>
    <cfRule type="cellIs" dxfId="238" priority="34" operator="equal">
      <formula>"INCREASE"</formula>
    </cfRule>
  </conditionalFormatting>
  <conditionalFormatting sqref="B62:U65 B31:B50">
    <cfRule type="cellIs" dxfId="237" priority="32" operator="greaterThan">
      <formula>$B$51</formula>
    </cfRule>
  </conditionalFormatting>
  <conditionalFormatting sqref="C31:C50">
    <cfRule type="cellIs" dxfId="236" priority="31" operator="greaterThan">
      <formula>$C$51</formula>
    </cfRule>
  </conditionalFormatting>
  <conditionalFormatting sqref="C18:V18">
    <cfRule type="cellIs" dxfId="235" priority="30" operator="equal">
      <formula>0</formula>
    </cfRule>
  </conditionalFormatting>
  <conditionalFormatting sqref="C17:V17">
    <cfRule type="cellIs" dxfId="234" priority="29" operator="equal">
      <formula>0</formula>
    </cfRule>
  </conditionalFormatting>
  <conditionalFormatting sqref="C19:V19">
    <cfRule type="cellIs" dxfId="233" priority="28" operator="equal">
      <formula>0</formula>
    </cfRule>
  </conditionalFormatting>
  <conditionalFormatting sqref="G31:G50">
    <cfRule type="cellIs" dxfId="232" priority="27" operator="greaterThan">
      <formula>$G$51</formula>
    </cfRule>
  </conditionalFormatting>
  <conditionalFormatting sqref="H31:H50">
    <cfRule type="cellIs" dxfId="231" priority="26" operator="greaterThan">
      <formula>$H$51</formula>
    </cfRule>
  </conditionalFormatting>
  <conditionalFormatting sqref="I31:I50">
    <cfRule type="cellIs" dxfId="230" priority="25" operator="greaterThan">
      <formula>$I$51</formula>
    </cfRule>
  </conditionalFormatting>
  <conditionalFormatting sqref="K31:K50">
    <cfRule type="cellIs" dxfId="229" priority="24" operator="greaterThan">
      <formula>$K$51</formula>
    </cfRule>
  </conditionalFormatting>
  <conditionalFormatting sqref="L31:L50">
    <cfRule type="cellIs" dxfId="228" priority="23" operator="greaterThan">
      <formula>$L$51</formula>
    </cfRule>
  </conditionalFormatting>
  <conditionalFormatting sqref="M31:M50">
    <cfRule type="cellIs" dxfId="227" priority="22" operator="greaterThan">
      <formula>$M$51</formula>
    </cfRule>
  </conditionalFormatting>
  <conditionalFormatting sqref="P31:P50">
    <cfRule type="cellIs" dxfId="226" priority="21" operator="greaterThan">
      <formula>$P$51</formula>
    </cfRule>
  </conditionalFormatting>
  <conditionalFormatting sqref="R31:R50">
    <cfRule type="cellIs" dxfId="225" priority="20" operator="greaterThan">
      <formula>$R$51</formula>
    </cfRule>
  </conditionalFormatting>
  <conditionalFormatting sqref="S31:S50">
    <cfRule type="cellIs" dxfId="224" priority="19" operator="greaterThan">
      <formula>$S$51</formula>
    </cfRule>
  </conditionalFormatting>
  <conditionalFormatting sqref="T31:T50">
    <cfRule type="cellIs" dxfId="223" priority="18" operator="greaterThan">
      <formula>$T$51</formula>
    </cfRule>
  </conditionalFormatting>
  <conditionalFormatting sqref="U31:U50">
    <cfRule type="cellIs" dxfId="222" priority="17" operator="greaterThan">
      <formula>$U$51</formula>
    </cfRule>
  </conditionalFormatting>
  <conditionalFormatting sqref="C22:V22">
    <cfRule type="cellIs" dxfId="221" priority="16" operator="equal">
      <formula>0</formula>
    </cfRule>
  </conditionalFormatting>
  <conditionalFormatting sqref="C24:V24">
    <cfRule type="cellIs" dxfId="220" priority="14" operator="equal">
      <formula>"DECREASE"</formula>
    </cfRule>
    <cfRule type="cellIs" dxfId="219" priority="15" operator="equal">
      <formula>"INCREASE"</formula>
    </cfRule>
  </conditionalFormatting>
  <conditionalFormatting sqref="C23:V23">
    <cfRule type="cellIs" dxfId="218" priority="13" operator="equal">
      <formula>0</formula>
    </cfRule>
  </conditionalFormatting>
  <conditionalFormatting sqref="C21:V21">
    <cfRule type="cellIs" dxfId="217" priority="9" operator="equal">
      <formula>0</formula>
    </cfRule>
  </conditionalFormatting>
  <conditionalFormatting sqref="B65:U65">
    <cfRule type="cellIs" dxfId="216" priority="7" operator="equal">
      <formula>"UNDER"</formula>
    </cfRule>
    <cfRule type="cellIs" dxfId="215" priority="8" operator="equal">
      <formula>"OVER"</formula>
    </cfRule>
  </conditionalFormatting>
  <conditionalFormatting sqref="J31:J50">
    <cfRule type="cellIs" dxfId="214" priority="4" operator="greaterThan">
      <formula>$J$51</formula>
    </cfRule>
  </conditionalFormatting>
  <conditionalFormatting sqref="I1">
    <cfRule type="cellIs" dxfId="213" priority="3" operator="lessThan">
      <formula>5</formula>
    </cfRule>
  </conditionalFormatting>
  <conditionalFormatting sqref="I2">
    <cfRule type="cellIs" dxfId="212" priority="2" operator="greaterThan">
      <formula>5000.1</formula>
    </cfRule>
  </conditionalFormatting>
  <conditionalFormatting sqref="I3">
    <cfRule type="cellIs" dxfId="211" priority="1" operator="greaterThan">
      <formula>4.1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5"/>
  <sheetViews>
    <sheetView zoomScale="90" zoomScaleNormal="90" workbookViewId="0">
      <selection sqref="A1:B1"/>
    </sheetView>
  </sheetViews>
  <sheetFormatPr defaultColWidth="13.140625" defaultRowHeight="12.7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c r="A1" s="110" t="s">
        <v>0</v>
      </c>
      <c r="B1" s="110"/>
      <c r="C1" s="126" t="str">
        <f>'Field data and Waste 1'!C1:D1</f>
        <v>PAN-013885</v>
      </c>
      <c r="D1" s="127"/>
      <c r="E1" s="36" t="s">
        <v>2</v>
      </c>
      <c r="F1" s="45">
        <f>'Field data and Waste 1'!F1</f>
        <v>39.5</v>
      </c>
      <c r="G1" s="122" t="s">
        <v>3</v>
      </c>
      <c r="H1" s="123"/>
      <c r="I1" s="101">
        <v>4.18</v>
      </c>
      <c r="AB1" s="26"/>
      <c r="AC1" s="26"/>
      <c r="AD1" s="42" t="s">
        <v>4</v>
      </c>
      <c r="AE1" s="25"/>
      <c r="AF1" s="25"/>
      <c r="AG1" s="26"/>
      <c r="AH1" s="26"/>
      <c r="AI1" s="46" t="s">
        <v>5</v>
      </c>
      <c r="AJ1" s="47" t="s">
        <v>6</v>
      </c>
      <c r="AK1" s="48" t="s">
        <v>7</v>
      </c>
      <c r="AL1" s="49" t="s">
        <v>8</v>
      </c>
      <c r="AM1" s="49" t="s">
        <v>9</v>
      </c>
      <c r="AN1" s="49" t="s">
        <v>10</v>
      </c>
    </row>
    <row r="2" spans="1:41">
      <c r="A2" s="110" t="s">
        <v>11</v>
      </c>
      <c r="B2" s="110"/>
      <c r="C2" s="128" t="str">
        <f>'Field data and Waste 1'!C2:D2</f>
        <v>EPR/KP3594VE</v>
      </c>
      <c r="D2" s="129"/>
      <c r="E2" s="36" t="s">
        <v>13</v>
      </c>
      <c r="F2" s="101" t="s">
        <v>180</v>
      </c>
      <c r="G2" s="124" t="s">
        <v>15</v>
      </c>
      <c r="H2" s="125"/>
      <c r="I2" s="101">
        <v>259</v>
      </c>
      <c r="AB2" s="42" t="s">
        <v>16</v>
      </c>
      <c r="AC2" s="25"/>
      <c r="AD2" s="42" t="s">
        <v>17</v>
      </c>
      <c r="AE2" s="25"/>
      <c r="AF2" s="25"/>
      <c r="AG2" s="50" t="s">
        <v>18</v>
      </c>
      <c r="AH2" s="26"/>
      <c r="AI2" s="51" t="s">
        <v>4</v>
      </c>
      <c r="AJ2" s="52">
        <v>0</v>
      </c>
      <c r="AK2" s="53">
        <v>0</v>
      </c>
      <c r="AL2" s="18">
        <v>0</v>
      </c>
      <c r="AM2" s="19">
        <v>0</v>
      </c>
      <c r="AN2" s="19">
        <v>0</v>
      </c>
    </row>
    <row r="3" spans="1:41">
      <c r="A3" s="111" t="s">
        <v>19</v>
      </c>
      <c r="B3" s="112"/>
      <c r="C3" s="128" t="str">
        <f>'Field data and Waste 1'!C3:D3</f>
        <v>Trade Effluent Services Ltd</v>
      </c>
      <c r="D3" s="129"/>
      <c r="E3" s="36" t="s">
        <v>21</v>
      </c>
      <c r="F3" s="44" t="s">
        <v>22</v>
      </c>
      <c r="G3" s="122" t="s">
        <v>23</v>
      </c>
      <c r="H3" s="123"/>
      <c r="I3" s="101">
        <v>0.27110000000000001</v>
      </c>
      <c r="AB3" s="42" t="s">
        <v>24</v>
      </c>
      <c r="AC3" s="25"/>
      <c r="AD3" s="42" t="s">
        <v>25</v>
      </c>
      <c r="AE3" s="25"/>
      <c r="AF3" s="25"/>
      <c r="AG3" s="50" t="s">
        <v>26</v>
      </c>
      <c r="AH3" s="26"/>
      <c r="AI3" s="54" t="s">
        <v>27</v>
      </c>
      <c r="AJ3" s="55">
        <v>1.7</v>
      </c>
      <c r="AK3" s="56">
        <v>6</v>
      </c>
      <c r="AL3" s="57">
        <v>1</v>
      </c>
      <c r="AM3" s="19">
        <v>6.2</v>
      </c>
      <c r="AN3" s="19" t="s">
        <v>28</v>
      </c>
    </row>
    <row r="4" spans="1:41">
      <c r="A4" s="110" t="s">
        <v>29</v>
      </c>
      <c r="B4" s="110"/>
      <c r="C4" s="126" t="str">
        <f>'Field data and Waste 1'!C4:D4</f>
        <v xml:space="preserve">Fron Farm, Moel-y-crio, Halkyn, Rhes-y-cae, </v>
      </c>
      <c r="D4" s="127"/>
      <c r="E4" s="37" t="s">
        <v>31</v>
      </c>
      <c r="F4" s="101" t="s">
        <v>186</v>
      </c>
      <c r="G4" s="122"/>
      <c r="H4" s="123"/>
      <c r="I4" s="45"/>
      <c r="AB4" s="42" t="s">
        <v>33</v>
      </c>
      <c r="AC4" s="25"/>
      <c r="AD4" s="58" t="s">
        <v>34</v>
      </c>
      <c r="AE4" s="25"/>
      <c r="AF4" s="25"/>
      <c r="AG4" s="50" t="s">
        <v>22</v>
      </c>
      <c r="AH4" s="26"/>
      <c r="AI4" s="59" t="s">
        <v>35</v>
      </c>
      <c r="AJ4" s="60">
        <v>7</v>
      </c>
      <c r="AK4" s="61">
        <v>10.5</v>
      </c>
      <c r="AL4" s="19">
        <v>2</v>
      </c>
      <c r="AM4" s="19">
        <v>6.7</v>
      </c>
      <c r="AN4" s="19" t="s">
        <v>36</v>
      </c>
    </row>
    <row r="5" spans="1:41">
      <c r="A5" s="110" t="s">
        <v>37</v>
      </c>
      <c r="B5" s="110"/>
      <c r="C5" s="126" t="str">
        <f>'Field data and Waste 1'!C5:D5</f>
        <v>Sion Sleep</v>
      </c>
      <c r="D5" s="127"/>
      <c r="E5" s="36"/>
      <c r="F5" s="45"/>
      <c r="G5" s="122"/>
      <c r="H5" s="123"/>
      <c r="I5" s="45"/>
      <c r="AB5" s="42" t="s">
        <v>39</v>
      </c>
      <c r="AC5" s="25"/>
      <c r="AD5" s="58" t="s">
        <v>40</v>
      </c>
      <c r="AE5" s="25"/>
      <c r="AF5" s="25"/>
      <c r="AG5" s="50" t="s">
        <v>41</v>
      </c>
      <c r="AH5" s="26"/>
      <c r="AI5" s="59" t="s">
        <v>42</v>
      </c>
      <c r="AJ5" s="60">
        <v>6.5</v>
      </c>
      <c r="AK5" s="61">
        <v>5.5</v>
      </c>
      <c r="AL5" s="19">
        <v>3</v>
      </c>
      <c r="AM5" s="19">
        <v>6.7</v>
      </c>
      <c r="AN5" s="19" t="s">
        <v>36</v>
      </c>
    </row>
    <row r="6" spans="1:41" s="27" customFormat="1">
      <c r="A6" s="62"/>
      <c r="B6" s="62"/>
      <c r="C6" s="63"/>
      <c r="D6" s="63"/>
      <c r="E6" s="63"/>
      <c r="F6" s="64"/>
      <c r="G6" s="64"/>
      <c r="H6" s="65"/>
      <c r="I6" s="65"/>
      <c r="J6" s="65"/>
      <c r="AB6" s="42" t="s">
        <v>43</v>
      </c>
      <c r="AC6" s="25"/>
      <c r="AD6" s="58" t="s">
        <v>44</v>
      </c>
      <c r="AE6" s="25"/>
      <c r="AF6" s="25"/>
      <c r="AG6" s="26"/>
      <c r="AH6" s="26"/>
      <c r="AI6" s="59" t="s">
        <v>45</v>
      </c>
      <c r="AJ6" s="60">
        <v>8.5</v>
      </c>
      <c r="AK6" s="61">
        <v>12</v>
      </c>
      <c r="AL6" s="19">
        <v>4</v>
      </c>
      <c r="AM6" s="27">
        <v>6.7</v>
      </c>
      <c r="AN6" s="19" t="s">
        <v>36</v>
      </c>
    </row>
    <row r="7" spans="1:41" s="20" customFormat="1" ht="15">
      <c r="A7" s="105" t="s">
        <v>46</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2" t="s">
        <v>47</v>
      </c>
      <c r="AC7" s="25"/>
      <c r="AD7" s="26"/>
      <c r="AE7" s="25"/>
      <c r="AF7" s="25"/>
      <c r="AG7" s="26"/>
      <c r="AH7" s="26"/>
      <c r="AI7" s="59" t="s">
        <v>48</v>
      </c>
      <c r="AJ7" s="60">
        <v>8.5</v>
      </c>
      <c r="AK7" s="61">
        <v>10.5</v>
      </c>
      <c r="AL7" s="19">
        <v>5</v>
      </c>
      <c r="AM7" s="20">
        <v>6.7</v>
      </c>
      <c r="AN7" s="19" t="s">
        <v>36</v>
      </c>
      <c r="AO7" s="97"/>
    </row>
    <row r="8" spans="1:41" ht="15">
      <c r="A8" s="110" t="s">
        <v>49</v>
      </c>
      <c r="B8" s="110"/>
      <c r="C8" s="66" t="str">
        <f>'Field data and Waste 1'!C8</f>
        <v>Fron 1</v>
      </c>
      <c r="D8" s="66" t="str">
        <f>'Field data and Waste 1'!D8</f>
        <v>Fron 2</v>
      </c>
      <c r="E8" s="66" t="str">
        <f>'Field data and Waste 1'!E8</f>
        <v>Fron 3</v>
      </c>
      <c r="F8" s="66" t="str">
        <f>'Field data and Waste 1'!F8</f>
        <v>Fron 4</v>
      </c>
      <c r="G8" s="66" t="str">
        <f>'Field data and Waste 1'!G8</f>
        <v>Fron 5</v>
      </c>
      <c r="H8" s="66" t="str">
        <f>'Field data and Waste 1'!H8</f>
        <v>Fron 6</v>
      </c>
      <c r="I8" s="66" t="str">
        <f>'Field data and Waste 1'!I8</f>
        <v>Fron 7</v>
      </c>
      <c r="J8" s="66" t="str">
        <f>'Field data and Waste 1'!J8</f>
        <v>Fron 8</v>
      </c>
      <c r="K8" s="66" t="str">
        <f>'Field data and Waste 1'!K8</f>
        <v>Fron 9</v>
      </c>
      <c r="L8" s="66" t="str">
        <f>'Field data and Waste 1'!L8</f>
        <v>Fron 10</v>
      </c>
      <c r="M8" s="66" t="str">
        <f>'Field data and Waste 1'!M8</f>
        <v>Fron 11</v>
      </c>
      <c r="N8" s="66" t="str">
        <f>'Field data and Waste 1'!N8</f>
        <v>Fron 12</v>
      </c>
      <c r="O8" s="66" t="str">
        <f>'Field data and Waste 1'!O8</f>
        <v>Fron 13</v>
      </c>
      <c r="P8" s="66" t="str">
        <f>'Field data and Waste 1'!P8</f>
        <v>Fron 14</v>
      </c>
      <c r="Q8" s="66" t="str">
        <f>'Field data and Waste 1'!Q8</f>
        <v>Fron 16</v>
      </c>
      <c r="R8" s="66" t="str">
        <f>'Field data and Waste 1'!R8</f>
        <v>Fron 17</v>
      </c>
      <c r="S8" s="66" t="str">
        <f>'Field data and Waste 1'!S8</f>
        <v>Fron 18</v>
      </c>
      <c r="T8" s="66" t="str">
        <f>'Field data and Waste 1'!T8</f>
        <v>Fron 19</v>
      </c>
      <c r="U8" s="66">
        <f>'Field data and Waste 1'!U8</f>
        <v>0</v>
      </c>
      <c r="V8" s="66">
        <f>'Field data and Waste 1'!V8</f>
        <v>0</v>
      </c>
      <c r="AB8" s="67"/>
      <c r="AC8" s="67"/>
      <c r="AD8" s="26"/>
      <c r="AE8" s="25" t="s">
        <v>68</v>
      </c>
      <c r="AF8" s="25"/>
      <c r="AG8" s="26"/>
      <c r="AH8" s="26"/>
      <c r="AI8" s="59" t="s">
        <v>69</v>
      </c>
      <c r="AJ8" s="68">
        <v>1.4</v>
      </c>
      <c r="AK8" s="61">
        <v>4.4000000000000004</v>
      </c>
      <c r="AL8" s="19">
        <v>6</v>
      </c>
      <c r="AM8" s="19">
        <v>6.7</v>
      </c>
      <c r="AN8" s="19" t="s">
        <v>36</v>
      </c>
      <c r="AO8" s="98"/>
    </row>
    <row r="9" spans="1:41" ht="15">
      <c r="A9" s="110" t="s">
        <v>70</v>
      </c>
      <c r="B9" s="110"/>
      <c r="C9" s="66" t="str">
        <f>'Field data and Waste 1'!C9</f>
        <v>Moderate</v>
      </c>
      <c r="D9" s="66" t="str">
        <f>'Field data and Waste 1'!D9</f>
        <v>Moderate</v>
      </c>
      <c r="E9" s="66" t="str">
        <f>'Field data and Waste 1'!E9</f>
        <v>Moderate</v>
      </c>
      <c r="F9" s="66" t="str">
        <f>'Field data and Waste 1'!F9</f>
        <v>Moderate</v>
      </c>
      <c r="G9" s="66" t="str">
        <f>'Field data and Waste 1'!G9</f>
        <v>Moderate</v>
      </c>
      <c r="H9" s="66" t="str">
        <f>'Field data and Waste 1'!H9</f>
        <v>Moderate</v>
      </c>
      <c r="I9" s="66" t="str">
        <f>'Field data and Waste 1'!I9</f>
        <v>Moderate</v>
      </c>
      <c r="J9" s="66" t="str">
        <f>'Field data and Waste 1'!J9</f>
        <v>Moderate</v>
      </c>
      <c r="K9" s="66" t="str">
        <f>'Field data and Waste 1'!K9</f>
        <v>Moderate</v>
      </c>
      <c r="L9" s="66" t="str">
        <f>'Field data and Waste 1'!L9</f>
        <v>Moderate</v>
      </c>
      <c r="M9" s="66" t="str">
        <f>'Field data and Waste 1'!M9</f>
        <v>Moderate</v>
      </c>
      <c r="N9" s="66" t="str">
        <f>'Field data and Waste 1'!N9</f>
        <v>Moderate</v>
      </c>
      <c r="O9" s="66" t="str">
        <f>'Field data and Waste 1'!O9</f>
        <v>Moderate</v>
      </c>
      <c r="P9" s="66" t="str">
        <f>'Field data and Waste 1'!P9</f>
        <v>Moderate</v>
      </c>
      <c r="Q9" s="66" t="str">
        <f>'Field data and Waste 1'!Q9</f>
        <v>Moderate</v>
      </c>
      <c r="R9" s="66" t="str">
        <f>'Field data and Waste 1'!R9</f>
        <v>Moderate</v>
      </c>
      <c r="S9" s="66" t="str">
        <f>'Field data and Waste 1'!S9</f>
        <v>Moderate</v>
      </c>
      <c r="T9" s="66" t="str">
        <f>'Field data and Waste 1'!T9</f>
        <v>Moderate</v>
      </c>
      <c r="U9" s="66">
        <f>'Field data and Waste 1'!U9</f>
        <v>0</v>
      </c>
      <c r="V9" s="66">
        <f>'Field data and Waste 1'!V9</f>
        <v>0</v>
      </c>
      <c r="AB9" s="25"/>
      <c r="AC9" s="25"/>
      <c r="AD9" s="42" t="s">
        <v>72</v>
      </c>
      <c r="AE9" s="42">
        <v>4.5</v>
      </c>
      <c r="AF9" s="25"/>
      <c r="AG9" s="26"/>
      <c r="AH9" s="26"/>
      <c r="AI9" s="69" t="s">
        <v>73</v>
      </c>
      <c r="AJ9" s="70">
        <v>0.7</v>
      </c>
      <c r="AK9" s="71">
        <v>4</v>
      </c>
      <c r="AL9" s="39">
        <v>7</v>
      </c>
      <c r="AM9" s="19">
        <v>6.7</v>
      </c>
      <c r="AN9" s="19" t="s">
        <v>36</v>
      </c>
      <c r="AO9" s="97"/>
    </row>
    <row r="10" spans="1:41">
      <c r="A10" s="110" t="s">
        <v>74</v>
      </c>
      <c r="B10" s="110"/>
      <c r="C10" s="66">
        <f>'Field data and Waste 1'!C10</f>
        <v>6.2</v>
      </c>
      <c r="D10" s="66">
        <f>'Field data and Waste 1'!D10</f>
        <v>6.5</v>
      </c>
      <c r="E10" s="66">
        <f>'Field data and Waste 1'!E10</f>
        <v>6.1</v>
      </c>
      <c r="F10" s="66">
        <f>'Field data and Waste 1'!F10</f>
        <v>6.2</v>
      </c>
      <c r="G10" s="66">
        <f>'Field data and Waste 1'!G10</f>
        <v>6</v>
      </c>
      <c r="H10" s="66">
        <f>'Field data and Waste 1'!H10</f>
        <v>6.1</v>
      </c>
      <c r="I10" s="66">
        <f>'Field data and Waste 1'!I10</f>
        <v>6.7</v>
      </c>
      <c r="J10" s="66">
        <f>'Field data and Waste 1'!J10</f>
        <v>6.1</v>
      </c>
      <c r="K10" s="66">
        <f>'Field data and Waste 1'!K10</f>
        <v>6</v>
      </c>
      <c r="L10" s="66">
        <f>'Field data and Waste 1'!L10</f>
        <v>5.9</v>
      </c>
      <c r="M10" s="66">
        <f>'Field data and Waste 1'!M10</f>
        <v>5.9</v>
      </c>
      <c r="N10" s="66">
        <f>'Field data and Waste 1'!N10</f>
        <v>5.8</v>
      </c>
      <c r="O10" s="66">
        <f>'Field data and Waste 1'!O10</f>
        <v>5.8</v>
      </c>
      <c r="P10" s="66">
        <f>'Field data and Waste 1'!P10</f>
        <v>6.4</v>
      </c>
      <c r="Q10" s="66">
        <f>'Field data and Waste 1'!Q10</f>
        <v>6.6</v>
      </c>
      <c r="R10" s="66">
        <f>'Field data and Waste 1'!R10</f>
        <v>6.5</v>
      </c>
      <c r="S10" s="66">
        <f>'Field data and Waste 1'!S10</f>
        <v>7.3</v>
      </c>
      <c r="T10" s="66">
        <f>'Field data and Waste 1'!T10</f>
        <v>7.1</v>
      </c>
      <c r="U10" s="66">
        <f>'Field data and Waste 1'!U10</f>
        <v>0</v>
      </c>
      <c r="V10" s="66">
        <f>'Field data and Waste 1'!V10</f>
        <v>0</v>
      </c>
      <c r="AB10" s="25"/>
      <c r="AC10" s="25"/>
      <c r="AD10" s="42" t="s">
        <v>75</v>
      </c>
      <c r="AE10" s="42">
        <v>5</v>
      </c>
      <c r="AF10" s="25"/>
      <c r="AG10" s="26"/>
      <c r="AH10" s="26"/>
      <c r="AI10" s="59" t="s">
        <v>76</v>
      </c>
      <c r="AJ10" s="60">
        <v>9</v>
      </c>
      <c r="AK10" s="61">
        <v>16.5</v>
      </c>
      <c r="AL10" s="19">
        <v>8</v>
      </c>
      <c r="AM10" s="19">
        <v>6.7</v>
      </c>
      <c r="AN10" s="19" t="s">
        <v>36</v>
      </c>
    </row>
    <row r="11" spans="1:41">
      <c r="A11" s="110" t="s">
        <v>77</v>
      </c>
      <c r="B11" s="110"/>
      <c r="C11" s="66">
        <f>'Field data and Waste 1'!C11</f>
        <v>2</v>
      </c>
      <c r="D11" s="66">
        <f>'Field data and Waste 1'!D11</f>
        <v>3</v>
      </c>
      <c r="E11" s="66">
        <f>'Field data and Waste 1'!E11</f>
        <v>2</v>
      </c>
      <c r="F11" s="66">
        <f>'Field data and Waste 1'!F11</f>
        <v>1</v>
      </c>
      <c r="G11" s="66">
        <f>'Field data and Waste 1'!G11</f>
        <v>1</v>
      </c>
      <c r="H11" s="66">
        <f>'Field data and Waste 1'!H11</f>
        <v>1</v>
      </c>
      <c r="I11" s="66">
        <f>'Field data and Waste 1'!I11</f>
        <v>1</v>
      </c>
      <c r="J11" s="66">
        <f>'Field data and Waste 1'!J11</f>
        <v>1</v>
      </c>
      <c r="K11" s="66">
        <f>'Field data and Waste 1'!K11</f>
        <v>1</v>
      </c>
      <c r="L11" s="66">
        <f>'Field data and Waste 1'!L11</f>
        <v>1</v>
      </c>
      <c r="M11" s="66">
        <f>'Field data and Waste 1'!M11</f>
        <v>1</v>
      </c>
      <c r="N11" s="66">
        <f>'Field data and Waste 1'!N11</f>
        <v>0</v>
      </c>
      <c r="O11" s="66">
        <f>'Field data and Waste 1'!O11</f>
        <v>0</v>
      </c>
      <c r="P11" s="66">
        <f>'Field data and Waste 1'!P11</f>
        <v>1</v>
      </c>
      <c r="Q11" s="66">
        <f>'Field data and Waste 1'!Q11</f>
        <v>3</v>
      </c>
      <c r="R11" s="66">
        <f>'Field data and Waste 1'!R11</f>
        <v>2</v>
      </c>
      <c r="S11" s="66">
        <f>'Field data and Waste 1'!S11</f>
        <v>3</v>
      </c>
      <c r="T11" s="66">
        <f>'Field data and Waste 1'!T11</f>
        <v>1</v>
      </c>
      <c r="U11" s="66">
        <f>'Field data and Waste 1'!U11</f>
        <v>0</v>
      </c>
      <c r="V11" s="66">
        <f>'Field data and Waste 1'!V11</f>
        <v>0</v>
      </c>
      <c r="AB11" s="25"/>
      <c r="AC11" s="25"/>
      <c r="AD11" s="58" t="s">
        <v>78</v>
      </c>
      <c r="AE11" s="42">
        <v>6</v>
      </c>
      <c r="AF11" s="25"/>
      <c r="AG11" s="26"/>
      <c r="AH11" s="26"/>
      <c r="AI11" s="59" t="s">
        <v>79</v>
      </c>
      <c r="AJ11" s="60">
        <v>15</v>
      </c>
      <c r="AK11" s="61">
        <v>17.5</v>
      </c>
      <c r="AL11" s="19">
        <v>9</v>
      </c>
      <c r="AM11" s="19">
        <v>7</v>
      </c>
      <c r="AN11" s="19" t="s">
        <v>36</v>
      </c>
    </row>
    <row r="12" spans="1:41">
      <c r="A12" s="110" t="s">
        <v>80</v>
      </c>
      <c r="B12" s="110"/>
      <c r="C12" s="66">
        <f>'Field data and Waste 1'!C12</f>
        <v>0</v>
      </c>
      <c r="D12" s="66">
        <f>'Field data and Waste 1'!D12</f>
        <v>2</v>
      </c>
      <c r="E12" s="66">
        <f>'Field data and Waste 1'!E12</f>
        <v>1</v>
      </c>
      <c r="F12" s="66">
        <f>'Field data and Waste 1'!F12</f>
        <v>0</v>
      </c>
      <c r="G12" s="66">
        <f>'Field data and Waste 1'!G12</f>
        <v>1</v>
      </c>
      <c r="H12" s="66">
        <f>'Field data and Waste 1'!H12</f>
        <v>1</v>
      </c>
      <c r="I12" s="66">
        <f>'Field data and Waste 1'!I12</f>
        <v>1</v>
      </c>
      <c r="J12" s="66">
        <f>'Field data and Waste 1'!J12</f>
        <v>1</v>
      </c>
      <c r="K12" s="66">
        <f>'Field data and Waste 1'!K12</f>
        <v>0</v>
      </c>
      <c r="L12" s="66">
        <f>'Field data and Waste 1'!L12</f>
        <v>0</v>
      </c>
      <c r="M12" s="66">
        <f>'Field data and Waste 1'!M12</f>
        <v>2</v>
      </c>
      <c r="N12" s="66">
        <f>'Field data and Waste 1'!N12</f>
        <v>0</v>
      </c>
      <c r="O12" s="66">
        <f>'Field data and Waste 1'!O12</f>
        <v>0</v>
      </c>
      <c r="P12" s="66">
        <f>'Field data and Waste 1'!P12</f>
        <v>1</v>
      </c>
      <c r="Q12" s="66">
        <f>'Field data and Waste 1'!Q12</f>
        <v>1</v>
      </c>
      <c r="R12" s="66">
        <f>'Field data and Waste 1'!R12</f>
        <v>1</v>
      </c>
      <c r="S12" s="66">
        <f>'Field data and Waste 1'!S12</f>
        <v>0</v>
      </c>
      <c r="T12" s="66">
        <f>'Field data and Waste 1'!T12</f>
        <v>0</v>
      </c>
      <c r="U12" s="66">
        <f>'Field data and Waste 1'!U12</f>
        <v>0</v>
      </c>
      <c r="V12" s="66">
        <f>'Field data and Waste 1'!V12</f>
        <v>0</v>
      </c>
      <c r="AB12" s="25"/>
      <c r="AC12" s="25"/>
      <c r="AD12" s="58" t="s">
        <v>81</v>
      </c>
      <c r="AE12" s="42">
        <v>7.5</v>
      </c>
      <c r="AF12" s="25"/>
      <c r="AG12" s="26"/>
      <c r="AH12" s="26"/>
      <c r="AI12" s="59" t="s">
        <v>82</v>
      </c>
      <c r="AJ12" s="60">
        <v>14</v>
      </c>
      <c r="AK12" s="61">
        <v>11</v>
      </c>
      <c r="AL12" s="19">
        <v>10</v>
      </c>
      <c r="AM12" s="19">
        <v>7</v>
      </c>
      <c r="AN12" s="19" t="s">
        <v>36</v>
      </c>
    </row>
    <row r="13" spans="1:41">
      <c r="A13" s="110" t="s">
        <v>83</v>
      </c>
      <c r="B13" s="110"/>
      <c r="C13" s="66">
        <f>'Field data and Waste 1'!C13</f>
        <v>2</v>
      </c>
      <c r="D13" s="66">
        <f>'Field data and Waste 1'!D13</f>
        <v>2</v>
      </c>
      <c r="E13" s="66">
        <f>'Field data and Waste 1'!E13</f>
        <v>2</v>
      </c>
      <c r="F13" s="66">
        <f>'Field data and Waste 1'!F13</f>
        <v>2</v>
      </c>
      <c r="G13" s="66">
        <f>'Field data and Waste 1'!G13</f>
        <v>2</v>
      </c>
      <c r="H13" s="66">
        <f>'Field data and Waste 1'!H13</f>
        <v>2</v>
      </c>
      <c r="I13" s="66">
        <f>'Field data and Waste 1'!I13</f>
        <v>2</v>
      </c>
      <c r="J13" s="66">
        <f>'Field data and Waste 1'!J13</f>
        <v>2</v>
      </c>
      <c r="K13" s="66">
        <f>'Field data and Waste 1'!K13</f>
        <v>2</v>
      </c>
      <c r="L13" s="66">
        <f>'Field data and Waste 1'!L13</f>
        <v>2</v>
      </c>
      <c r="M13" s="66">
        <f>'Field data and Waste 1'!M13</f>
        <v>2</v>
      </c>
      <c r="N13" s="66">
        <f>'Field data and Waste 1'!N13</f>
        <v>2</v>
      </c>
      <c r="O13" s="66">
        <f>'Field data and Waste 1'!O13</f>
        <v>2</v>
      </c>
      <c r="P13" s="66">
        <f>'Field data and Waste 1'!P13</f>
        <v>2</v>
      </c>
      <c r="Q13" s="66">
        <f>'Field data and Waste 1'!Q13</f>
        <v>2</v>
      </c>
      <c r="R13" s="66">
        <f>'Field data and Waste 1'!R13</f>
        <v>2</v>
      </c>
      <c r="S13" s="66">
        <f>'Field data and Waste 1'!S13</f>
        <v>1</v>
      </c>
      <c r="T13" s="66">
        <f>'Field data and Waste 1'!T13</f>
        <v>1</v>
      </c>
      <c r="U13" s="66">
        <f>'Field data and Waste 1'!U13</f>
        <v>0</v>
      </c>
      <c r="V13" s="66">
        <f>'Field data and Waste 1'!V13</f>
        <v>0</v>
      </c>
      <c r="AB13" s="25"/>
      <c r="AC13" s="25"/>
      <c r="AD13" s="58" t="s">
        <v>84</v>
      </c>
      <c r="AE13" s="42">
        <v>12</v>
      </c>
      <c r="AF13" s="25"/>
      <c r="AG13" s="26"/>
      <c r="AH13" s="26"/>
      <c r="AI13" s="59" t="s">
        <v>85</v>
      </c>
      <c r="AJ13" s="60">
        <v>1.9</v>
      </c>
      <c r="AK13" s="61">
        <v>7.5</v>
      </c>
      <c r="AL13" s="19">
        <v>11</v>
      </c>
      <c r="AM13" s="19">
        <v>6.7</v>
      </c>
      <c r="AN13" s="19" t="s">
        <v>36</v>
      </c>
    </row>
    <row r="14" spans="1:41">
      <c r="A14" s="114" t="s">
        <v>86</v>
      </c>
      <c r="B14" s="114"/>
      <c r="C14" s="72" t="str">
        <f>'Field data and Waste 1'!C14</f>
        <v xml:space="preserve">Grass Silage (25% DM) </v>
      </c>
      <c r="D14" s="72" t="str">
        <f>'Field data and Waste 1'!D14</f>
        <v xml:space="preserve">Grass Silage (25% DM) </v>
      </c>
      <c r="E14" s="72" t="str">
        <f>'Field data and Waste 1'!E14</f>
        <v xml:space="preserve">Grass Silage (25% DM) </v>
      </c>
      <c r="F14" s="72" t="str">
        <f>'Field data and Waste 1'!F14</f>
        <v xml:space="preserve">Grass Silage (25% DM) </v>
      </c>
      <c r="G14" s="72" t="str">
        <f>'Field data and Waste 1'!G14</f>
        <v xml:space="preserve">Grass Silage (25% DM) </v>
      </c>
      <c r="H14" s="72" t="str">
        <f>'Field data and Waste 1'!H14</f>
        <v xml:space="preserve">Grass Silage (25% DM) </v>
      </c>
      <c r="I14" s="72" t="str">
        <f>'Field data and Waste 1'!I14</f>
        <v xml:space="preserve">Grass Silage (25% DM) </v>
      </c>
      <c r="J14" s="72" t="str">
        <f>'Field data and Waste 1'!J14</f>
        <v xml:space="preserve">Grass Silage (25% DM) </v>
      </c>
      <c r="K14" s="72" t="str">
        <f>'Field data and Waste 1'!K14</f>
        <v xml:space="preserve">Grass Silage (25% DM) </v>
      </c>
      <c r="L14" s="72" t="str">
        <f>'Field data and Waste 1'!L14</f>
        <v xml:space="preserve">Grass Silage (25% DM) </v>
      </c>
      <c r="M14" s="72" t="str">
        <f>'Field data and Waste 1'!M14</f>
        <v xml:space="preserve">Grass Silage (25% DM) </v>
      </c>
      <c r="N14" s="72" t="str">
        <f>'Field data and Waste 1'!N14</f>
        <v xml:space="preserve">Grass Silage (25% DM) </v>
      </c>
      <c r="O14" s="72" t="str">
        <f>'Field data and Waste 1'!O14</f>
        <v xml:space="preserve">Grass Silage (25% DM) </v>
      </c>
      <c r="P14" s="72" t="str">
        <f>'Field data and Waste 1'!P14</f>
        <v xml:space="preserve">Grass Silage (25% DM) </v>
      </c>
      <c r="Q14" s="72" t="str">
        <f>'Field data and Waste 1'!Q14</f>
        <v xml:space="preserve">Grass Silage (25% DM) </v>
      </c>
      <c r="R14" s="72" t="str">
        <f>'Field data and Waste 1'!R14</f>
        <v xml:space="preserve">Grass Silage (25% DM) </v>
      </c>
      <c r="S14" s="72" t="str">
        <f>'Field data and Waste 1'!S14</f>
        <v xml:space="preserve">Grass Silage (25% DM) </v>
      </c>
      <c r="T14" s="72" t="str">
        <f>'Field data and Waste 1'!T14</f>
        <v xml:space="preserve">Grass Silage (25% DM) </v>
      </c>
      <c r="U14" s="72">
        <f>'Field data and Waste 1'!U14</f>
        <v>0</v>
      </c>
      <c r="V14" s="72">
        <f>'Field data and Waste 1'!V14</f>
        <v>0</v>
      </c>
      <c r="AD14" s="42" t="s">
        <v>87</v>
      </c>
      <c r="AE14" s="42">
        <v>6</v>
      </c>
      <c r="AI14" s="59" t="s">
        <v>88</v>
      </c>
      <c r="AJ14" s="60">
        <v>0.8</v>
      </c>
      <c r="AK14" s="61">
        <v>1.7</v>
      </c>
      <c r="AL14" s="19">
        <v>12</v>
      </c>
      <c r="AM14" s="19">
        <v>6.7</v>
      </c>
      <c r="AN14" s="19" t="s">
        <v>36</v>
      </c>
    </row>
    <row r="15" spans="1:41">
      <c r="A15" s="113" t="s">
        <v>89</v>
      </c>
      <c r="B15" s="113"/>
      <c r="C15" s="66">
        <f>'Field data and Waste 1'!C15</f>
        <v>38</v>
      </c>
      <c r="D15" s="66">
        <f>'Field data and Waste 1'!D15</f>
        <v>38</v>
      </c>
      <c r="E15" s="66">
        <f>'Field data and Waste 1'!E15</f>
        <v>38</v>
      </c>
      <c r="F15" s="66">
        <f>'Field data and Waste 1'!F15</f>
        <v>38</v>
      </c>
      <c r="G15" s="66">
        <f>'Field data and Waste 1'!G15</f>
        <v>38</v>
      </c>
      <c r="H15" s="66">
        <f>'Field data and Waste 1'!H15</f>
        <v>38</v>
      </c>
      <c r="I15" s="66">
        <f>'Field data and Waste 1'!I15</f>
        <v>38</v>
      </c>
      <c r="J15" s="66">
        <f>'Field data and Waste 1'!J15</f>
        <v>38</v>
      </c>
      <c r="K15" s="66">
        <f>'Field data and Waste 1'!K15</f>
        <v>38</v>
      </c>
      <c r="L15" s="66">
        <f>'Field data and Waste 1'!L15</f>
        <v>38</v>
      </c>
      <c r="M15" s="66">
        <f>'Field data and Waste 1'!M15</f>
        <v>38</v>
      </c>
      <c r="N15" s="66">
        <f>'Field data and Waste 1'!N15</f>
        <v>38</v>
      </c>
      <c r="O15" s="66">
        <f>'Field data and Waste 1'!O15</f>
        <v>38</v>
      </c>
      <c r="P15" s="66">
        <f>'Field data and Waste 1'!P15</f>
        <v>38</v>
      </c>
      <c r="Q15" s="66">
        <f>'Field data and Waste 1'!Q15</f>
        <v>38</v>
      </c>
      <c r="R15" s="66">
        <f>'Field data and Waste 1'!R15</f>
        <v>38</v>
      </c>
      <c r="S15" s="66">
        <f>'Field data and Waste 1'!S15</f>
        <v>38</v>
      </c>
      <c r="T15" s="66">
        <f>'Field data and Waste 1'!T15</f>
        <v>38</v>
      </c>
      <c r="U15" s="66">
        <f>'Field data and Waste 1'!U15</f>
        <v>0</v>
      </c>
      <c r="V15" s="66">
        <f>'Field data and Waste 1'!V15</f>
        <v>0</v>
      </c>
      <c r="AD15" s="42" t="s">
        <v>90</v>
      </c>
      <c r="AE15" s="42">
        <v>7</v>
      </c>
      <c r="AI15" s="59" t="s">
        <v>91</v>
      </c>
      <c r="AJ15" s="68">
        <v>1.8</v>
      </c>
      <c r="AK15" s="61">
        <v>5.4</v>
      </c>
      <c r="AL15" s="19">
        <v>13</v>
      </c>
      <c r="AM15" s="19">
        <v>6.7</v>
      </c>
      <c r="AN15" s="19" t="s">
        <v>36</v>
      </c>
    </row>
    <row r="16" spans="1:41" ht="13.5" thickBot="1">
      <c r="A16" s="115" t="s">
        <v>92</v>
      </c>
      <c r="B16" s="115"/>
      <c r="C16" s="73" t="str">
        <f>'Field data and Waste 1'!C16</f>
        <v>Sandy Loam</v>
      </c>
      <c r="D16" s="73" t="str">
        <f>'Field data and Waste 1'!D16</f>
        <v>Sandy Loam</v>
      </c>
      <c r="E16" s="73" t="str">
        <f>'Field data and Waste 1'!E16</f>
        <v>Sandy Loam</v>
      </c>
      <c r="F16" s="73" t="str">
        <f>'Field data and Waste 1'!F16</f>
        <v>Sandy Loam</v>
      </c>
      <c r="G16" s="73" t="str">
        <f>'Field data and Waste 1'!G16</f>
        <v>Sandy Loam</v>
      </c>
      <c r="H16" s="73" t="str">
        <f>'Field data and Waste 1'!H16</f>
        <v>Sandy Loam</v>
      </c>
      <c r="I16" s="73" t="str">
        <f>'Field data and Waste 1'!I16</f>
        <v>Sandy Loam</v>
      </c>
      <c r="J16" s="73" t="str">
        <f>'Field data and Waste 1'!J16</f>
        <v>Sandy Loam</v>
      </c>
      <c r="K16" s="73" t="str">
        <f>'Field data and Waste 1'!K16</f>
        <v>Sandy Loam</v>
      </c>
      <c r="L16" s="73" t="str">
        <f>'Field data and Waste 1'!L16</f>
        <v>Sandy Loam</v>
      </c>
      <c r="M16" s="73" t="str">
        <f>'Field data and Waste 1'!M16</f>
        <v>Sandy Loam</v>
      </c>
      <c r="N16" s="73" t="str">
        <f>'Field data and Waste 1'!N16</f>
        <v>Sandy Loam</v>
      </c>
      <c r="O16" s="73" t="str">
        <f>'Field data and Waste 1'!O16</f>
        <v>Sandy Loam</v>
      </c>
      <c r="P16" s="73" t="str">
        <f>'Field data and Waste 1'!P16</f>
        <v>Sandy Loam</v>
      </c>
      <c r="Q16" s="73" t="str">
        <f>'Field data and Waste 1'!Q16</f>
        <v>Sandy Loam</v>
      </c>
      <c r="R16" s="73" t="str">
        <f>'Field data and Waste 1'!R16</f>
        <v>Sandy Loam</v>
      </c>
      <c r="S16" s="73" t="str">
        <f>'Field data and Waste 1'!S16</f>
        <v>Sandy Loam</v>
      </c>
      <c r="T16" s="73" t="str">
        <f>'Field data and Waste 1'!T16</f>
        <v>Sandy Loam</v>
      </c>
      <c r="U16" s="73">
        <f>'Field data and Waste 1'!U16</f>
        <v>0</v>
      </c>
      <c r="V16" s="73">
        <f>'Field data and Waste 1'!V16</f>
        <v>0</v>
      </c>
      <c r="AD16" s="58" t="s">
        <v>93</v>
      </c>
      <c r="AE16" s="42">
        <v>8</v>
      </c>
      <c r="AI16" s="59" t="s">
        <v>94</v>
      </c>
      <c r="AJ16" s="60">
        <v>8</v>
      </c>
      <c r="AK16" s="61">
        <v>5.5</v>
      </c>
      <c r="AL16" s="20">
        <v>14</v>
      </c>
      <c r="AM16" s="19">
        <v>6.7</v>
      </c>
      <c r="AN16" s="19" t="s">
        <v>36</v>
      </c>
    </row>
    <row r="17" spans="1:40">
      <c r="A17" s="102" t="s">
        <v>95</v>
      </c>
      <c r="B17" s="103"/>
      <c r="C17" s="38">
        <f>(VLOOKUP(C$14,$AI2:$AK26,2,FALSE))*C$15</f>
        <v>64.599999999999994</v>
      </c>
      <c r="D17" s="38">
        <f t="shared" ref="D17:V17" si="0">(VLOOKUP(D$14,$AI2:$AK26,2,FALSE))*D$15</f>
        <v>64.599999999999994</v>
      </c>
      <c r="E17" s="38">
        <f t="shared" si="0"/>
        <v>64.599999999999994</v>
      </c>
      <c r="F17" s="38">
        <f t="shared" si="0"/>
        <v>64.599999999999994</v>
      </c>
      <c r="G17" s="38">
        <f t="shared" si="0"/>
        <v>64.599999999999994</v>
      </c>
      <c r="H17" s="38">
        <f t="shared" si="0"/>
        <v>64.599999999999994</v>
      </c>
      <c r="I17" s="38">
        <f t="shared" si="0"/>
        <v>64.599999999999994</v>
      </c>
      <c r="J17" s="38">
        <f t="shared" si="0"/>
        <v>64.599999999999994</v>
      </c>
      <c r="K17" s="38">
        <f t="shared" si="0"/>
        <v>64.599999999999994</v>
      </c>
      <c r="L17" s="38">
        <f t="shared" si="0"/>
        <v>64.599999999999994</v>
      </c>
      <c r="M17" s="38">
        <f t="shared" si="0"/>
        <v>64.599999999999994</v>
      </c>
      <c r="N17" s="38">
        <f t="shared" si="0"/>
        <v>64.599999999999994</v>
      </c>
      <c r="O17" s="38">
        <f t="shared" si="0"/>
        <v>64.599999999999994</v>
      </c>
      <c r="P17" s="38">
        <f t="shared" si="0"/>
        <v>64.599999999999994</v>
      </c>
      <c r="Q17" s="38">
        <f t="shared" si="0"/>
        <v>64.599999999999994</v>
      </c>
      <c r="R17" s="38">
        <f t="shared" si="0"/>
        <v>64.599999999999994</v>
      </c>
      <c r="S17" s="38">
        <f t="shared" si="0"/>
        <v>64.599999999999994</v>
      </c>
      <c r="T17" s="38">
        <f t="shared" si="0"/>
        <v>64.599999999999994</v>
      </c>
      <c r="U17" s="38" t="e">
        <f t="shared" si="0"/>
        <v>#N/A</v>
      </c>
      <c r="V17" s="38" t="e">
        <f t="shared" si="0"/>
        <v>#N/A</v>
      </c>
      <c r="AD17" s="58" t="s">
        <v>96</v>
      </c>
      <c r="AE17" s="42">
        <v>10</v>
      </c>
      <c r="AI17" s="54" t="s">
        <v>97</v>
      </c>
      <c r="AJ17" s="55">
        <v>1.4</v>
      </c>
      <c r="AK17" s="56">
        <v>4.8</v>
      </c>
      <c r="AL17" s="57">
        <v>15</v>
      </c>
      <c r="AM17" s="19">
        <v>6.2</v>
      </c>
      <c r="AN17" s="19" t="s">
        <v>28</v>
      </c>
    </row>
    <row r="18" spans="1:40" ht="15" customHeight="1">
      <c r="A18" s="104" t="s">
        <v>98</v>
      </c>
      <c r="B18" s="105"/>
      <c r="C18" s="24">
        <f>$D31</f>
        <v>62.716124999999998</v>
      </c>
      <c r="D18" s="24">
        <f>$D32</f>
        <v>62.716124999999998</v>
      </c>
      <c r="E18" s="24">
        <f>$D33</f>
        <v>62.716124999999998</v>
      </c>
      <c r="F18" s="24">
        <f>$D34</f>
        <v>62.716124999999998</v>
      </c>
      <c r="G18" s="24">
        <f>$D35</f>
        <v>62.716124999999998</v>
      </c>
      <c r="H18" s="24">
        <f>$D36</f>
        <v>62.716124999999998</v>
      </c>
      <c r="I18" s="24">
        <f>$D37</f>
        <v>62.716124999999998</v>
      </c>
      <c r="J18" s="24">
        <f>$D38</f>
        <v>62.716124999999998</v>
      </c>
      <c r="K18" s="24">
        <f>$D39</f>
        <v>62.716124999999998</v>
      </c>
      <c r="L18" s="24">
        <f>$D40</f>
        <v>62.716124999999998</v>
      </c>
      <c r="M18" s="24">
        <f>$D41</f>
        <v>62.716124999999998</v>
      </c>
      <c r="N18" s="24">
        <f>$D42</f>
        <v>62.716124999999998</v>
      </c>
      <c r="O18" s="24">
        <f>$D43</f>
        <v>62.716124999999998</v>
      </c>
      <c r="P18" s="24">
        <f>$D44</f>
        <v>62.716124999999998</v>
      </c>
      <c r="Q18" s="24">
        <f>$D45</f>
        <v>62.716124999999998</v>
      </c>
      <c r="R18" s="24">
        <f>$D46</f>
        <v>62.716124999999998</v>
      </c>
      <c r="S18" s="24">
        <f>$D47</f>
        <v>62.716124999999998</v>
      </c>
      <c r="T18" s="24">
        <f>$D48</f>
        <v>62.716124999999998</v>
      </c>
      <c r="U18" s="24">
        <f>$D49</f>
        <v>0</v>
      </c>
      <c r="V18" s="32">
        <f>$D50</f>
        <v>0</v>
      </c>
      <c r="AD18" s="58" t="s">
        <v>99</v>
      </c>
      <c r="AE18" s="42">
        <v>16</v>
      </c>
      <c r="AI18" s="54" t="s">
        <v>100</v>
      </c>
      <c r="AJ18" s="55">
        <v>5.9</v>
      </c>
      <c r="AK18" s="56">
        <v>18</v>
      </c>
      <c r="AL18" s="57">
        <v>16</v>
      </c>
      <c r="AM18" s="19">
        <v>6.2</v>
      </c>
      <c r="AN18" s="19" t="s">
        <v>28</v>
      </c>
    </row>
    <row r="19" spans="1:40" ht="15" customHeight="1">
      <c r="A19" s="104" t="s">
        <v>101</v>
      </c>
      <c r="B19" s="105"/>
      <c r="C19" s="24">
        <f>C18-C17</f>
        <v>-1.8838749999999962</v>
      </c>
      <c r="D19" s="24">
        <f t="shared" ref="D19:V19" si="1">D18-D17</f>
        <v>-1.8838749999999962</v>
      </c>
      <c r="E19" s="24">
        <f t="shared" si="1"/>
        <v>-1.8838749999999962</v>
      </c>
      <c r="F19" s="24">
        <f t="shared" si="1"/>
        <v>-1.8838749999999962</v>
      </c>
      <c r="G19" s="24">
        <f t="shared" si="1"/>
        <v>-1.8838749999999962</v>
      </c>
      <c r="H19" s="24">
        <f t="shared" si="1"/>
        <v>-1.8838749999999962</v>
      </c>
      <c r="I19" s="24">
        <f t="shared" si="1"/>
        <v>-1.8838749999999962</v>
      </c>
      <c r="J19" s="24">
        <f t="shared" si="1"/>
        <v>-1.8838749999999962</v>
      </c>
      <c r="K19" s="24">
        <f t="shared" si="1"/>
        <v>-1.8838749999999962</v>
      </c>
      <c r="L19" s="24">
        <f t="shared" si="1"/>
        <v>-1.8838749999999962</v>
      </c>
      <c r="M19" s="24">
        <f t="shared" si="1"/>
        <v>-1.8838749999999962</v>
      </c>
      <c r="N19" s="24">
        <f t="shared" si="1"/>
        <v>-1.8838749999999962</v>
      </c>
      <c r="O19" s="24">
        <f t="shared" si="1"/>
        <v>-1.8838749999999962</v>
      </c>
      <c r="P19" s="24">
        <f t="shared" si="1"/>
        <v>-1.8838749999999962</v>
      </c>
      <c r="Q19" s="24">
        <f t="shared" si="1"/>
        <v>-1.8838749999999962</v>
      </c>
      <c r="R19" s="24">
        <f t="shared" si="1"/>
        <v>-1.8838749999999962</v>
      </c>
      <c r="S19" s="24">
        <f t="shared" si="1"/>
        <v>-1.8838749999999962</v>
      </c>
      <c r="T19" s="24">
        <f t="shared" si="1"/>
        <v>-1.8838749999999962</v>
      </c>
      <c r="U19" s="24" t="e">
        <f t="shared" si="1"/>
        <v>#N/A</v>
      </c>
      <c r="V19" s="32" t="e">
        <f t="shared" si="1"/>
        <v>#N/A</v>
      </c>
      <c r="AI19" s="54" t="s">
        <v>102</v>
      </c>
      <c r="AJ19" s="55">
        <v>3.2</v>
      </c>
      <c r="AK19" s="56">
        <v>10.5</v>
      </c>
      <c r="AL19" s="57">
        <v>17</v>
      </c>
      <c r="AM19" s="19">
        <v>6.2</v>
      </c>
      <c r="AN19" s="19" t="s">
        <v>28</v>
      </c>
    </row>
    <row r="20" spans="1:40" ht="15" customHeight="1" thickBot="1">
      <c r="A20" s="106" t="s">
        <v>103</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4" t="s">
        <v>104</v>
      </c>
      <c r="AJ20" s="55">
        <v>2.1</v>
      </c>
      <c r="AK20" s="56">
        <v>7.2</v>
      </c>
      <c r="AL20" s="57">
        <v>18</v>
      </c>
      <c r="AM20" s="19">
        <v>6.2</v>
      </c>
      <c r="AN20" s="19" t="s">
        <v>28</v>
      </c>
    </row>
    <row r="21" spans="1:40" ht="15" customHeight="1">
      <c r="A21" s="102" t="s">
        <v>105</v>
      </c>
      <c r="B21" s="103"/>
      <c r="C21" s="38">
        <f>(VLOOKUP(C$14,$AI2:$AK26,3,FALSE))*C$15</f>
        <v>228</v>
      </c>
      <c r="D21" s="38">
        <f t="shared" ref="D21:V21" si="2">(VLOOKUP(D$14,$AI2:$AK26,3,FALSE))*D$15</f>
        <v>228</v>
      </c>
      <c r="E21" s="38">
        <f t="shared" si="2"/>
        <v>228</v>
      </c>
      <c r="F21" s="38">
        <f t="shared" si="2"/>
        <v>228</v>
      </c>
      <c r="G21" s="38">
        <f t="shared" si="2"/>
        <v>228</v>
      </c>
      <c r="H21" s="38">
        <f t="shared" si="2"/>
        <v>228</v>
      </c>
      <c r="I21" s="38">
        <f t="shared" si="2"/>
        <v>228</v>
      </c>
      <c r="J21" s="38">
        <f t="shared" si="2"/>
        <v>228</v>
      </c>
      <c r="K21" s="38">
        <f t="shared" si="2"/>
        <v>228</v>
      </c>
      <c r="L21" s="38">
        <f t="shared" si="2"/>
        <v>228</v>
      </c>
      <c r="M21" s="38">
        <f t="shared" si="2"/>
        <v>228</v>
      </c>
      <c r="N21" s="38">
        <f t="shared" si="2"/>
        <v>228</v>
      </c>
      <c r="O21" s="38">
        <f t="shared" si="2"/>
        <v>228</v>
      </c>
      <c r="P21" s="38">
        <f t="shared" si="2"/>
        <v>228</v>
      </c>
      <c r="Q21" s="38">
        <f t="shared" si="2"/>
        <v>228</v>
      </c>
      <c r="R21" s="38">
        <f t="shared" si="2"/>
        <v>228</v>
      </c>
      <c r="S21" s="38">
        <f t="shared" si="2"/>
        <v>228</v>
      </c>
      <c r="T21" s="38">
        <f t="shared" si="2"/>
        <v>228</v>
      </c>
      <c r="U21" s="38" t="e">
        <f t="shared" si="2"/>
        <v>#N/A</v>
      </c>
      <c r="V21" s="38" t="e">
        <f t="shared" si="2"/>
        <v>#N/A</v>
      </c>
      <c r="AI21" s="69" t="s">
        <v>106</v>
      </c>
      <c r="AJ21" s="74">
        <v>11</v>
      </c>
      <c r="AK21" s="71">
        <v>12</v>
      </c>
      <c r="AL21" s="39">
        <v>19</v>
      </c>
      <c r="AM21" s="19">
        <v>6.7</v>
      </c>
      <c r="AN21" s="19" t="s">
        <v>36</v>
      </c>
    </row>
    <row r="22" spans="1:40" ht="15" customHeight="1">
      <c r="A22" s="104" t="s">
        <v>107</v>
      </c>
      <c r="B22" s="105"/>
      <c r="C22" s="24">
        <f>$E31</f>
        <v>34.570245</v>
      </c>
      <c r="D22" s="24">
        <f>$E32</f>
        <v>34.570245</v>
      </c>
      <c r="E22" s="24">
        <f>$E33</f>
        <v>34.570245</v>
      </c>
      <c r="F22" s="24">
        <f>$E34</f>
        <v>34.570245</v>
      </c>
      <c r="G22" s="24">
        <f>$E35</f>
        <v>34.570245</v>
      </c>
      <c r="H22" s="24">
        <f>$E36</f>
        <v>34.570245</v>
      </c>
      <c r="I22" s="24">
        <f>$E37</f>
        <v>34.570245</v>
      </c>
      <c r="J22" s="24">
        <f>$E38</f>
        <v>34.570245</v>
      </c>
      <c r="K22" s="24">
        <f>$E39</f>
        <v>34.570245</v>
      </c>
      <c r="L22" s="24">
        <f>$E40</f>
        <v>34.570245</v>
      </c>
      <c r="M22" s="24">
        <f>$E41</f>
        <v>34.570245</v>
      </c>
      <c r="N22" s="24">
        <f>$E42</f>
        <v>34.570245</v>
      </c>
      <c r="O22" s="24">
        <f>$E43</f>
        <v>34.570245</v>
      </c>
      <c r="P22" s="24">
        <f>$E44</f>
        <v>34.570245</v>
      </c>
      <c r="Q22" s="24">
        <f>$E45</f>
        <v>34.570245</v>
      </c>
      <c r="R22" s="24">
        <f>$E46</f>
        <v>34.570245</v>
      </c>
      <c r="S22" s="24">
        <f>$E47</f>
        <v>34.570245</v>
      </c>
      <c r="T22" s="24">
        <f>$E48</f>
        <v>34.570245</v>
      </c>
      <c r="U22" s="24">
        <f>$E49</f>
        <v>0</v>
      </c>
      <c r="V22" s="24">
        <f>$E50</f>
        <v>0</v>
      </c>
      <c r="AI22" s="69" t="s">
        <v>108</v>
      </c>
      <c r="AJ22" s="70">
        <v>1.2</v>
      </c>
      <c r="AK22" s="71">
        <v>5</v>
      </c>
      <c r="AL22" s="39">
        <v>20</v>
      </c>
      <c r="AM22" s="19">
        <v>6.7</v>
      </c>
      <c r="AN22" s="19" t="s">
        <v>36</v>
      </c>
    </row>
    <row r="23" spans="1:40" ht="15" customHeight="1">
      <c r="A23" s="104" t="s">
        <v>109</v>
      </c>
      <c r="B23" s="105"/>
      <c r="C23" s="24">
        <f>C22-C21</f>
        <v>-193.429755</v>
      </c>
      <c r="D23" s="24">
        <f t="shared" ref="D23:V23" si="3">D22-D21</f>
        <v>-193.429755</v>
      </c>
      <c r="E23" s="24">
        <f t="shared" si="3"/>
        <v>-193.429755</v>
      </c>
      <c r="F23" s="24">
        <f t="shared" si="3"/>
        <v>-193.429755</v>
      </c>
      <c r="G23" s="24">
        <f t="shared" si="3"/>
        <v>-193.429755</v>
      </c>
      <c r="H23" s="24">
        <f t="shared" si="3"/>
        <v>-193.429755</v>
      </c>
      <c r="I23" s="24">
        <f t="shared" si="3"/>
        <v>-193.429755</v>
      </c>
      <c r="J23" s="24">
        <f t="shared" si="3"/>
        <v>-193.429755</v>
      </c>
      <c r="K23" s="24">
        <f t="shared" si="3"/>
        <v>-193.429755</v>
      </c>
      <c r="L23" s="24">
        <f t="shared" si="3"/>
        <v>-193.429755</v>
      </c>
      <c r="M23" s="24">
        <f t="shared" si="3"/>
        <v>-193.429755</v>
      </c>
      <c r="N23" s="24">
        <f t="shared" si="3"/>
        <v>-193.429755</v>
      </c>
      <c r="O23" s="24">
        <f t="shared" si="3"/>
        <v>-193.429755</v>
      </c>
      <c r="P23" s="24">
        <f t="shared" si="3"/>
        <v>-193.429755</v>
      </c>
      <c r="Q23" s="24">
        <f t="shared" si="3"/>
        <v>-193.429755</v>
      </c>
      <c r="R23" s="24">
        <f t="shared" si="3"/>
        <v>-193.429755</v>
      </c>
      <c r="S23" s="24">
        <f t="shared" si="3"/>
        <v>-193.429755</v>
      </c>
      <c r="T23" s="24">
        <f t="shared" si="3"/>
        <v>-193.429755</v>
      </c>
      <c r="U23" s="24" t="e">
        <f t="shared" si="3"/>
        <v>#N/A</v>
      </c>
      <c r="V23" s="24" t="e">
        <f t="shared" si="3"/>
        <v>#N/A</v>
      </c>
      <c r="AI23" s="69" t="s">
        <v>110</v>
      </c>
      <c r="AJ23" s="74">
        <v>9</v>
      </c>
      <c r="AK23" s="71">
        <v>10</v>
      </c>
      <c r="AL23" s="39">
        <v>21</v>
      </c>
      <c r="AM23" s="19">
        <v>6.7</v>
      </c>
      <c r="AN23" s="19" t="s">
        <v>36</v>
      </c>
    </row>
    <row r="24" spans="1:40" ht="15" customHeight="1" thickBot="1">
      <c r="A24" s="106" t="s">
        <v>111</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69" t="s">
        <v>112</v>
      </c>
      <c r="AJ24" s="74">
        <v>1.5</v>
      </c>
      <c r="AK24" s="71">
        <v>3</v>
      </c>
      <c r="AL24" s="39">
        <v>22</v>
      </c>
      <c r="AM24" s="19">
        <v>6.7</v>
      </c>
      <c r="AN24" s="19" t="s">
        <v>36</v>
      </c>
    </row>
    <row r="25" spans="1:40">
      <c r="C25" s="63"/>
      <c r="D25" s="75"/>
      <c r="E25" s="75"/>
      <c r="F25" s="75"/>
      <c r="AI25" s="69" t="s">
        <v>113</v>
      </c>
      <c r="AJ25" s="74">
        <v>1</v>
      </c>
      <c r="AK25" s="71">
        <v>5.8</v>
      </c>
      <c r="AL25" s="39">
        <v>23</v>
      </c>
      <c r="AM25" s="19">
        <v>6.7</v>
      </c>
      <c r="AN25" s="19" t="s">
        <v>36</v>
      </c>
    </row>
    <row r="26" spans="1:40" s="18" customFormat="1">
      <c r="A26" s="1"/>
      <c r="B26" s="8" t="s">
        <v>114</v>
      </c>
      <c r="C26" s="8" t="s">
        <v>115</v>
      </c>
      <c r="D26" s="10" t="s">
        <v>116</v>
      </c>
      <c r="E26" s="10" t="s">
        <v>117</v>
      </c>
      <c r="F26" s="10" t="s">
        <v>118</v>
      </c>
      <c r="G26" s="8" t="s">
        <v>119</v>
      </c>
      <c r="H26" s="10" t="s">
        <v>120</v>
      </c>
      <c r="I26" s="10" t="s">
        <v>121</v>
      </c>
      <c r="J26" s="8" t="s">
        <v>122</v>
      </c>
      <c r="K26" s="8" t="s">
        <v>123</v>
      </c>
      <c r="L26" s="8" t="s">
        <v>124</v>
      </c>
      <c r="M26" s="8" t="s">
        <v>125</v>
      </c>
      <c r="N26" s="8" t="s">
        <v>126</v>
      </c>
      <c r="O26" s="8" t="s">
        <v>127</v>
      </c>
      <c r="P26" s="10" t="s">
        <v>128</v>
      </c>
      <c r="Q26" s="10" t="s">
        <v>129</v>
      </c>
      <c r="R26" s="10" t="s">
        <v>130</v>
      </c>
      <c r="S26" s="10" t="s">
        <v>131</v>
      </c>
      <c r="T26" s="10" t="s">
        <v>132</v>
      </c>
      <c r="U26" s="10" t="s">
        <v>133</v>
      </c>
      <c r="AI26" s="76" t="s">
        <v>134</v>
      </c>
      <c r="AJ26" s="77">
        <v>0.7</v>
      </c>
      <c r="AK26" s="78">
        <v>2.4</v>
      </c>
      <c r="AL26" s="39">
        <v>24</v>
      </c>
      <c r="AM26" s="18">
        <v>6.7</v>
      </c>
      <c r="AN26" s="19" t="s">
        <v>36</v>
      </c>
    </row>
    <row r="27" spans="1:40" s="63" customFormat="1">
      <c r="A27" s="79"/>
      <c r="B27" s="80" t="s">
        <v>135</v>
      </c>
      <c r="C27" s="99" t="s">
        <v>16</v>
      </c>
      <c r="D27" s="99" t="s">
        <v>43</v>
      </c>
      <c r="E27" s="99" t="s">
        <v>43</v>
      </c>
      <c r="F27" s="99" t="s">
        <v>43</v>
      </c>
      <c r="G27" s="99" t="s">
        <v>43</v>
      </c>
      <c r="H27" s="99" t="s">
        <v>43</v>
      </c>
      <c r="I27" s="99" t="s">
        <v>43</v>
      </c>
      <c r="J27" s="99" t="s">
        <v>47</v>
      </c>
      <c r="K27" s="99" t="s">
        <v>43</v>
      </c>
      <c r="L27" s="99" t="s">
        <v>43</v>
      </c>
      <c r="M27" s="99" t="s">
        <v>47</v>
      </c>
      <c r="N27" s="99"/>
      <c r="O27" s="99"/>
      <c r="P27" s="99" t="s">
        <v>43</v>
      </c>
      <c r="Q27" s="99" t="s">
        <v>43</v>
      </c>
      <c r="R27" s="99"/>
      <c r="S27" s="99"/>
      <c r="T27" s="99"/>
      <c r="U27" s="99"/>
    </row>
    <row r="28" spans="1:40" s="63" customFormat="1">
      <c r="A28" s="81"/>
      <c r="B28" s="31">
        <v>2.0099999999999998</v>
      </c>
      <c r="C28" s="23">
        <v>0.09</v>
      </c>
      <c r="D28" s="23">
        <v>125</v>
      </c>
      <c r="E28" s="23">
        <v>131</v>
      </c>
      <c r="F28" s="23">
        <v>18</v>
      </c>
      <c r="G28" s="23">
        <v>0.95799999999999996</v>
      </c>
      <c r="H28" s="23">
        <v>1.8</v>
      </c>
      <c r="I28" s="23">
        <v>0.5</v>
      </c>
      <c r="J28" s="23">
        <v>0.1</v>
      </c>
      <c r="K28" s="30">
        <v>0.05</v>
      </c>
      <c r="L28" s="23">
        <v>0.2</v>
      </c>
      <c r="M28" s="23">
        <v>18.2</v>
      </c>
      <c r="N28" s="23"/>
      <c r="O28" s="23"/>
      <c r="P28" s="23">
        <v>141</v>
      </c>
      <c r="Q28" s="23">
        <v>64.400000000000006</v>
      </c>
      <c r="R28" s="23"/>
      <c r="S28" s="23"/>
      <c r="T28" s="23"/>
      <c r="U28" s="23"/>
    </row>
    <row r="29" spans="1:40" s="15" customFormat="1" ht="27">
      <c r="A29" s="108" t="s">
        <v>49</v>
      </c>
      <c r="B29" s="8" t="s">
        <v>136</v>
      </c>
      <c r="C29" s="4" t="s">
        <v>137</v>
      </c>
      <c r="D29" s="4" t="s">
        <v>98</v>
      </c>
      <c r="E29" s="5" t="s">
        <v>138</v>
      </c>
      <c r="F29" s="4" t="s">
        <v>139</v>
      </c>
      <c r="G29" s="4" t="s">
        <v>140</v>
      </c>
      <c r="H29" s="4" t="s">
        <v>141</v>
      </c>
      <c r="I29" s="4" t="s">
        <v>142</v>
      </c>
      <c r="J29" s="4" t="s">
        <v>143</v>
      </c>
      <c r="K29" s="4" t="s">
        <v>144</v>
      </c>
      <c r="L29" s="4" t="s">
        <v>145</v>
      </c>
      <c r="M29" s="4" t="s">
        <v>146</v>
      </c>
      <c r="N29" s="4" t="s">
        <v>147</v>
      </c>
      <c r="O29" s="14" t="s">
        <v>148</v>
      </c>
      <c r="P29" s="5" t="s">
        <v>149</v>
      </c>
      <c r="Q29" s="5" t="s">
        <v>150</v>
      </c>
      <c r="R29" s="5" t="s">
        <v>151</v>
      </c>
      <c r="S29" s="5" t="s">
        <v>152</v>
      </c>
      <c r="T29" s="5" t="s">
        <v>153</v>
      </c>
      <c r="U29" s="5" t="s">
        <v>154</v>
      </c>
    </row>
    <row r="30" spans="1:40" s="17" customFormat="1" ht="27">
      <c r="A30" s="109"/>
      <c r="B30" s="9" t="s">
        <v>155</v>
      </c>
      <c r="C30" s="6" t="s">
        <v>156</v>
      </c>
      <c r="D30" s="7" t="s">
        <v>157</v>
      </c>
      <c r="E30" s="7" t="s">
        <v>158</v>
      </c>
      <c r="F30" s="7" t="s">
        <v>159</v>
      </c>
      <c r="G30" s="6" t="s">
        <v>156</v>
      </c>
      <c r="H30" s="6" t="s">
        <v>156</v>
      </c>
      <c r="I30" s="6" t="s">
        <v>156</v>
      </c>
      <c r="J30" s="6" t="s">
        <v>156</v>
      </c>
      <c r="K30" s="6" t="s">
        <v>156</v>
      </c>
      <c r="L30" s="6" t="s">
        <v>156</v>
      </c>
      <c r="M30" s="6" t="s">
        <v>156</v>
      </c>
      <c r="N30" s="16" t="s">
        <v>156</v>
      </c>
      <c r="O30" s="16" t="s">
        <v>156</v>
      </c>
      <c r="P30" s="7" t="s">
        <v>156</v>
      </c>
      <c r="Q30" s="7" t="s">
        <v>156</v>
      </c>
      <c r="R30" s="6" t="s">
        <v>156</v>
      </c>
      <c r="S30" s="6" t="s">
        <v>156</v>
      </c>
      <c r="T30" s="6" t="s">
        <v>156</v>
      </c>
      <c r="U30" s="6" t="s">
        <v>156</v>
      </c>
    </row>
    <row r="31" spans="1:40" s="82" customFormat="1">
      <c r="A31" s="21" t="str">
        <f>C8</f>
        <v>Fron 1</v>
      </c>
      <c r="B31" s="23">
        <v>219</v>
      </c>
      <c r="C31" s="2">
        <f>IF(C$27="%w/w SAR",((C$28*10)*$B31),IF(C$27="%w/w DM",(((C$28*10)*($B$28/100))*$B31),IF(C$27="kg/t SAR",(C$28*$B31),IF(C$27="kg/t DM",((C$28*($B$28/100))*$B31),IF(C$27="mg/kg SAR",((C$28*0.001)*$B31),IF(C$27="mg/kg DM",(((C$28*0.001)*($B$28/100))*$B31),0))))))</f>
        <v>197.1</v>
      </c>
      <c r="D31" s="2">
        <f>(IF(D$27="%w/w SAR",((D$28*10)*$B31),IF(D$27="%w/w DM",(((D$28*10)*($B$28/100))*$B31),IF(D$27="kg/t SAR",(D$28*$B31),IF(D$27="kg/t DM",((D$28*($B$28/100))*$B31),IF(D$27="mg/kg SAR",((D$28*0.001)*$B31),IF(D$27="mg/kg DM",(((D$28*0.001)*($B$28/100))*$B31),"0")))))))*2.291</f>
        <v>62.716124999999998</v>
      </c>
      <c r="E31" s="2">
        <f>(IF(E$27="%w/w SAR",((E$28*10)*$B31),IF(E$27="%w/w DM",(((E$28*10)*($B$28/100))*$B31),IF(E$27="kg/t SAR",(E$28*$B31),IF(E$27="kg/t DM",((E$28*($B$28/100))*$B31),IF(E$27="mg/kg SAR",((E$28*0.001)*$B31),IF(E$27="mg/kg DM",(((E$28*0.001)*($B$28/100))*$B31),"0")))))))*1.205</f>
        <v>34.570245</v>
      </c>
      <c r="F31" s="2">
        <f>(IF(F$27="%w/w SAR",((F$28*10)*$B31),IF(F$27="%w/w DM",(((F$28*10)*($B$28/100))*$B31),IF(F$27="kg/t SAR",(F$28*$B31),IF(F$27="kg/t DM",((F$28*($B$28/100))*$B31),IF(F$27="mg/kg SAR",((F$28*0.001)*$B31),IF(F$27="mg/kg DM",(((F$28*0.001)*($B$28/100))*$B31),"0")))))))*1.658</f>
        <v>6.5358360000000006</v>
      </c>
      <c r="G31" s="2">
        <f t="shared" ref="G31:P46" si="5">IF(G$27="%w/w SAR",((G$28*10)*$B31),IF(G$27="%w/w DM",(((G$28*10)*($B$28/100))*$B31),IF(G$27="kg/t SAR",(G$28*$B31),IF(G$27="kg/t DM",((G$28*($B$28/100))*$B31),IF(G$27="mg/kg SAR",((G$28*0.001)*$B31),IF(G$27="mg/kg DM",(((G$28*0.001)*($B$28/100))*$B31),0))))))</f>
        <v>0.20980199999999999</v>
      </c>
      <c r="H31" s="2">
        <f t="shared" si="5"/>
        <v>0.39420000000000005</v>
      </c>
      <c r="I31" s="2">
        <f t="shared" si="5"/>
        <v>0.1095</v>
      </c>
      <c r="J31" s="2">
        <f t="shared" si="5"/>
        <v>4.4018999999999997E-4</v>
      </c>
      <c r="K31" s="2">
        <f t="shared" si="5"/>
        <v>1.095E-2</v>
      </c>
      <c r="L31" s="2">
        <f t="shared" si="5"/>
        <v>4.3799999999999999E-2</v>
      </c>
      <c r="M31" s="2">
        <f t="shared" si="5"/>
        <v>8.0114579999999991E-2</v>
      </c>
      <c r="N31" s="2">
        <f t="shared" si="5"/>
        <v>0</v>
      </c>
      <c r="O31" s="2">
        <f t="shared" si="5"/>
        <v>0</v>
      </c>
      <c r="P31" s="2">
        <f t="shared" si="5"/>
        <v>30.879000000000005</v>
      </c>
      <c r="Q31" s="2">
        <f>(IF(Q$27="%w/w SAR",((Q$28*10)*$B31),IF(Q$27="%w/w DM",(((Q$28*10)*($B$28/100))*$B31),IF(Q$27="kg/t SAR",(Q$28*$B31),IF(Q$27="kg/t DM",((Q$28*($B$28/100))*$B31),IF(Q$27="mg/kg SAR",((Q$28*0.001)*$B31),IF(Q$27="mg/kg DM",(((Q$28*0.001)*($B$28/100))*$B31),0)))))))*2.5</f>
        <v>35.259000000000007</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5"/>
      <c r="AC31" s="65"/>
      <c r="AD31" s="65"/>
      <c r="AE31" s="65"/>
      <c r="AF31" s="65"/>
      <c r="AG31" s="65"/>
      <c r="AH31" s="65"/>
      <c r="AI31" s="65"/>
    </row>
    <row r="32" spans="1:40" s="82" customFormat="1">
      <c r="A32" s="21" t="str">
        <f>D8</f>
        <v>Fron 2</v>
      </c>
      <c r="B32" s="23">
        <v>219</v>
      </c>
      <c r="C32" s="2">
        <f t="shared" ref="C32:C50" si="6">IF(C$27="%w/w SAR",((C$28*10)*$B32),IF(C$27="%w/w DM",(((C$28*10)*($B$28/100))*$B32),IF(C$27="kg/t SAR",(C$28*$B32),IF(C$27="kg/t DM",((C$28*($B$28/100))*$B32),IF(C$27="mg/kg SAR",((C$28*0.001)*$B32),IF(C$27="mg/kg DM",(((C$28*0.001)*($B$28/100))*$B32),0))))))</f>
        <v>197.1</v>
      </c>
      <c r="D32" s="2">
        <f t="shared" ref="D32:D50" si="7">(IF(D$27="%w/w SAR",((D$28*10)*$B32),IF(D$27="%w/w DM",(((D$28*10)*($B$28/100))*$B32),IF(D$27="kg/t SAR",(D$28*$B32),IF(D$27="kg/t DM",((D$28*($B$28/100))*$B32),IF(D$27="mg/kg SAR",((D$28*0.001)*$B32),IF(D$27="mg/kg DM",(((D$28*0.001)*($B$28/100))*$B32),"0")))))))*2.291</f>
        <v>62.716124999999998</v>
      </c>
      <c r="E32" s="2">
        <f t="shared" ref="E32:E50" si="8">(IF(E$27="%w/w SAR",((E$28*10)*$B32),IF(E$27="%w/w DM",(((E$28*10)*($B$28/100))*$B32),IF(E$27="kg/t SAR",(E$28*$B32),IF(E$27="kg/t DM",((E$28*($B$28/100))*$B32),IF(E$27="mg/kg SAR",((E$28*0.001)*$B32),IF(E$27="mg/kg DM",(((E$28*0.001)*($B$28/100))*$B32),"0")))))))*1.205</f>
        <v>34.570245</v>
      </c>
      <c r="F32" s="2">
        <f t="shared" ref="F32:F50" si="9">(IF(F$27="%w/w SAR",((F$28*10)*$B32),IF(F$27="%w/w DM",(((F$28*10)*($B$28/100))*$B32),IF(F$27="kg/t SAR",(F$28*$B32),IF(F$27="kg/t DM",((F$28*($B$28/100))*$B32),IF(F$27="mg/kg SAR",((F$28*0.001)*$B32),IF(F$27="mg/kg DM",(((F$28*0.001)*($B$28/100))*$B32),"0")))))))*1.658</f>
        <v>6.5358360000000006</v>
      </c>
      <c r="G32" s="2">
        <f t="shared" si="5"/>
        <v>0.20980199999999999</v>
      </c>
      <c r="H32" s="2">
        <f t="shared" si="5"/>
        <v>0.39420000000000005</v>
      </c>
      <c r="I32" s="2">
        <f t="shared" si="5"/>
        <v>0.1095</v>
      </c>
      <c r="J32" s="2">
        <f t="shared" si="5"/>
        <v>4.4018999999999997E-4</v>
      </c>
      <c r="K32" s="2">
        <f t="shared" si="5"/>
        <v>1.095E-2</v>
      </c>
      <c r="L32" s="2">
        <f t="shared" si="5"/>
        <v>4.3799999999999999E-2</v>
      </c>
      <c r="M32" s="2">
        <f t="shared" si="5"/>
        <v>8.0114579999999991E-2</v>
      </c>
      <c r="N32" s="2">
        <f t="shared" si="5"/>
        <v>0</v>
      </c>
      <c r="O32" s="2">
        <f t="shared" si="5"/>
        <v>0</v>
      </c>
      <c r="P32" s="2">
        <f t="shared" si="5"/>
        <v>30.879000000000005</v>
      </c>
      <c r="Q32" s="2">
        <f t="shared" ref="Q32:Q50" si="10">(IF(Q$27="%w/w SAR",((Q$28*10)*$B32),IF(Q$27="%w/w DM",(((Q$28*10)*($B$28/100))*$B32),IF(Q$27="kg/t SAR",(Q$28*$B32),IF(Q$27="kg/t DM",((Q$28*($B$28/100))*$B32),IF(Q$27="mg/kg SAR",((Q$28*0.001)*$B32),IF(Q$27="mg/kg DM",(((Q$28*0.001)*($B$28/100))*$B32),0)))))))*2.5</f>
        <v>35.259000000000007</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5"/>
      <c r="AC32" s="65"/>
      <c r="AD32" s="65"/>
      <c r="AE32" s="65"/>
      <c r="AF32" s="65"/>
      <c r="AG32" s="65"/>
      <c r="AH32" s="65"/>
      <c r="AI32" s="65"/>
    </row>
    <row r="33" spans="1:35" s="82" customFormat="1">
      <c r="A33" s="21" t="str">
        <f>E8</f>
        <v>Fron 3</v>
      </c>
      <c r="B33" s="23">
        <v>219</v>
      </c>
      <c r="C33" s="2">
        <f t="shared" si="6"/>
        <v>197.1</v>
      </c>
      <c r="D33" s="2">
        <f t="shared" si="7"/>
        <v>62.716124999999998</v>
      </c>
      <c r="E33" s="2">
        <f t="shared" si="8"/>
        <v>34.570245</v>
      </c>
      <c r="F33" s="2">
        <f t="shared" si="9"/>
        <v>6.5358360000000006</v>
      </c>
      <c r="G33" s="2">
        <f t="shared" si="5"/>
        <v>0.20980199999999999</v>
      </c>
      <c r="H33" s="2">
        <f t="shared" si="5"/>
        <v>0.39420000000000005</v>
      </c>
      <c r="I33" s="2">
        <f t="shared" si="5"/>
        <v>0.1095</v>
      </c>
      <c r="J33" s="2">
        <f t="shared" si="5"/>
        <v>4.4018999999999997E-4</v>
      </c>
      <c r="K33" s="2">
        <f t="shared" si="5"/>
        <v>1.095E-2</v>
      </c>
      <c r="L33" s="2">
        <f t="shared" si="5"/>
        <v>4.3799999999999999E-2</v>
      </c>
      <c r="M33" s="2">
        <f t="shared" si="5"/>
        <v>8.0114579999999991E-2</v>
      </c>
      <c r="N33" s="2">
        <f t="shared" si="5"/>
        <v>0</v>
      </c>
      <c r="O33" s="2">
        <f t="shared" si="5"/>
        <v>0</v>
      </c>
      <c r="P33" s="2">
        <f t="shared" si="5"/>
        <v>30.879000000000005</v>
      </c>
      <c r="Q33" s="2">
        <f t="shared" si="10"/>
        <v>35.259000000000007</v>
      </c>
      <c r="R33" s="2">
        <f t="shared" si="11"/>
        <v>0</v>
      </c>
      <c r="S33" s="2">
        <f t="shared" si="11"/>
        <v>0</v>
      </c>
      <c r="T33" s="2">
        <f t="shared" si="11"/>
        <v>0</v>
      </c>
      <c r="U33" s="2">
        <f t="shared" si="11"/>
        <v>0</v>
      </c>
      <c r="AB33" s="65"/>
      <c r="AC33" s="65"/>
      <c r="AD33" s="65"/>
      <c r="AE33" s="65"/>
      <c r="AF33" s="65"/>
      <c r="AG33" s="65"/>
      <c r="AH33" s="65"/>
      <c r="AI33" s="65"/>
    </row>
    <row r="34" spans="1:35" s="82" customFormat="1">
      <c r="A34" s="21" t="str">
        <f>F8</f>
        <v>Fron 4</v>
      </c>
      <c r="B34" s="23">
        <v>219</v>
      </c>
      <c r="C34" s="2">
        <f t="shared" si="6"/>
        <v>197.1</v>
      </c>
      <c r="D34" s="2">
        <f t="shared" si="7"/>
        <v>62.716124999999998</v>
      </c>
      <c r="E34" s="2">
        <f t="shared" si="8"/>
        <v>34.570245</v>
      </c>
      <c r="F34" s="2">
        <f t="shared" si="9"/>
        <v>6.5358360000000006</v>
      </c>
      <c r="G34" s="2">
        <f t="shared" si="5"/>
        <v>0.20980199999999999</v>
      </c>
      <c r="H34" s="2">
        <f t="shared" si="5"/>
        <v>0.39420000000000005</v>
      </c>
      <c r="I34" s="2">
        <f t="shared" si="5"/>
        <v>0.1095</v>
      </c>
      <c r="J34" s="2">
        <f t="shared" si="5"/>
        <v>4.4018999999999997E-4</v>
      </c>
      <c r="K34" s="2">
        <f t="shared" si="5"/>
        <v>1.095E-2</v>
      </c>
      <c r="L34" s="2">
        <f t="shared" si="5"/>
        <v>4.3799999999999999E-2</v>
      </c>
      <c r="M34" s="2">
        <f t="shared" si="5"/>
        <v>8.0114579999999991E-2</v>
      </c>
      <c r="N34" s="2">
        <f t="shared" si="5"/>
        <v>0</v>
      </c>
      <c r="O34" s="2">
        <f t="shared" si="5"/>
        <v>0</v>
      </c>
      <c r="P34" s="2">
        <f t="shared" si="5"/>
        <v>30.879000000000005</v>
      </c>
      <c r="Q34" s="2">
        <f t="shared" si="10"/>
        <v>35.259000000000007</v>
      </c>
      <c r="R34" s="2">
        <f t="shared" si="11"/>
        <v>0</v>
      </c>
      <c r="S34" s="2">
        <f t="shared" si="11"/>
        <v>0</v>
      </c>
      <c r="T34" s="2">
        <f t="shared" si="11"/>
        <v>0</v>
      </c>
      <c r="U34" s="2">
        <f t="shared" si="11"/>
        <v>0</v>
      </c>
      <c r="AB34" s="65"/>
      <c r="AC34" s="65"/>
      <c r="AD34" s="65"/>
      <c r="AE34" s="65"/>
      <c r="AF34" s="65"/>
      <c r="AG34" s="65"/>
      <c r="AH34" s="65"/>
      <c r="AI34" s="65"/>
    </row>
    <row r="35" spans="1:35" s="82" customFormat="1">
      <c r="A35" s="21" t="str">
        <f>G8</f>
        <v>Fron 5</v>
      </c>
      <c r="B35" s="23">
        <v>219</v>
      </c>
      <c r="C35" s="2">
        <f t="shared" si="6"/>
        <v>197.1</v>
      </c>
      <c r="D35" s="2">
        <f t="shared" si="7"/>
        <v>62.716124999999998</v>
      </c>
      <c r="E35" s="2">
        <f t="shared" si="8"/>
        <v>34.570245</v>
      </c>
      <c r="F35" s="2">
        <f t="shared" si="9"/>
        <v>6.5358360000000006</v>
      </c>
      <c r="G35" s="2">
        <f t="shared" si="5"/>
        <v>0.20980199999999999</v>
      </c>
      <c r="H35" s="2">
        <f t="shared" si="5"/>
        <v>0.39420000000000005</v>
      </c>
      <c r="I35" s="2">
        <f t="shared" si="5"/>
        <v>0.1095</v>
      </c>
      <c r="J35" s="2">
        <f t="shared" si="5"/>
        <v>4.4018999999999997E-4</v>
      </c>
      <c r="K35" s="2">
        <f t="shared" si="5"/>
        <v>1.095E-2</v>
      </c>
      <c r="L35" s="2">
        <f t="shared" si="5"/>
        <v>4.3799999999999999E-2</v>
      </c>
      <c r="M35" s="2">
        <f t="shared" si="5"/>
        <v>8.0114579999999991E-2</v>
      </c>
      <c r="N35" s="2">
        <f t="shared" si="5"/>
        <v>0</v>
      </c>
      <c r="O35" s="2">
        <f t="shared" si="5"/>
        <v>0</v>
      </c>
      <c r="P35" s="2">
        <f t="shared" si="5"/>
        <v>30.879000000000005</v>
      </c>
      <c r="Q35" s="2">
        <f t="shared" si="10"/>
        <v>35.259000000000007</v>
      </c>
      <c r="R35" s="2">
        <f t="shared" si="11"/>
        <v>0</v>
      </c>
      <c r="S35" s="2">
        <f t="shared" si="11"/>
        <v>0</v>
      </c>
      <c r="T35" s="2">
        <f t="shared" si="11"/>
        <v>0</v>
      </c>
      <c r="U35" s="2">
        <f t="shared" si="11"/>
        <v>0</v>
      </c>
      <c r="AB35" s="65"/>
      <c r="AC35" s="65"/>
      <c r="AD35" s="65"/>
      <c r="AE35" s="65"/>
      <c r="AF35" s="65"/>
      <c r="AG35" s="65"/>
      <c r="AH35" s="65"/>
      <c r="AI35" s="65"/>
    </row>
    <row r="36" spans="1:35" s="82" customFormat="1">
      <c r="A36" s="21" t="str">
        <f>H8</f>
        <v>Fron 6</v>
      </c>
      <c r="B36" s="23">
        <v>219</v>
      </c>
      <c r="C36" s="2">
        <f t="shared" si="6"/>
        <v>197.1</v>
      </c>
      <c r="D36" s="2">
        <f t="shared" si="7"/>
        <v>62.716124999999998</v>
      </c>
      <c r="E36" s="2">
        <f t="shared" si="8"/>
        <v>34.570245</v>
      </c>
      <c r="F36" s="2">
        <f t="shared" si="9"/>
        <v>6.5358360000000006</v>
      </c>
      <c r="G36" s="2">
        <f t="shared" si="5"/>
        <v>0.20980199999999999</v>
      </c>
      <c r="H36" s="2">
        <f t="shared" si="5"/>
        <v>0.39420000000000005</v>
      </c>
      <c r="I36" s="2">
        <f t="shared" si="5"/>
        <v>0.1095</v>
      </c>
      <c r="J36" s="2">
        <f t="shared" si="5"/>
        <v>4.4018999999999997E-4</v>
      </c>
      <c r="K36" s="2">
        <f t="shared" si="5"/>
        <v>1.095E-2</v>
      </c>
      <c r="L36" s="2">
        <f t="shared" si="5"/>
        <v>4.3799999999999999E-2</v>
      </c>
      <c r="M36" s="2">
        <f t="shared" si="5"/>
        <v>8.0114579999999991E-2</v>
      </c>
      <c r="N36" s="2">
        <f t="shared" si="5"/>
        <v>0</v>
      </c>
      <c r="O36" s="2">
        <f t="shared" si="5"/>
        <v>0</v>
      </c>
      <c r="P36" s="2">
        <f t="shared" si="5"/>
        <v>30.879000000000005</v>
      </c>
      <c r="Q36" s="2">
        <f t="shared" si="10"/>
        <v>35.259000000000007</v>
      </c>
      <c r="R36" s="2">
        <f t="shared" si="11"/>
        <v>0</v>
      </c>
      <c r="S36" s="2">
        <f t="shared" si="11"/>
        <v>0</v>
      </c>
      <c r="T36" s="2">
        <f t="shared" si="11"/>
        <v>0</v>
      </c>
      <c r="U36" s="2">
        <f t="shared" si="11"/>
        <v>0</v>
      </c>
      <c r="AB36" s="65"/>
      <c r="AC36" s="65"/>
      <c r="AD36" s="65"/>
      <c r="AE36" s="65"/>
      <c r="AF36" s="65"/>
      <c r="AG36" s="65"/>
      <c r="AH36" s="65"/>
      <c r="AI36" s="65"/>
    </row>
    <row r="37" spans="1:35" s="82" customFormat="1">
      <c r="A37" s="21" t="str">
        <f>I8</f>
        <v>Fron 7</v>
      </c>
      <c r="B37" s="23">
        <v>219</v>
      </c>
      <c r="C37" s="2">
        <f t="shared" si="6"/>
        <v>197.1</v>
      </c>
      <c r="D37" s="2">
        <f t="shared" si="7"/>
        <v>62.716124999999998</v>
      </c>
      <c r="E37" s="2">
        <f t="shared" si="8"/>
        <v>34.570245</v>
      </c>
      <c r="F37" s="2">
        <f t="shared" si="9"/>
        <v>6.5358360000000006</v>
      </c>
      <c r="G37" s="2">
        <f t="shared" si="5"/>
        <v>0.20980199999999999</v>
      </c>
      <c r="H37" s="2">
        <f t="shared" si="5"/>
        <v>0.39420000000000005</v>
      </c>
      <c r="I37" s="2">
        <f t="shared" si="5"/>
        <v>0.1095</v>
      </c>
      <c r="J37" s="2">
        <f t="shared" si="5"/>
        <v>4.4018999999999997E-4</v>
      </c>
      <c r="K37" s="2">
        <f t="shared" si="5"/>
        <v>1.095E-2</v>
      </c>
      <c r="L37" s="2">
        <f t="shared" si="5"/>
        <v>4.3799999999999999E-2</v>
      </c>
      <c r="M37" s="2">
        <f t="shared" si="5"/>
        <v>8.0114579999999991E-2</v>
      </c>
      <c r="N37" s="2">
        <f t="shared" si="5"/>
        <v>0</v>
      </c>
      <c r="O37" s="2">
        <f t="shared" si="5"/>
        <v>0</v>
      </c>
      <c r="P37" s="2">
        <f t="shared" si="5"/>
        <v>30.879000000000005</v>
      </c>
      <c r="Q37" s="2">
        <f t="shared" si="10"/>
        <v>35.259000000000007</v>
      </c>
      <c r="R37" s="2">
        <f t="shared" si="11"/>
        <v>0</v>
      </c>
      <c r="S37" s="2">
        <f t="shared" si="11"/>
        <v>0</v>
      </c>
      <c r="T37" s="2">
        <f t="shared" si="11"/>
        <v>0</v>
      </c>
      <c r="U37" s="2">
        <f t="shared" si="11"/>
        <v>0</v>
      </c>
      <c r="AB37" s="65"/>
      <c r="AC37" s="65"/>
      <c r="AD37" s="65"/>
      <c r="AE37" s="65"/>
      <c r="AF37" s="65"/>
      <c r="AG37" s="65"/>
      <c r="AH37" s="65"/>
      <c r="AI37" s="65"/>
    </row>
    <row r="38" spans="1:35" s="82" customFormat="1">
      <c r="A38" s="21" t="str">
        <f>J8</f>
        <v>Fron 8</v>
      </c>
      <c r="B38" s="23">
        <v>219</v>
      </c>
      <c r="C38" s="2">
        <f t="shared" si="6"/>
        <v>197.1</v>
      </c>
      <c r="D38" s="2">
        <f t="shared" si="7"/>
        <v>62.716124999999998</v>
      </c>
      <c r="E38" s="2">
        <f t="shared" si="8"/>
        <v>34.570245</v>
      </c>
      <c r="F38" s="2">
        <f t="shared" si="9"/>
        <v>6.5358360000000006</v>
      </c>
      <c r="G38" s="2">
        <f t="shared" si="5"/>
        <v>0.20980199999999999</v>
      </c>
      <c r="H38" s="2">
        <f t="shared" si="5"/>
        <v>0.39420000000000005</v>
      </c>
      <c r="I38" s="2">
        <f t="shared" si="5"/>
        <v>0.1095</v>
      </c>
      <c r="J38" s="2">
        <f t="shared" si="5"/>
        <v>4.4018999999999997E-4</v>
      </c>
      <c r="K38" s="2">
        <f t="shared" si="5"/>
        <v>1.095E-2</v>
      </c>
      <c r="L38" s="2">
        <f t="shared" si="5"/>
        <v>4.3799999999999999E-2</v>
      </c>
      <c r="M38" s="2">
        <f t="shared" si="5"/>
        <v>8.0114579999999991E-2</v>
      </c>
      <c r="N38" s="2">
        <f t="shared" si="5"/>
        <v>0</v>
      </c>
      <c r="O38" s="2">
        <f t="shared" si="5"/>
        <v>0</v>
      </c>
      <c r="P38" s="2">
        <f t="shared" si="5"/>
        <v>30.879000000000005</v>
      </c>
      <c r="Q38" s="2">
        <f t="shared" si="10"/>
        <v>35.259000000000007</v>
      </c>
      <c r="R38" s="2">
        <f t="shared" si="11"/>
        <v>0</v>
      </c>
      <c r="S38" s="2">
        <f t="shared" si="11"/>
        <v>0</v>
      </c>
      <c r="T38" s="2">
        <f t="shared" si="11"/>
        <v>0</v>
      </c>
      <c r="U38" s="2">
        <f t="shared" si="11"/>
        <v>0</v>
      </c>
      <c r="AB38" s="65"/>
      <c r="AC38" s="65"/>
      <c r="AD38" s="65"/>
      <c r="AE38" s="65"/>
      <c r="AF38" s="65"/>
      <c r="AG38" s="65"/>
      <c r="AH38" s="65"/>
      <c r="AI38" s="65"/>
    </row>
    <row r="39" spans="1:35" s="82" customFormat="1">
      <c r="A39" s="21" t="str">
        <f>K8</f>
        <v>Fron 9</v>
      </c>
      <c r="B39" s="23">
        <v>219</v>
      </c>
      <c r="C39" s="2">
        <f t="shared" si="6"/>
        <v>197.1</v>
      </c>
      <c r="D39" s="2">
        <f t="shared" si="7"/>
        <v>62.716124999999998</v>
      </c>
      <c r="E39" s="2">
        <f t="shared" si="8"/>
        <v>34.570245</v>
      </c>
      <c r="F39" s="2">
        <f t="shared" si="9"/>
        <v>6.5358360000000006</v>
      </c>
      <c r="G39" s="2">
        <f t="shared" si="5"/>
        <v>0.20980199999999999</v>
      </c>
      <c r="H39" s="2">
        <f t="shared" si="5"/>
        <v>0.39420000000000005</v>
      </c>
      <c r="I39" s="2">
        <f t="shared" si="5"/>
        <v>0.1095</v>
      </c>
      <c r="J39" s="2">
        <f t="shared" si="5"/>
        <v>4.4018999999999997E-4</v>
      </c>
      <c r="K39" s="2">
        <f t="shared" si="5"/>
        <v>1.095E-2</v>
      </c>
      <c r="L39" s="2">
        <f t="shared" si="5"/>
        <v>4.3799999999999999E-2</v>
      </c>
      <c r="M39" s="2">
        <f t="shared" si="5"/>
        <v>8.0114579999999991E-2</v>
      </c>
      <c r="N39" s="2">
        <f t="shared" si="5"/>
        <v>0</v>
      </c>
      <c r="O39" s="2">
        <f t="shared" si="5"/>
        <v>0</v>
      </c>
      <c r="P39" s="2">
        <f t="shared" si="5"/>
        <v>30.879000000000005</v>
      </c>
      <c r="Q39" s="2">
        <f t="shared" si="10"/>
        <v>35.259000000000007</v>
      </c>
      <c r="R39" s="2">
        <f t="shared" si="11"/>
        <v>0</v>
      </c>
      <c r="S39" s="2">
        <f t="shared" si="11"/>
        <v>0</v>
      </c>
      <c r="T39" s="2">
        <f t="shared" si="11"/>
        <v>0</v>
      </c>
      <c r="U39" s="2">
        <f t="shared" si="11"/>
        <v>0</v>
      </c>
      <c r="AB39" s="65"/>
      <c r="AC39" s="65"/>
      <c r="AD39" s="65"/>
      <c r="AE39" s="65"/>
      <c r="AF39" s="65"/>
      <c r="AG39" s="65"/>
      <c r="AH39" s="65"/>
      <c r="AI39" s="65"/>
    </row>
    <row r="40" spans="1:35" s="82" customFormat="1">
      <c r="A40" s="21" t="str">
        <f>L8</f>
        <v>Fron 10</v>
      </c>
      <c r="B40" s="23">
        <v>219</v>
      </c>
      <c r="C40" s="2">
        <f t="shared" si="6"/>
        <v>197.1</v>
      </c>
      <c r="D40" s="2">
        <f t="shared" si="7"/>
        <v>62.716124999999998</v>
      </c>
      <c r="E40" s="2">
        <f t="shared" si="8"/>
        <v>34.570245</v>
      </c>
      <c r="F40" s="2">
        <f t="shared" si="9"/>
        <v>6.5358360000000006</v>
      </c>
      <c r="G40" s="2">
        <f t="shared" si="5"/>
        <v>0.20980199999999999</v>
      </c>
      <c r="H40" s="2">
        <f t="shared" si="5"/>
        <v>0.39420000000000005</v>
      </c>
      <c r="I40" s="2">
        <f t="shared" si="5"/>
        <v>0.1095</v>
      </c>
      <c r="J40" s="2">
        <f t="shared" si="5"/>
        <v>4.4018999999999997E-4</v>
      </c>
      <c r="K40" s="2">
        <f t="shared" si="5"/>
        <v>1.095E-2</v>
      </c>
      <c r="L40" s="2">
        <f t="shared" si="5"/>
        <v>4.3799999999999999E-2</v>
      </c>
      <c r="M40" s="2">
        <f t="shared" si="5"/>
        <v>8.0114579999999991E-2</v>
      </c>
      <c r="N40" s="2">
        <f t="shared" si="5"/>
        <v>0</v>
      </c>
      <c r="O40" s="2">
        <f t="shared" si="5"/>
        <v>0</v>
      </c>
      <c r="P40" s="2">
        <f t="shared" si="5"/>
        <v>30.879000000000005</v>
      </c>
      <c r="Q40" s="2">
        <f t="shared" si="10"/>
        <v>35.259000000000007</v>
      </c>
      <c r="R40" s="2">
        <f t="shared" si="11"/>
        <v>0</v>
      </c>
      <c r="S40" s="2">
        <f t="shared" si="11"/>
        <v>0</v>
      </c>
      <c r="T40" s="2">
        <f t="shared" si="11"/>
        <v>0</v>
      </c>
      <c r="U40" s="2">
        <f t="shared" si="11"/>
        <v>0</v>
      </c>
      <c r="AB40" s="65"/>
      <c r="AC40" s="65"/>
      <c r="AD40" s="65"/>
      <c r="AE40" s="65"/>
      <c r="AF40" s="65"/>
      <c r="AG40" s="65"/>
      <c r="AH40" s="65"/>
      <c r="AI40" s="65"/>
    </row>
    <row r="41" spans="1:35" s="82" customFormat="1">
      <c r="A41" s="21" t="str">
        <f>M8</f>
        <v>Fron 11</v>
      </c>
      <c r="B41" s="23">
        <v>219</v>
      </c>
      <c r="C41" s="2">
        <f t="shared" si="6"/>
        <v>197.1</v>
      </c>
      <c r="D41" s="2">
        <f t="shared" si="7"/>
        <v>62.716124999999998</v>
      </c>
      <c r="E41" s="2">
        <f t="shared" si="8"/>
        <v>34.570245</v>
      </c>
      <c r="F41" s="2">
        <f t="shared" si="9"/>
        <v>6.5358360000000006</v>
      </c>
      <c r="G41" s="2">
        <f t="shared" si="5"/>
        <v>0.20980199999999999</v>
      </c>
      <c r="H41" s="2">
        <f t="shared" si="5"/>
        <v>0.39420000000000005</v>
      </c>
      <c r="I41" s="2">
        <f t="shared" si="5"/>
        <v>0.1095</v>
      </c>
      <c r="J41" s="2">
        <f t="shared" si="5"/>
        <v>4.4018999999999997E-4</v>
      </c>
      <c r="K41" s="2">
        <f t="shared" si="5"/>
        <v>1.095E-2</v>
      </c>
      <c r="L41" s="2">
        <f t="shared" si="5"/>
        <v>4.3799999999999999E-2</v>
      </c>
      <c r="M41" s="2">
        <f t="shared" si="5"/>
        <v>8.0114579999999991E-2</v>
      </c>
      <c r="N41" s="2">
        <f t="shared" si="5"/>
        <v>0</v>
      </c>
      <c r="O41" s="2">
        <f t="shared" si="5"/>
        <v>0</v>
      </c>
      <c r="P41" s="2">
        <f t="shared" si="5"/>
        <v>30.879000000000005</v>
      </c>
      <c r="Q41" s="2">
        <f t="shared" si="10"/>
        <v>35.259000000000007</v>
      </c>
      <c r="R41" s="2">
        <f t="shared" si="11"/>
        <v>0</v>
      </c>
      <c r="S41" s="2">
        <f t="shared" si="11"/>
        <v>0</v>
      </c>
      <c r="T41" s="2">
        <f t="shared" si="11"/>
        <v>0</v>
      </c>
      <c r="U41" s="2">
        <f t="shared" si="11"/>
        <v>0</v>
      </c>
      <c r="AB41" s="65"/>
      <c r="AC41" s="65"/>
      <c r="AD41" s="65"/>
      <c r="AE41" s="65"/>
      <c r="AF41" s="65"/>
      <c r="AG41" s="65"/>
      <c r="AH41" s="65"/>
      <c r="AI41" s="65"/>
    </row>
    <row r="42" spans="1:35" s="82" customFormat="1">
      <c r="A42" s="21" t="str">
        <f>N8</f>
        <v>Fron 12</v>
      </c>
      <c r="B42" s="23">
        <v>219</v>
      </c>
      <c r="C42" s="2">
        <f t="shared" si="6"/>
        <v>197.1</v>
      </c>
      <c r="D42" s="2">
        <f t="shared" si="7"/>
        <v>62.716124999999998</v>
      </c>
      <c r="E42" s="2">
        <f t="shared" si="8"/>
        <v>34.570245</v>
      </c>
      <c r="F42" s="2">
        <f t="shared" si="9"/>
        <v>6.5358360000000006</v>
      </c>
      <c r="G42" s="2">
        <f t="shared" si="5"/>
        <v>0.20980199999999999</v>
      </c>
      <c r="H42" s="2">
        <f t="shared" si="5"/>
        <v>0.39420000000000005</v>
      </c>
      <c r="I42" s="2">
        <f t="shared" si="5"/>
        <v>0.1095</v>
      </c>
      <c r="J42" s="2">
        <f t="shared" si="5"/>
        <v>4.4018999999999997E-4</v>
      </c>
      <c r="K42" s="2">
        <f t="shared" si="5"/>
        <v>1.095E-2</v>
      </c>
      <c r="L42" s="2">
        <f t="shared" si="5"/>
        <v>4.3799999999999999E-2</v>
      </c>
      <c r="M42" s="2">
        <f t="shared" si="5"/>
        <v>8.0114579999999991E-2</v>
      </c>
      <c r="N42" s="2">
        <f t="shared" si="5"/>
        <v>0</v>
      </c>
      <c r="O42" s="2">
        <f t="shared" si="5"/>
        <v>0</v>
      </c>
      <c r="P42" s="2">
        <f t="shared" si="5"/>
        <v>30.879000000000005</v>
      </c>
      <c r="Q42" s="2">
        <f t="shared" si="10"/>
        <v>35.259000000000007</v>
      </c>
      <c r="R42" s="2">
        <f t="shared" si="11"/>
        <v>0</v>
      </c>
      <c r="S42" s="2">
        <f t="shared" si="11"/>
        <v>0</v>
      </c>
      <c r="T42" s="2">
        <f t="shared" si="11"/>
        <v>0</v>
      </c>
      <c r="U42" s="2">
        <f t="shared" si="11"/>
        <v>0</v>
      </c>
      <c r="AB42" s="65"/>
      <c r="AC42" s="65"/>
      <c r="AD42" s="65"/>
      <c r="AE42" s="65"/>
      <c r="AF42" s="65"/>
      <c r="AG42" s="65"/>
      <c r="AH42" s="65"/>
      <c r="AI42" s="65"/>
    </row>
    <row r="43" spans="1:35" s="82" customFormat="1">
      <c r="A43" s="21" t="str">
        <f>O8</f>
        <v>Fron 13</v>
      </c>
      <c r="B43" s="23">
        <v>219</v>
      </c>
      <c r="C43" s="2">
        <f t="shared" si="6"/>
        <v>197.1</v>
      </c>
      <c r="D43" s="2">
        <f t="shared" si="7"/>
        <v>62.716124999999998</v>
      </c>
      <c r="E43" s="2">
        <f t="shared" si="8"/>
        <v>34.570245</v>
      </c>
      <c r="F43" s="2">
        <f t="shared" si="9"/>
        <v>6.5358360000000006</v>
      </c>
      <c r="G43" s="2">
        <f t="shared" si="5"/>
        <v>0.20980199999999999</v>
      </c>
      <c r="H43" s="2">
        <f t="shared" si="5"/>
        <v>0.39420000000000005</v>
      </c>
      <c r="I43" s="2">
        <f t="shared" si="5"/>
        <v>0.1095</v>
      </c>
      <c r="J43" s="2">
        <f t="shared" si="5"/>
        <v>4.4018999999999997E-4</v>
      </c>
      <c r="K43" s="2">
        <f t="shared" si="5"/>
        <v>1.095E-2</v>
      </c>
      <c r="L43" s="2">
        <f t="shared" si="5"/>
        <v>4.3799999999999999E-2</v>
      </c>
      <c r="M43" s="2">
        <f t="shared" si="5"/>
        <v>8.0114579999999991E-2</v>
      </c>
      <c r="N43" s="2">
        <f t="shared" si="5"/>
        <v>0</v>
      </c>
      <c r="O43" s="2">
        <f t="shared" si="5"/>
        <v>0</v>
      </c>
      <c r="P43" s="2">
        <f t="shared" si="5"/>
        <v>30.879000000000005</v>
      </c>
      <c r="Q43" s="2">
        <f t="shared" si="10"/>
        <v>35.259000000000007</v>
      </c>
      <c r="R43" s="2">
        <f t="shared" si="11"/>
        <v>0</v>
      </c>
      <c r="S43" s="2">
        <f t="shared" si="11"/>
        <v>0</v>
      </c>
      <c r="T43" s="2">
        <f t="shared" si="11"/>
        <v>0</v>
      </c>
      <c r="U43" s="2">
        <f t="shared" si="11"/>
        <v>0</v>
      </c>
      <c r="AB43" s="65"/>
      <c r="AC43" s="65"/>
      <c r="AD43" s="65"/>
      <c r="AE43" s="65"/>
      <c r="AF43" s="65"/>
      <c r="AG43" s="65"/>
      <c r="AH43" s="65"/>
      <c r="AI43" s="65"/>
    </row>
    <row r="44" spans="1:35" s="82" customFormat="1">
      <c r="A44" s="21" t="str">
        <f>P8</f>
        <v>Fron 14</v>
      </c>
      <c r="B44" s="23">
        <v>219</v>
      </c>
      <c r="C44" s="2">
        <f t="shared" si="6"/>
        <v>197.1</v>
      </c>
      <c r="D44" s="2">
        <f t="shared" si="7"/>
        <v>62.716124999999998</v>
      </c>
      <c r="E44" s="2">
        <f t="shared" si="8"/>
        <v>34.570245</v>
      </c>
      <c r="F44" s="2">
        <f t="shared" si="9"/>
        <v>6.5358360000000006</v>
      </c>
      <c r="G44" s="2">
        <f t="shared" si="5"/>
        <v>0.20980199999999999</v>
      </c>
      <c r="H44" s="2">
        <f t="shared" si="5"/>
        <v>0.39420000000000005</v>
      </c>
      <c r="I44" s="2">
        <f t="shared" si="5"/>
        <v>0.1095</v>
      </c>
      <c r="J44" s="2">
        <f t="shared" si="5"/>
        <v>4.4018999999999997E-4</v>
      </c>
      <c r="K44" s="2">
        <f t="shared" si="5"/>
        <v>1.095E-2</v>
      </c>
      <c r="L44" s="2">
        <f t="shared" si="5"/>
        <v>4.3799999999999999E-2</v>
      </c>
      <c r="M44" s="2">
        <f t="shared" si="5"/>
        <v>8.0114579999999991E-2</v>
      </c>
      <c r="N44" s="2">
        <f t="shared" si="5"/>
        <v>0</v>
      </c>
      <c r="O44" s="2">
        <f t="shared" si="5"/>
        <v>0</v>
      </c>
      <c r="P44" s="2">
        <f t="shared" si="5"/>
        <v>30.879000000000005</v>
      </c>
      <c r="Q44" s="2">
        <f t="shared" si="10"/>
        <v>35.259000000000007</v>
      </c>
      <c r="R44" s="2">
        <f t="shared" si="11"/>
        <v>0</v>
      </c>
      <c r="S44" s="2">
        <f t="shared" si="11"/>
        <v>0</v>
      </c>
      <c r="T44" s="2">
        <f t="shared" si="11"/>
        <v>0</v>
      </c>
      <c r="U44" s="2">
        <f t="shared" si="11"/>
        <v>0</v>
      </c>
      <c r="AB44" s="65"/>
      <c r="AC44" s="65"/>
      <c r="AD44" s="65"/>
      <c r="AE44" s="65"/>
      <c r="AF44" s="65"/>
      <c r="AG44" s="65"/>
      <c r="AH44" s="65"/>
      <c r="AI44" s="65"/>
    </row>
    <row r="45" spans="1:35" s="82" customFormat="1">
      <c r="A45" s="21" t="str">
        <f>Q8</f>
        <v>Fron 16</v>
      </c>
      <c r="B45" s="23">
        <v>219</v>
      </c>
      <c r="C45" s="2">
        <f t="shared" si="6"/>
        <v>197.1</v>
      </c>
      <c r="D45" s="2">
        <f t="shared" si="7"/>
        <v>62.716124999999998</v>
      </c>
      <c r="E45" s="2">
        <f t="shared" si="8"/>
        <v>34.570245</v>
      </c>
      <c r="F45" s="2">
        <f t="shared" si="9"/>
        <v>6.5358360000000006</v>
      </c>
      <c r="G45" s="2">
        <f t="shared" si="5"/>
        <v>0.20980199999999999</v>
      </c>
      <c r="H45" s="2">
        <f t="shared" si="5"/>
        <v>0.39420000000000005</v>
      </c>
      <c r="I45" s="2">
        <f t="shared" si="5"/>
        <v>0.1095</v>
      </c>
      <c r="J45" s="2">
        <f t="shared" si="5"/>
        <v>4.4018999999999997E-4</v>
      </c>
      <c r="K45" s="2">
        <f t="shared" si="5"/>
        <v>1.095E-2</v>
      </c>
      <c r="L45" s="2">
        <f t="shared" si="5"/>
        <v>4.3799999999999999E-2</v>
      </c>
      <c r="M45" s="2">
        <f t="shared" si="5"/>
        <v>8.0114579999999991E-2</v>
      </c>
      <c r="N45" s="2">
        <f t="shared" si="5"/>
        <v>0</v>
      </c>
      <c r="O45" s="2">
        <f t="shared" si="5"/>
        <v>0</v>
      </c>
      <c r="P45" s="2">
        <f t="shared" si="5"/>
        <v>30.879000000000005</v>
      </c>
      <c r="Q45" s="2">
        <f t="shared" si="10"/>
        <v>35.259000000000007</v>
      </c>
      <c r="R45" s="2">
        <f t="shared" si="11"/>
        <v>0</v>
      </c>
      <c r="S45" s="2">
        <f t="shared" si="11"/>
        <v>0</v>
      </c>
      <c r="T45" s="2">
        <f t="shared" si="11"/>
        <v>0</v>
      </c>
      <c r="U45" s="2">
        <f t="shared" si="11"/>
        <v>0</v>
      </c>
      <c r="AB45" s="65"/>
      <c r="AC45" s="65"/>
      <c r="AD45" s="65"/>
      <c r="AE45" s="65"/>
      <c r="AF45" s="65"/>
      <c r="AG45" s="65"/>
      <c r="AH45" s="65"/>
      <c r="AI45" s="65"/>
    </row>
    <row r="46" spans="1:35" s="82" customFormat="1">
      <c r="A46" s="21" t="str">
        <f>R8</f>
        <v>Fron 17</v>
      </c>
      <c r="B46" s="23">
        <v>219</v>
      </c>
      <c r="C46" s="2">
        <f t="shared" si="6"/>
        <v>197.1</v>
      </c>
      <c r="D46" s="2">
        <f t="shared" si="7"/>
        <v>62.716124999999998</v>
      </c>
      <c r="E46" s="2">
        <f t="shared" si="8"/>
        <v>34.570245</v>
      </c>
      <c r="F46" s="2">
        <f t="shared" si="9"/>
        <v>6.5358360000000006</v>
      </c>
      <c r="G46" s="2">
        <f t="shared" si="5"/>
        <v>0.20980199999999999</v>
      </c>
      <c r="H46" s="2">
        <f t="shared" si="5"/>
        <v>0.39420000000000005</v>
      </c>
      <c r="I46" s="2">
        <f t="shared" si="5"/>
        <v>0.1095</v>
      </c>
      <c r="J46" s="2">
        <f t="shared" si="5"/>
        <v>4.4018999999999997E-4</v>
      </c>
      <c r="K46" s="2">
        <f t="shared" si="5"/>
        <v>1.095E-2</v>
      </c>
      <c r="L46" s="2">
        <f t="shared" si="5"/>
        <v>4.3799999999999999E-2</v>
      </c>
      <c r="M46" s="2">
        <f t="shared" si="5"/>
        <v>8.0114579999999991E-2</v>
      </c>
      <c r="N46" s="2">
        <f t="shared" si="5"/>
        <v>0</v>
      </c>
      <c r="O46" s="2">
        <f t="shared" si="5"/>
        <v>0</v>
      </c>
      <c r="P46" s="2">
        <f t="shared" si="5"/>
        <v>30.879000000000005</v>
      </c>
      <c r="Q46" s="2">
        <f t="shared" si="10"/>
        <v>35.259000000000007</v>
      </c>
      <c r="R46" s="2">
        <f t="shared" si="11"/>
        <v>0</v>
      </c>
      <c r="S46" s="2">
        <f t="shared" si="11"/>
        <v>0</v>
      </c>
      <c r="T46" s="2">
        <f t="shared" si="11"/>
        <v>0</v>
      </c>
      <c r="U46" s="2">
        <f t="shared" si="11"/>
        <v>0</v>
      </c>
      <c r="AB46" s="65"/>
      <c r="AC46" s="65"/>
      <c r="AD46" s="65"/>
      <c r="AE46" s="65"/>
      <c r="AF46" s="65"/>
      <c r="AG46" s="65"/>
      <c r="AH46" s="65"/>
      <c r="AI46" s="65"/>
    </row>
    <row r="47" spans="1:35" s="82" customFormat="1">
      <c r="A47" s="21" t="str">
        <f>S8</f>
        <v>Fron 18</v>
      </c>
      <c r="B47" s="23">
        <v>219</v>
      </c>
      <c r="C47" s="2">
        <f t="shared" si="6"/>
        <v>197.1</v>
      </c>
      <c r="D47" s="2">
        <f t="shared" si="7"/>
        <v>62.716124999999998</v>
      </c>
      <c r="E47" s="2">
        <f t="shared" si="8"/>
        <v>34.570245</v>
      </c>
      <c r="F47" s="2">
        <f t="shared" si="9"/>
        <v>6.5358360000000006</v>
      </c>
      <c r="G47" s="2">
        <f t="shared" ref="G47:P50" si="12">IF(G$27="%w/w SAR",((G$28*10)*$B47),IF(G$27="%w/w DM",(((G$28*10)*($B$28/100))*$B47),IF(G$27="kg/t SAR",(G$28*$B47),IF(G$27="kg/t DM",((G$28*($B$28/100))*$B47),IF(G$27="mg/kg SAR",((G$28*0.001)*$B47),IF(G$27="mg/kg DM",(((G$28*0.001)*($B$28/100))*$B47),0))))))</f>
        <v>0.20980199999999999</v>
      </c>
      <c r="H47" s="2">
        <f t="shared" si="12"/>
        <v>0.39420000000000005</v>
      </c>
      <c r="I47" s="2">
        <f t="shared" si="12"/>
        <v>0.1095</v>
      </c>
      <c r="J47" s="2">
        <f t="shared" si="12"/>
        <v>4.4018999999999997E-4</v>
      </c>
      <c r="K47" s="2">
        <f t="shared" si="12"/>
        <v>1.095E-2</v>
      </c>
      <c r="L47" s="2">
        <f t="shared" si="12"/>
        <v>4.3799999999999999E-2</v>
      </c>
      <c r="M47" s="2">
        <f t="shared" si="12"/>
        <v>8.0114579999999991E-2</v>
      </c>
      <c r="N47" s="2">
        <f t="shared" si="12"/>
        <v>0</v>
      </c>
      <c r="O47" s="2">
        <f t="shared" si="12"/>
        <v>0</v>
      </c>
      <c r="P47" s="2">
        <f t="shared" si="12"/>
        <v>30.879000000000005</v>
      </c>
      <c r="Q47" s="2">
        <f t="shared" si="10"/>
        <v>35.259000000000007</v>
      </c>
      <c r="R47" s="2">
        <f t="shared" si="11"/>
        <v>0</v>
      </c>
      <c r="S47" s="2">
        <f t="shared" si="11"/>
        <v>0</v>
      </c>
      <c r="T47" s="2">
        <f t="shared" si="11"/>
        <v>0</v>
      </c>
      <c r="U47" s="2">
        <f t="shared" si="11"/>
        <v>0</v>
      </c>
      <c r="AB47" s="65"/>
      <c r="AC47" s="65"/>
      <c r="AD47" s="65"/>
      <c r="AE47" s="65"/>
      <c r="AF47" s="65"/>
      <c r="AG47" s="65"/>
      <c r="AH47" s="65"/>
      <c r="AI47" s="65"/>
    </row>
    <row r="48" spans="1:35" s="82" customFormat="1">
      <c r="A48" s="21" t="str">
        <f>T8</f>
        <v>Fron 19</v>
      </c>
      <c r="B48" s="23">
        <v>219</v>
      </c>
      <c r="C48" s="2">
        <f t="shared" si="6"/>
        <v>197.1</v>
      </c>
      <c r="D48" s="2">
        <f t="shared" si="7"/>
        <v>62.716124999999998</v>
      </c>
      <c r="E48" s="2">
        <f t="shared" si="8"/>
        <v>34.570245</v>
      </c>
      <c r="F48" s="2">
        <f t="shared" si="9"/>
        <v>6.5358360000000006</v>
      </c>
      <c r="G48" s="2">
        <f t="shared" si="12"/>
        <v>0.20980199999999999</v>
      </c>
      <c r="H48" s="2">
        <f t="shared" si="12"/>
        <v>0.39420000000000005</v>
      </c>
      <c r="I48" s="2">
        <f t="shared" si="12"/>
        <v>0.1095</v>
      </c>
      <c r="J48" s="2">
        <f t="shared" si="12"/>
        <v>4.4018999999999997E-4</v>
      </c>
      <c r="K48" s="2">
        <f t="shared" si="12"/>
        <v>1.095E-2</v>
      </c>
      <c r="L48" s="2">
        <f t="shared" si="12"/>
        <v>4.3799999999999999E-2</v>
      </c>
      <c r="M48" s="2">
        <f t="shared" si="12"/>
        <v>8.0114579999999991E-2</v>
      </c>
      <c r="N48" s="2">
        <f t="shared" si="12"/>
        <v>0</v>
      </c>
      <c r="O48" s="2">
        <f t="shared" si="12"/>
        <v>0</v>
      </c>
      <c r="P48" s="2">
        <f t="shared" si="12"/>
        <v>30.879000000000005</v>
      </c>
      <c r="Q48" s="2">
        <f t="shared" si="10"/>
        <v>35.259000000000007</v>
      </c>
      <c r="R48" s="2">
        <f t="shared" si="11"/>
        <v>0</v>
      </c>
      <c r="S48" s="2">
        <f t="shared" si="11"/>
        <v>0</v>
      </c>
      <c r="T48" s="2">
        <f t="shared" si="11"/>
        <v>0</v>
      </c>
      <c r="U48" s="2">
        <f t="shared" si="11"/>
        <v>0</v>
      </c>
      <c r="AB48" s="65"/>
      <c r="AC48" s="65"/>
      <c r="AD48" s="65"/>
      <c r="AE48" s="65"/>
      <c r="AF48" s="65"/>
      <c r="AG48" s="65"/>
      <c r="AH48" s="65"/>
      <c r="AI48" s="65"/>
    </row>
    <row r="49" spans="1:35" s="82" customFormat="1">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5"/>
      <c r="AC49" s="65"/>
      <c r="AD49" s="65"/>
      <c r="AE49" s="65"/>
      <c r="AF49" s="65"/>
      <c r="AG49" s="65"/>
      <c r="AH49" s="65"/>
      <c r="AI49" s="65"/>
    </row>
    <row r="50" spans="1:35" s="82" customFormat="1" ht="13.5" thickBot="1">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5"/>
      <c r="AC50" s="65"/>
      <c r="AD50" s="65"/>
      <c r="AE50" s="65"/>
      <c r="AF50" s="65"/>
      <c r="AG50" s="65"/>
      <c r="AH50" s="65"/>
      <c r="AI50" s="65"/>
    </row>
    <row r="51" spans="1:35" s="13" customFormat="1" ht="13.5" thickBot="1">
      <c r="A51" s="11" t="s">
        <v>160</v>
      </c>
      <c r="B51" s="12">
        <v>250</v>
      </c>
      <c r="C51" s="12">
        <v>250</v>
      </c>
      <c r="D51" s="12" t="s">
        <v>161</v>
      </c>
      <c r="E51" s="12" t="s">
        <v>161</v>
      </c>
      <c r="F51" s="12" t="s">
        <v>161</v>
      </c>
      <c r="G51" s="12">
        <v>7.5</v>
      </c>
      <c r="H51" s="12">
        <v>15</v>
      </c>
      <c r="I51" s="12">
        <v>15</v>
      </c>
      <c r="J51" s="12">
        <v>0.15</v>
      </c>
      <c r="K51" s="12">
        <v>0.1</v>
      </c>
      <c r="L51" s="12">
        <v>3</v>
      </c>
      <c r="M51" s="12">
        <v>15</v>
      </c>
      <c r="N51" s="29" t="s">
        <v>162</v>
      </c>
      <c r="O51" s="29" t="s">
        <v>162</v>
      </c>
      <c r="P51" s="12">
        <v>360</v>
      </c>
      <c r="Q51" s="12" t="s">
        <v>163</v>
      </c>
      <c r="R51" s="12">
        <v>0.15</v>
      </c>
      <c r="S51" s="12">
        <v>0.7</v>
      </c>
      <c r="T51" s="12">
        <v>0.2</v>
      </c>
      <c r="U51" s="12">
        <v>20</v>
      </c>
      <c r="AB51" s="28"/>
      <c r="AC51" s="28"/>
      <c r="AD51" s="28"/>
      <c r="AE51" s="28"/>
      <c r="AF51" s="28"/>
      <c r="AG51" s="28"/>
      <c r="AH51" s="28"/>
      <c r="AI51" s="28"/>
    </row>
    <row r="53" spans="1:35" ht="20.25">
      <c r="A53" s="83" t="s">
        <v>164</v>
      </c>
    </row>
    <row r="54" spans="1:35" ht="25.5">
      <c r="A54" s="84"/>
      <c r="B54" s="85" t="s">
        <v>165</v>
      </c>
      <c r="C54" s="85" t="s">
        <v>166</v>
      </c>
      <c r="D54" s="85" t="s">
        <v>167</v>
      </c>
      <c r="E54" s="85" t="s">
        <v>168</v>
      </c>
      <c r="F54" s="85" t="s">
        <v>169</v>
      </c>
      <c r="G54" s="85" t="s">
        <v>170</v>
      </c>
    </row>
    <row r="55" spans="1:35">
      <c r="A55" s="86"/>
      <c r="B55" s="95"/>
      <c r="C55" s="96"/>
      <c r="D55" s="87">
        <f>(B55/100)*C55</f>
        <v>0</v>
      </c>
      <c r="E55" s="87">
        <f>G55</f>
        <v>0</v>
      </c>
      <c r="F55" s="96"/>
      <c r="G55" s="87">
        <f>(B55/100)*F55</f>
        <v>0</v>
      </c>
    </row>
    <row r="56" spans="1:35" s="27" customFormat="1">
      <c r="A56" s="41" t="s">
        <v>46</v>
      </c>
      <c r="B56" s="16">
        <v>1</v>
      </c>
      <c r="C56" s="88">
        <v>2</v>
      </c>
      <c r="D56" s="89">
        <v>3</v>
      </c>
      <c r="E56" s="89">
        <v>4</v>
      </c>
      <c r="F56" s="88">
        <v>5</v>
      </c>
      <c r="G56" s="89">
        <v>6</v>
      </c>
      <c r="H56" s="90">
        <v>7</v>
      </c>
      <c r="I56" s="90">
        <v>8</v>
      </c>
      <c r="J56" s="90">
        <v>9</v>
      </c>
      <c r="K56" s="88">
        <v>10</v>
      </c>
      <c r="L56" s="88">
        <v>11</v>
      </c>
      <c r="M56" s="89">
        <v>12</v>
      </c>
      <c r="N56" s="89">
        <v>13</v>
      </c>
      <c r="O56" s="88">
        <v>14</v>
      </c>
      <c r="P56" s="89">
        <v>15</v>
      </c>
      <c r="Q56" s="90">
        <v>16</v>
      </c>
      <c r="R56" s="90">
        <v>17</v>
      </c>
      <c r="S56" s="90">
        <v>18</v>
      </c>
      <c r="T56" s="88">
        <v>19</v>
      </c>
      <c r="U56" s="88">
        <v>20</v>
      </c>
    </row>
    <row r="57" spans="1:35" s="27" customFormat="1">
      <c r="A57" s="41" t="s">
        <v>49</v>
      </c>
      <c r="B57" s="16" t="str">
        <f>C8</f>
        <v>Fron 1</v>
      </c>
      <c r="C57" s="16" t="str">
        <f t="shared" ref="C57:U57" si="13">D8</f>
        <v>Fron 2</v>
      </c>
      <c r="D57" s="16" t="str">
        <f t="shared" si="13"/>
        <v>Fron 3</v>
      </c>
      <c r="E57" s="16" t="str">
        <f t="shared" si="13"/>
        <v>Fron 4</v>
      </c>
      <c r="F57" s="16" t="str">
        <f t="shared" si="13"/>
        <v>Fron 5</v>
      </c>
      <c r="G57" s="16" t="str">
        <f t="shared" si="13"/>
        <v>Fron 6</v>
      </c>
      <c r="H57" s="16" t="str">
        <f t="shared" si="13"/>
        <v>Fron 7</v>
      </c>
      <c r="I57" s="16" t="str">
        <f t="shared" si="13"/>
        <v>Fron 8</v>
      </c>
      <c r="J57" s="16" t="str">
        <f t="shared" si="13"/>
        <v>Fron 9</v>
      </c>
      <c r="K57" s="16" t="str">
        <f t="shared" si="13"/>
        <v>Fron 10</v>
      </c>
      <c r="L57" s="16" t="str">
        <f t="shared" si="13"/>
        <v>Fron 11</v>
      </c>
      <c r="M57" s="16" t="str">
        <f t="shared" si="13"/>
        <v>Fron 12</v>
      </c>
      <c r="N57" s="16" t="str">
        <f t="shared" si="13"/>
        <v>Fron 13</v>
      </c>
      <c r="O57" s="16" t="str">
        <f t="shared" si="13"/>
        <v>Fron 14</v>
      </c>
      <c r="P57" s="16" t="str">
        <f t="shared" si="13"/>
        <v>Fron 16</v>
      </c>
      <c r="Q57" s="16" t="str">
        <f t="shared" si="13"/>
        <v>Fron 17</v>
      </c>
      <c r="R57" s="16" t="str">
        <f t="shared" si="13"/>
        <v>Fron 18</v>
      </c>
      <c r="S57" s="16" t="str">
        <f t="shared" si="13"/>
        <v>Fron 19</v>
      </c>
      <c r="T57" s="16">
        <f t="shared" si="13"/>
        <v>0</v>
      </c>
      <c r="U57" s="16">
        <f t="shared" si="13"/>
        <v>0</v>
      </c>
    </row>
    <row r="58" spans="1:35" s="27" customFormat="1" hidden="1">
      <c r="A58" s="41" t="s">
        <v>171</v>
      </c>
      <c r="B58" s="43" t="str">
        <f>C16&amp;" I "&amp;(VLOOKUP(C14,Table245810[],6,FALSE))</f>
        <v>Sandy Loam I Grass</v>
      </c>
      <c r="C58" s="43" t="str">
        <f>D16&amp;" I "&amp;(VLOOKUP(D14,Table245810[],6,FALSE))</f>
        <v>Sandy Loam I Grass</v>
      </c>
      <c r="D58" s="21" t="str">
        <f>E16&amp;" I "&amp;(VLOOKUP(E14,Table245810[],6,FALSE))</f>
        <v>Sandy Loam I Grass</v>
      </c>
      <c r="E58" s="21" t="str">
        <f>F16&amp;" I "&amp;(VLOOKUP(F14,Table245810[],6,FALSE))</f>
        <v>Sandy Loam I Grass</v>
      </c>
      <c r="F58" s="21" t="str">
        <f>G16&amp;" I "&amp;(VLOOKUP(G14,Table245810[],6,FALSE))</f>
        <v>Sandy Loam I Grass</v>
      </c>
      <c r="G58" s="21" t="str">
        <f>H16&amp;" I "&amp;(VLOOKUP(H14,Table245810[],6,FALSE))</f>
        <v>Sandy Loam I Grass</v>
      </c>
      <c r="H58" s="21" t="str">
        <f>I16&amp;" I "&amp;(VLOOKUP(I14,Table245810[],6,FALSE))</f>
        <v>Sandy Loam I Grass</v>
      </c>
      <c r="I58" s="21" t="str">
        <f>J16&amp;" I "&amp;(VLOOKUP(J14,Table245810[],6,FALSE))</f>
        <v>Sandy Loam I Grass</v>
      </c>
      <c r="J58" s="21" t="str">
        <f>K16&amp;" I "&amp;(VLOOKUP(K14,Table245810[],6,FALSE))</f>
        <v>Sandy Loam I Grass</v>
      </c>
      <c r="K58" s="21" t="str">
        <f>L16&amp;" I "&amp;(VLOOKUP(L14,Table245810[],6,FALSE))</f>
        <v>Sandy Loam I Grass</v>
      </c>
      <c r="L58" s="21" t="str">
        <f>M16&amp;" I "&amp;(VLOOKUP(M14,Table245810[],6,FALSE))</f>
        <v>Sandy Loam I Grass</v>
      </c>
      <c r="M58" s="21" t="str">
        <f>N16&amp;" I "&amp;(VLOOKUP(N14,Table245810[],6,FALSE))</f>
        <v>Sandy Loam I Grass</v>
      </c>
      <c r="N58" s="21" t="str">
        <f>O16&amp;" I "&amp;(VLOOKUP(O14,Table245810[],6,FALSE))</f>
        <v>Sandy Loam I Grass</v>
      </c>
      <c r="O58" s="21" t="str">
        <f>P16&amp;" I "&amp;(VLOOKUP(P14,Table245810[],6,FALSE))</f>
        <v>Sandy Loam I Grass</v>
      </c>
      <c r="P58" s="21" t="str">
        <f>Q16&amp;" I "&amp;(VLOOKUP(Q14,Table245810[],6,FALSE))</f>
        <v>Sandy Loam I Grass</v>
      </c>
      <c r="Q58" s="21" t="str">
        <f>R16&amp;" I "&amp;(VLOOKUP(R14,Table245810[],6,FALSE))</f>
        <v>Sandy Loam I Grass</v>
      </c>
      <c r="R58" s="21" t="str">
        <f>S16&amp;" I "&amp;(VLOOKUP(S14,Table245810[],6,FALSE))</f>
        <v>Sandy Loam I Grass</v>
      </c>
      <c r="S58" s="21" t="str">
        <f>T16&amp;" I "&amp;(VLOOKUP(T14,Table245810[],6,FALSE))</f>
        <v>Sandy Loam I Grass</v>
      </c>
      <c r="T58" s="21" t="e">
        <f>U16&amp;" I "&amp;(VLOOKUP(U14,Table245810[],6,FALSE))</f>
        <v>#N/A</v>
      </c>
      <c r="U58" s="21" t="e">
        <f>V16&amp;" I "&amp;(VLOOKUP(V14,Table245810[],6,FALSE))</f>
        <v>#N/A</v>
      </c>
    </row>
    <row r="59" spans="1:35" s="27" customFormat="1" hidden="1">
      <c r="A59" s="91" t="s">
        <v>172</v>
      </c>
      <c r="B59" s="92">
        <f>VLOOKUP(C$14,Table245810[],5,FALSE)</f>
        <v>6.2</v>
      </c>
      <c r="C59" s="92">
        <f>VLOOKUP(D$14,Table245810[],5,FALSE)</f>
        <v>6.2</v>
      </c>
      <c r="D59" s="92">
        <f>VLOOKUP(E$14,Table245810[],5,FALSE)</f>
        <v>6.2</v>
      </c>
      <c r="E59" s="92">
        <f>VLOOKUP(F$14,Table245810[],5,FALSE)</f>
        <v>6.2</v>
      </c>
      <c r="F59" s="92">
        <f>VLOOKUP(G$14,Table245810[],5,FALSE)</f>
        <v>6.2</v>
      </c>
      <c r="G59" s="92">
        <f>VLOOKUP(H$14,Table245810[],5,FALSE)</f>
        <v>6.2</v>
      </c>
      <c r="H59" s="92">
        <f>VLOOKUP(I$14,Table245810[],5,FALSE)</f>
        <v>6.2</v>
      </c>
      <c r="I59" s="92">
        <f>VLOOKUP(J$14,Table245810[],5,FALSE)</f>
        <v>6.2</v>
      </c>
      <c r="J59" s="92">
        <f>VLOOKUP(K$14,Table245810[],5,FALSE)</f>
        <v>6.2</v>
      </c>
      <c r="K59" s="92">
        <f>VLOOKUP(L$14,Table245810[],5,FALSE)</f>
        <v>6.2</v>
      </c>
      <c r="L59" s="92">
        <f>VLOOKUP(M$14,Table245810[],5,FALSE)</f>
        <v>6.2</v>
      </c>
      <c r="M59" s="92">
        <f>VLOOKUP(N$14,Table245810[],5,FALSE)</f>
        <v>6.2</v>
      </c>
      <c r="N59" s="92">
        <f>VLOOKUP(O$14,Table245810[],5,FALSE)</f>
        <v>6.2</v>
      </c>
      <c r="O59" s="92">
        <f>VLOOKUP(P$14,Table245810[],5,FALSE)</f>
        <v>6.2</v>
      </c>
      <c r="P59" s="92">
        <f>VLOOKUP(Q$14,Table245810[],5,FALSE)</f>
        <v>6.2</v>
      </c>
      <c r="Q59" s="92">
        <f>VLOOKUP(R$14,Table245810[],5,FALSE)</f>
        <v>6.2</v>
      </c>
      <c r="R59" s="92">
        <f>VLOOKUP(S$14,Table245810[],5,FALSE)</f>
        <v>6.2</v>
      </c>
      <c r="S59" s="92">
        <f>VLOOKUP(T$14,Table245810[],5,FALSE)</f>
        <v>6.2</v>
      </c>
      <c r="T59" s="92" t="e">
        <f>VLOOKUP(U$14,Table245810[],5,FALSE)</f>
        <v>#N/A</v>
      </c>
      <c r="U59" s="92" t="e">
        <f>VLOOKUP(V$14,Table245810[],5,FALSE)</f>
        <v>#N/A</v>
      </c>
    </row>
    <row r="60" spans="1:35" s="27" customFormat="1" hidden="1">
      <c r="A60" s="91" t="s">
        <v>74</v>
      </c>
      <c r="B60" s="92">
        <f>C10</f>
        <v>6.2</v>
      </c>
      <c r="C60" s="92">
        <f t="shared" ref="C60:U60" si="14">D10</f>
        <v>6.5</v>
      </c>
      <c r="D60" s="92">
        <f t="shared" si="14"/>
        <v>6.1</v>
      </c>
      <c r="E60" s="92">
        <f t="shared" si="14"/>
        <v>6.2</v>
      </c>
      <c r="F60" s="92">
        <f t="shared" si="14"/>
        <v>6</v>
      </c>
      <c r="G60" s="92">
        <f t="shared" si="14"/>
        <v>6.1</v>
      </c>
      <c r="H60" s="92">
        <f t="shared" si="14"/>
        <v>6.7</v>
      </c>
      <c r="I60" s="92">
        <f t="shared" si="14"/>
        <v>6.1</v>
      </c>
      <c r="J60" s="92">
        <f t="shared" si="14"/>
        <v>6</v>
      </c>
      <c r="K60" s="92">
        <f t="shared" si="14"/>
        <v>5.9</v>
      </c>
      <c r="L60" s="92">
        <f t="shared" si="14"/>
        <v>5.9</v>
      </c>
      <c r="M60" s="92">
        <f t="shared" si="14"/>
        <v>5.8</v>
      </c>
      <c r="N60" s="92">
        <f t="shared" si="14"/>
        <v>5.8</v>
      </c>
      <c r="O60" s="92">
        <f t="shared" si="14"/>
        <v>6.4</v>
      </c>
      <c r="P60" s="92">
        <f t="shared" si="14"/>
        <v>6.6</v>
      </c>
      <c r="Q60" s="92">
        <f t="shared" si="14"/>
        <v>6.5</v>
      </c>
      <c r="R60" s="92">
        <f t="shared" si="14"/>
        <v>7.3</v>
      </c>
      <c r="S60" s="92">
        <f t="shared" si="14"/>
        <v>7.1</v>
      </c>
      <c r="T60" s="92">
        <f t="shared" si="14"/>
        <v>0</v>
      </c>
      <c r="U60" s="92">
        <f t="shared" si="14"/>
        <v>0</v>
      </c>
    </row>
    <row r="61" spans="1:35" s="27" customFormat="1" hidden="1">
      <c r="A61" s="91" t="s">
        <v>173</v>
      </c>
      <c r="B61" s="92">
        <f t="shared" ref="B61:U61" si="15">VLOOKUP(B58,$AD9:$AE18,2,FALSE)</f>
        <v>5</v>
      </c>
      <c r="C61" s="92">
        <f t="shared" si="15"/>
        <v>5</v>
      </c>
      <c r="D61" s="92">
        <f t="shared" si="15"/>
        <v>5</v>
      </c>
      <c r="E61" s="92">
        <f t="shared" si="15"/>
        <v>5</v>
      </c>
      <c r="F61" s="92">
        <f t="shared" si="15"/>
        <v>5</v>
      </c>
      <c r="G61" s="92">
        <f t="shared" si="15"/>
        <v>5</v>
      </c>
      <c r="H61" s="92">
        <f t="shared" si="15"/>
        <v>5</v>
      </c>
      <c r="I61" s="92">
        <f t="shared" si="15"/>
        <v>5</v>
      </c>
      <c r="J61" s="92">
        <f t="shared" si="15"/>
        <v>5</v>
      </c>
      <c r="K61" s="92">
        <f t="shared" si="15"/>
        <v>5</v>
      </c>
      <c r="L61" s="92">
        <f t="shared" si="15"/>
        <v>5</v>
      </c>
      <c r="M61" s="92">
        <f t="shared" si="15"/>
        <v>5</v>
      </c>
      <c r="N61" s="92">
        <f t="shared" si="15"/>
        <v>5</v>
      </c>
      <c r="O61" s="92">
        <f t="shared" si="15"/>
        <v>5</v>
      </c>
      <c r="P61" s="92">
        <f t="shared" si="15"/>
        <v>5</v>
      </c>
      <c r="Q61" s="92">
        <f t="shared" si="15"/>
        <v>5</v>
      </c>
      <c r="R61" s="92">
        <f t="shared" si="15"/>
        <v>5</v>
      </c>
      <c r="S61" s="92">
        <f t="shared" si="15"/>
        <v>5</v>
      </c>
      <c r="T61" s="92" t="e">
        <f t="shared" si="15"/>
        <v>#N/A</v>
      </c>
      <c r="U61" s="92" t="e">
        <f t="shared" si="15"/>
        <v>#N/A</v>
      </c>
    </row>
    <row r="62" spans="1:35" s="27" customFormat="1" hidden="1">
      <c r="A62" s="91" t="s">
        <v>174</v>
      </c>
      <c r="B62" s="93">
        <f>B31</f>
        <v>219</v>
      </c>
      <c r="C62" s="93">
        <f>B32</f>
        <v>219</v>
      </c>
      <c r="D62" s="93">
        <f>B33</f>
        <v>219</v>
      </c>
      <c r="E62" s="93">
        <f>B34</f>
        <v>219</v>
      </c>
      <c r="F62" s="93">
        <f>B35</f>
        <v>219</v>
      </c>
      <c r="G62" s="93">
        <f>B36</f>
        <v>219</v>
      </c>
      <c r="H62" s="93">
        <f>B37</f>
        <v>219</v>
      </c>
      <c r="I62" s="93">
        <f>B38</f>
        <v>219</v>
      </c>
      <c r="J62" s="93">
        <f>B39</f>
        <v>219</v>
      </c>
      <c r="K62" s="93">
        <f>B40</f>
        <v>219</v>
      </c>
      <c r="L62" s="93">
        <f>B41</f>
        <v>219</v>
      </c>
      <c r="M62" s="93">
        <f>B42</f>
        <v>219</v>
      </c>
      <c r="N62" s="93">
        <f>B43</f>
        <v>219</v>
      </c>
      <c r="O62" s="93">
        <f>B44</f>
        <v>219</v>
      </c>
      <c r="P62" s="93">
        <f>B45</f>
        <v>219</v>
      </c>
      <c r="Q62" s="93">
        <f>B46</f>
        <v>219</v>
      </c>
      <c r="R62" s="93">
        <f>B47</f>
        <v>219</v>
      </c>
      <c r="S62" s="93">
        <f>B48</f>
        <v>219</v>
      </c>
      <c r="T62" s="93">
        <f>B49</f>
        <v>0</v>
      </c>
      <c r="U62" s="93">
        <f>B50</f>
        <v>0</v>
      </c>
    </row>
    <row r="63" spans="1:35" s="27" customFormat="1" ht="25.5">
      <c r="A63" s="85" t="s">
        <v>175</v>
      </c>
      <c r="B63" s="93">
        <f>$E55*(B62/100)</f>
        <v>0</v>
      </c>
      <c r="C63" s="93">
        <f t="shared" ref="C63:U63" si="16">$E55*(C62/100)</f>
        <v>0</v>
      </c>
      <c r="D63" s="93">
        <f t="shared" si="16"/>
        <v>0</v>
      </c>
      <c r="E63" s="93">
        <f t="shared" si="16"/>
        <v>0</v>
      </c>
      <c r="F63" s="93">
        <f>$E55*(F62/100)</f>
        <v>0</v>
      </c>
      <c r="G63" s="93">
        <f t="shared" si="16"/>
        <v>0</v>
      </c>
      <c r="H63" s="93">
        <f t="shared" si="16"/>
        <v>0</v>
      </c>
      <c r="I63" s="93">
        <f t="shared" si="16"/>
        <v>0</v>
      </c>
      <c r="J63" s="93">
        <f t="shared" si="16"/>
        <v>0</v>
      </c>
      <c r="K63" s="93">
        <f t="shared" si="16"/>
        <v>0</v>
      </c>
      <c r="L63" s="93">
        <f t="shared" si="16"/>
        <v>0</v>
      </c>
      <c r="M63" s="93">
        <f t="shared" si="16"/>
        <v>0</v>
      </c>
      <c r="N63" s="93">
        <f t="shared" si="16"/>
        <v>0</v>
      </c>
      <c r="O63" s="93">
        <f t="shared" si="16"/>
        <v>0</v>
      </c>
      <c r="P63" s="93">
        <f t="shared" si="16"/>
        <v>0</v>
      </c>
      <c r="Q63" s="93">
        <f t="shared" si="16"/>
        <v>0</v>
      </c>
      <c r="R63" s="93">
        <f t="shared" si="16"/>
        <v>0</v>
      </c>
      <c r="S63" s="93">
        <f t="shared" si="16"/>
        <v>0</v>
      </c>
      <c r="T63" s="93">
        <f t="shared" si="16"/>
        <v>0</v>
      </c>
      <c r="U63" s="93">
        <f t="shared" si="16"/>
        <v>0</v>
      </c>
    </row>
    <row r="64" spans="1:35" s="27" customFormat="1" ht="25.5">
      <c r="A64" s="85" t="s">
        <v>176</v>
      </c>
      <c r="B64" s="93">
        <f>(B59-B60)*B61</f>
        <v>0</v>
      </c>
      <c r="C64" s="93">
        <f t="shared" ref="C64:U64" si="17">(C59-C60)*C61</f>
        <v>-1.4999999999999991</v>
      </c>
      <c r="D64" s="93">
        <f t="shared" si="17"/>
        <v>0.50000000000000266</v>
      </c>
      <c r="E64" s="93">
        <f t="shared" si="17"/>
        <v>0</v>
      </c>
      <c r="F64" s="93">
        <f t="shared" si="17"/>
        <v>1.0000000000000009</v>
      </c>
      <c r="G64" s="93">
        <f t="shared" si="17"/>
        <v>0.50000000000000266</v>
      </c>
      <c r="H64" s="93">
        <f t="shared" si="17"/>
        <v>-2.5</v>
      </c>
      <c r="I64" s="93">
        <f t="shared" si="17"/>
        <v>0.50000000000000266</v>
      </c>
      <c r="J64" s="93">
        <f t="shared" si="17"/>
        <v>1.0000000000000009</v>
      </c>
      <c r="K64" s="93">
        <f t="shared" si="17"/>
        <v>1.4999999999999991</v>
      </c>
      <c r="L64" s="93">
        <f t="shared" si="17"/>
        <v>1.4999999999999991</v>
      </c>
      <c r="M64" s="93">
        <f t="shared" si="17"/>
        <v>2.0000000000000018</v>
      </c>
      <c r="N64" s="93">
        <f t="shared" si="17"/>
        <v>2.0000000000000018</v>
      </c>
      <c r="O64" s="93">
        <f t="shared" si="17"/>
        <v>-1.0000000000000009</v>
      </c>
      <c r="P64" s="93">
        <f t="shared" si="17"/>
        <v>-1.9999999999999973</v>
      </c>
      <c r="Q64" s="93">
        <f t="shared" si="17"/>
        <v>-1.4999999999999991</v>
      </c>
      <c r="R64" s="93">
        <f t="shared" si="17"/>
        <v>-5.4999999999999982</v>
      </c>
      <c r="S64" s="93">
        <f t="shared" si="17"/>
        <v>-4.4999999999999973</v>
      </c>
      <c r="T64" s="93" t="e">
        <f t="shared" si="17"/>
        <v>#N/A</v>
      </c>
      <c r="U64" s="93" t="e">
        <f t="shared" si="17"/>
        <v>#N/A</v>
      </c>
    </row>
    <row r="65" spans="1:21" s="27" customFormat="1" ht="38.25">
      <c r="A65" s="85" t="s">
        <v>177</v>
      </c>
      <c r="B65" s="94" t="str">
        <f>IF(B64&lt;=B63,"OVER","UNDER")</f>
        <v>OVER</v>
      </c>
      <c r="C65" s="94" t="str">
        <f t="shared" ref="C65:U65" si="18">IF(C64&lt;=C63,"OVER","UNDER")</f>
        <v>OVER</v>
      </c>
      <c r="D65" s="94" t="str">
        <f t="shared" si="18"/>
        <v>UNDER</v>
      </c>
      <c r="E65" s="94" t="str">
        <f t="shared" si="18"/>
        <v>OVER</v>
      </c>
      <c r="F65" s="94" t="str">
        <f t="shared" si="18"/>
        <v>UNDER</v>
      </c>
      <c r="G65" s="94" t="str">
        <f t="shared" si="18"/>
        <v>UNDER</v>
      </c>
      <c r="H65" s="94" t="str">
        <f t="shared" si="18"/>
        <v>OVER</v>
      </c>
      <c r="I65" s="94" t="str">
        <f t="shared" si="18"/>
        <v>UNDER</v>
      </c>
      <c r="J65" s="94" t="str">
        <f t="shared" si="18"/>
        <v>UNDER</v>
      </c>
      <c r="K65" s="94" t="str">
        <f t="shared" si="18"/>
        <v>UNDER</v>
      </c>
      <c r="L65" s="94" t="str">
        <f t="shared" si="18"/>
        <v>UNDER</v>
      </c>
      <c r="M65" s="94" t="str">
        <f t="shared" si="18"/>
        <v>UNDER</v>
      </c>
      <c r="N65" s="94" t="str">
        <f t="shared" si="18"/>
        <v>UNDER</v>
      </c>
      <c r="O65" s="94" t="str">
        <f t="shared" si="18"/>
        <v>OVER</v>
      </c>
      <c r="P65" s="94" t="str">
        <f t="shared" si="18"/>
        <v>OVER</v>
      </c>
      <c r="Q65" s="94" t="str">
        <f t="shared" si="18"/>
        <v>OVER</v>
      </c>
      <c r="R65" s="94" t="str">
        <f t="shared" si="18"/>
        <v>OVER</v>
      </c>
      <c r="S65" s="94" t="str">
        <f t="shared" si="18"/>
        <v>OVER</v>
      </c>
      <c r="T65" s="94" t="e">
        <f t="shared" si="18"/>
        <v>#N/A</v>
      </c>
      <c r="U65" s="94"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99" priority="33" operator="equal">
      <formula>"DECREASE"</formula>
    </cfRule>
    <cfRule type="cellIs" dxfId="198" priority="34" operator="equal">
      <formula>"INCREASE"</formula>
    </cfRule>
  </conditionalFormatting>
  <conditionalFormatting sqref="B62:U65 B31:B50">
    <cfRule type="cellIs" dxfId="197" priority="32" operator="greaterThan">
      <formula>$B$51</formula>
    </cfRule>
  </conditionalFormatting>
  <conditionalFormatting sqref="C31:C50">
    <cfRule type="cellIs" dxfId="196" priority="31" operator="greaterThan">
      <formula>$C$51</formula>
    </cfRule>
  </conditionalFormatting>
  <conditionalFormatting sqref="C18:V18">
    <cfRule type="cellIs" dxfId="195" priority="30" operator="equal">
      <formula>0</formula>
    </cfRule>
  </conditionalFormatting>
  <conditionalFormatting sqref="C17:V17">
    <cfRule type="cellIs" dxfId="194" priority="29" operator="equal">
      <formula>0</formula>
    </cfRule>
  </conditionalFormatting>
  <conditionalFormatting sqref="C19:V19">
    <cfRule type="cellIs" dxfId="193" priority="28" operator="equal">
      <formula>0</formula>
    </cfRule>
  </conditionalFormatting>
  <conditionalFormatting sqref="G31:G50">
    <cfRule type="cellIs" dxfId="192" priority="27" operator="greaterThan">
      <formula>$G$51</formula>
    </cfRule>
  </conditionalFormatting>
  <conditionalFormatting sqref="H31:H50">
    <cfRule type="cellIs" dxfId="191" priority="26" operator="greaterThan">
      <formula>$H$51</formula>
    </cfRule>
  </conditionalFormatting>
  <conditionalFormatting sqref="I31:I50">
    <cfRule type="cellIs" dxfId="190" priority="25" operator="greaterThan">
      <formula>$I$51</formula>
    </cfRule>
  </conditionalFormatting>
  <conditionalFormatting sqref="K31:K50">
    <cfRule type="cellIs" dxfId="189" priority="24" operator="greaterThan">
      <formula>$K$51</formula>
    </cfRule>
  </conditionalFormatting>
  <conditionalFormatting sqref="L31:L50">
    <cfRule type="cellIs" dxfId="188" priority="23" operator="greaterThan">
      <formula>$L$51</formula>
    </cfRule>
  </conditionalFormatting>
  <conditionalFormatting sqref="M31:M50">
    <cfRule type="cellIs" dxfId="187" priority="22" operator="greaterThan">
      <formula>$M$51</formula>
    </cfRule>
  </conditionalFormatting>
  <conditionalFormatting sqref="P31:P50">
    <cfRule type="cellIs" dxfId="186" priority="21" operator="greaterThan">
      <formula>$P$51</formula>
    </cfRule>
  </conditionalFormatting>
  <conditionalFormatting sqref="R31:R50">
    <cfRule type="cellIs" dxfId="185" priority="20" operator="greaterThan">
      <formula>$R$51</formula>
    </cfRule>
  </conditionalFormatting>
  <conditionalFormatting sqref="S31:S50">
    <cfRule type="cellIs" dxfId="184" priority="19" operator="greaterThan">
      <formula>$S$51</formula>
    </cfRule>
  </conditionalFormatting>
  <conditionalFormatting sqref="T31:T50">
    <cfRule type="cellIs" dxfId="183" priority="18" operator="greaterThan">
      <formula>$T$51</formula>
    </cfRule>
  </conditionalFormatting>
  <conditionalFormatting sqref="U31:U50">
    <cfRule type="cellIs" dxfId="182" priority="17" operator="greaterThan">
      <formula>$U$51</formula>
    </cfRule>
  </conditionalFormatting>
  <conditionalFormatting sqref="C22:V22">
    <cfRule type="cellIs" dxfId="181" priority="16" operator="equal">
      <formula>0</formula>
    </cfRule>
  </conditionalFormatting>
  <conditionalFormatting sqref="C24:V24">
    <cfRule type="cellIs" dxfId="180" priority="14" operator="equal">
      <formula>"DECREASE"</formula>
    </cfRule>
    <cfRule type="cellIs" dxfId="179" priority="15" operator="equal">
      <formula>"INCREASE"</formula>
    </cfRule>
  </conditionalFormatting>
  <conditionalFormatting sqref="C23:V23">
    <cfRule type="cellIs" dxfId="178" priority="13" operator="equal">
      <formula>0</formula>
    </cfRule>
  </conditionalFormatting>
  <conditionalFormatting sqref="C21:V21">
    <cfRule type="cellIs" dxfId="177" priority="9" operator="equal">
      <formula>0</formula>
    </cfRule>
  </conditionalFormatting>
  <conditionalFormatting sqref="B65:U65">
    <cfRule type="cellIs" dxfId="176" priority="7" operator="equal">
      <formula>"UNDER"</formula>
    </cfRule>
    <cfRule type="cellIs" dxfId="175" priority="8" operator="equal">
      <formula>"OVER"</formula>
    </cfRule>
  </conditionalFormatting>
  <conditionalFormatting sqref="J31:J50">
    <cfRule type="cellIs" dxfId="174" priority="4" operator="greaterThan">
      <formula>$J$51</formula>
    </cfRule>
  </conditionalFormatting>
  <conditionalFormatting sqref="I1">
    <cfRule type="cellIs" dxfId="173" priority="3" operator="lessThan">
      <formula>5</formula>
    </cfRule>
  </conditionalFormatting>
  <conditionalFormatting sqref="I2">
    <cfRule type="cellIs" dxfId="172" priority="2" operator="greaterThan">
      <formula>5000.1</formula>
    </cfRule>
  </conditionalFormatting>
  <conditionalFormatting sqref="I3">
    <cfRule type="cellIs" dxfId="171" priority="1" operator="greaterThan">
      <formula>4.1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5"/>
  <sheetViews>
    <sheetView zoomScale="90" zoomScaleNormal="90" workbookViewId="0">
      <selection sqref="A1:B1"/>
    </sheetView>
  </sheetViews>
  <sheetFormatPr defaultColWidth="13.140625" defaultRowHeight="12.7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c r="A1" s="110" t="s">
        <v>0</v>
      </c>
      <c r="B1" s="110"/>
      <c r="C1" s="126" t="str">
        <f>'Field data and Waste 1'!C1:D1</f>
        <v>PAN-013885</v>
      </c>
      <c r="D1" s="127"/>
      <c r="E1" s="36" t="s">
        <v>2</v>
      </c>
      <c r="F1" s="45">
        <f>'Field data and Waste 1'!F1</f>
        <v>39.5</v>
      </c>
      <c r="G1" s="122" t="s">
        <v>3</v>
      </c>
      <c r="H1" s="123"/>
      <c r="I1" s="101">
        <v>6.91</v>
      </c>
      <c r="AB1" s="26"/>
      <c r="AC1" s="26"/>
      <c r="AD1" s="42" t="s">
        <v>4</v>
      </c>
      <c r="AE1" s="25"/>
      <c r="AF1" s="25"/>
      <c r="AG1" s="26"/>
      <c r="AH1" s="26"/>
      <c r="AI1" s="46" t="s">
        <v>5</v>
      </c>
      <c r="AJ1" s="47" t="s">
        <v>6</v>
      </c>
      <c r="AK1" s="48" t="s">
        <v>7</v>
      </c>
      <c r="AL1" s="49" t="s">
        <v>8</v>
      </c>
      <c r="AM1" s="49" t="s">
        <v>9</v>
      </c>
      <c r="AN1" s="49" t="s">
        <v>10</v>
      </c>
    </row>
    <row r="2" spans="1:41">
      <c r="A2" s="110" t="s">
        <v>11</v>
      </c>
      <c r="B2" s="110"/>
      <c r="C2" s="128" t="str">
        <f>'Field data and Waste 1'!C2:D2</f>
        <v>EPR/KP3594VE</v>
      </c>
      <c r="D2" s="129"/>
      <c r="E2" s="36" t="s">
        <v>13</v>
      </c>
      <c r="F2" s="101" t="s">
        <v>182</v>
      </c>
      <c r="G2" s="124" t="s">
        <v>15</v>
      </c>
      <c r="H2" s="125"/>
      <c r="I2" s="101">
        <v>2115</v>
      </c>
      <c r="AB2" s="42" t="s">
        <v>16</v>
      </c>
      <c r="AC2" s="25"/>
      <c r="AD2" s="42" t="s">
        <v>17</v>
      </c>
      <c r="AE2" s="25"/>
      <c r="AF2" s="25"/>
      <c r="AG2" s="50" t="s">
        <v>18</v>
      </c>
      <c r="AH2" s="26"/>
      <c r="AI2" s="51" t="s">
        <v>4</v>
      </c>
      <c r="AJ2" s="52">
        <v>0</v>
      </c>
      <c r="AK2" s="53">
        <v>0</v>
      </c>
      <c r="AL2" s="18">
        <v>0</v>
      </c>
      <c r="AM2" s="19">
        <v>0</v>
      </c>
      <c r="AN2" s="19">
        <v>0</v>
      </c>
    </row>
    <row r="3" spans="1:41">
      <c r="A3" s="111" t="s">
        <v>19</v>
      </c>
      <c r="B3" s="112"/>
      <c r="C3" s="128" t="str">
        <f>'Field data and Waste 1'!C3:D3</f>
        <v>Trade Effluent Services Ltd</v>
      </c>
      <c r="D3" s="129"/>
      <c r="E3" s="36" t="s">
        <v>21</v>
      </c>
      <c r="F3" s="44" t="s">
        <v>22</v>
      </c>
      <c r="G3" s="122" t="s">
        <v>23</v>
      </c>
      <c r="H3" s="123"/>
      <c r="I3" s="101">
        <v>0.41199999999999998</v>
      </c>
      <c r="AB3" s="42" t="s">
        <v>24</v>
      </c>
      <c r="AC3" s="25"/>
      <c r="AD3" s="42" t="s">
        <v>25</v>
      </c>
      <c r="AE3" s="25"/>
      <c r="AF3" s="25"/>
      <c r="AG3" s="50" t="s">
        <v>26</v>
      </c>
      <c r="AH3" s="26"/>
      <c r="AI3" s="54" t="s">
        <v>27</v>
      </c>
      <c r="AJ3" s="55">
        <v>1.7</v>
      </c>
      <c r="AK3" s="56">
        <v>6</v>
      </c>
      <c r="AL3" s="57">
        <v>1</v>
      </c>
      <c r="AM3" s="19">
        <v>6.2</v>
      </c>
      <c r="AN3" s="19" t="s">
        <v>28</v>
      </c>
    </row>
    <row r="4" spans="1:41">
      <c r="A4" s="110" t="s">
        <v>29</v>
      </c>
      <c r="B4" s="110"/>
      <c r="C4" s="126" t="str">
        <f>'Field data and Waste 1'!C4:D4</f>
        <v xml:space="preserve">Fron Farm, Moel-y-crio, Halkyn, Rhes-y-cae, </v>
      </c>
      <c r="D4" s="127"/>
      <c r="E4" s="37" t="s">
        <v>31</v>
      </c>
      <c r="F4" s="101" t="s">
        <v>187</v>
      </c>
      <c r="G4" s="122"/>
      <c r="H4" s="123"/>
      <c r="I4" s="45"/>
      <c r="AB4" s="42" t="s">
        <v>33</v>
      </c>
      <c r="AC4" s="25"/>
      <c r="AD4" s="58" t="s">
        <v>34</v>
      </c>
      <c r="AE4" s="25"/>
      <c r="AF4" s="25"/>
      <c r="AG4" s="50" t="s">
        <v>22</v>
      </c>
      <c r="AH4" s="26"/>
      <c r="AI4" s="59" t="s">
        <v>35</v>
      </c>
      <c r="AJ4" s="60">
        <v>7</v>
      </c>
      <c r="AK4" s="61">
        <v>10.5</v>
      </c>
      <c r="AL4" s="19">
        <v>2</v>
      </c>
      <c r="AM4" s="19">
        <v>6.7</v>
      </c>
      <c r="AN4" s="19" t="s">
        <v>36</v>
      </c>
    </row>
    <row r="5" spans="1:41">
      <c r="A5" s="110" t="s">
        <v>37</v>
      </c>
      <c r="B5" s="110"/>
      <c r="C5" s="126" t="str">
        <f>'Field data and Waste 1'!C5:D5</f>
        <v>Sion Sleep</v>
      </c>
      <c r="D5" s="127"/>
      <c r="E5" s="36"/>
      <c r="F5" s="45"/>
      <c r="G5" s="122"/>
      <c r="H5" s="123"/>
      <c r="I5" s="45"/>
      <c r="AB5" s="42" t="s">
        <v>39</v>
      </c>
      <c r="AC5" s="25"/>
      <c r="AD5" s="58" t="s">
        <v>40</v>
      </c>
      <c r="AE5" s="25"/>
      <c r="AF5" s="25"/>
      <c r="AG5" s="50" t="s">
        <v>41</v>
      </c>
      <c r="AH5" s="26"/>
      <c r="AI5" s="59" t="s">
        <v>42</v>
      </c>
      <c r="AJ5" s="60">
        <v>6.5</v>
      </c>
      <c r="AK5" s="61">
        <v>5.5</v>
      </c>
      <c r="AL5" s="19">
        <v>3</v>
      </c>
      <c r="AM5" s="19">
        <v>6.7</v>
      </c>
      <c r="AN5" s="19" t="s">
        <v>36</v>
      </c>
    </row>
    <row r="6" spans="1:41" s="27" customFormat="1">
      <c r="A6" s="62"/>
      <c r="B6" s="62"/>
      <c r="C6" s="63"/>
      <c r="D6" s="63"/>
      <c r="E6" s="63"/>
      <c r="F6" s="64"/>
      <c r="G6" s="64"/>
      <c r="H6" s="65"/>
      <c r="I6" s="65"/>
      <c r="J6" s="65"/>
      <c r="AB6" s="42" t="s">
        <v>43</v>
      </c>
      <c r="AC6" s="25"/>
      <c r="AD6" s="58" t="s">
        <v>44</v>
      </c>
      <c r="AE6" s="25"/>
      <c r="AF6" s="25"/>
      <c r="AG6" s="26"/>
      <c r="AH6" s="26"/>
      <c r="AI6" s="59" t="s">
        <v>45</v>
      </c>
      <c r="AJ6" s="60">
        <v>8.5</v>
      </c>
      <c r="AK6" s="61">
        <v>12</v>
      </c>
      <c r="AL6" s="19">
        <v>4</v>
      </c>
      <c r="AM6" s="27">
        <v>6.7</v>
      </c>
      <c r="AN6" s="19" t="s">
        <v>36</v>
      </c>
    </row>
    <row r="7" spans="1:41" s="20" customFormat="1" ht="15">
      <c r="A7" s="105" t="s">
        <v>46</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2" t="s">
        <v>47</v>
      </c>
      <c r="AC7" s="25"/>
      <c r="AD7" s="26"/>
      <c r="AE7" s="25"/>
      <c r="AF7" s="25"/>
      <c r="AG7" s="26"/>
      <c r="AH7" s="26"/>
      <c r="AI7" s="59" t="s">
        <v>48</v>
      </c>
      <c r="AJ7" s="60">
        <v>8.5</v>
      </c>
      <c r="AK7" s="61">
        <v>10.5</v>
      </c>
      <c r="AL7" s="19">
        <v>5</v>
      </c>
      <c r="AM7" s="20">
        <v>6.7</v>
      </c>
      <c r="AN7" s="19" t="s">
        <v>36</v>
      </c>
      <c r="AO7" s="97"/>
    </row>
    <row r="8" spans="1:41" ht="15">
      <c r="A8" s="110" t="s">
        <v>49</v>
      </c>
      <c r="B8" s="110"/>
      <c r="C8" s="66" t="str">
        <f>'Field data and Waste 1'!C8</f>
        <v>Fron 1</v>
      </c>
      <c r="D8" s="66" t="str">
        <f>'Field data and Waste 1'!D8</f>
        <v>Fron 2</v>
      </c>
      <c r="E8" s="66" t="str">
        <f>'Field data and Waste 1'!E8</f>
        <v>Fron 3</v>
      </c>
      <c r="F8" s="66" t="str">
        <f>'Field data and Waste 1'!F8</f>
        <v>Fron 4</v>
      </c>
      <c r="G8" s="66" t="str">
        <f>'Field data and Waste 1'!G8</f>
        <v>Fron 5</v>
      </c>
      <c r="H8" s="66" t="str">
        <f>'Field data and Waste 1'!H8</f>
        <v>Fron 6</v>
      </c>
      <c r="I8" s="66" t="str">
        <f>'Field data and Waste 1'!I8</f>
        <v>Fron 7</v>
      </c>
      <c r="J8" s="66" t="str">
        <f>'Field data and Waste 1'!J8</f>
        <v>Fron 8</v>
      </c>
      <c r="K8" s="66" t="str">
        <f>'Field data and Waste 1'!K8</f>
        <v>Fron 9</v>
      </c>
      <c r="L8" s="66" t="str">
        <f>'Field data and Waste 1'!L8</f>
        <v>Fron 10</v>
      </c>
      <c r="M8" s="66" t="str">
        <f>'Field data and Waste 1'!M8</f>
        <v>Fron 11</v>
      </c>
      <c r="N8" s="66" t="str">
        <f>'Field data and Waste 1'!N8</f>
        <v>Fron 12</v>
      </c>
      <c r="O8" s="66" t="str">
        <f>'Field data and Waste 1'!O8</f>
        <v>Fron 13</v>
      </c>
      <c r="P8" s="66" t="str">
        <f>'Field data and Waste 1'!P8</f>
        <v>Fron 14</v>
      </c>
      <c r="Q8" s="66" t="str">
        <f>'Field data and Waste 1'!Q8</f>
        <v>Fron 16</v>
      </c>
      <c r="R8" s="66" t="str">
        <f>'Field data and Waste 1'!R8</f>
        <v>Fron 17</v>
      </c>
      <c r="S8" s="66" t="str">
        <f>'Field data and Waste 1'!S8</f>
        <v>Fron 18</v>
      </c>
      <c r="T8" s="66" t="str">
        <f>'Field data and Waste 1'!T8</f>
        <v>Fron 19</v>
      </c>
      <c r="U8" s="66">
        <f>'Field data and Waste 1'!U8</f>
        <v>0</v>
      </c>
      <c r="V8" s="66">
        <f>'Field data and Waste 1'!V8</f>
        <v>0</v>
      </c>
      <c r="AB8" s="67"/>
      <c r="AC8" s="67"/>
      <c r="AD8" s="26"/>
      <c r="AE8" s="25" t="s">
        <v>68</v>
      </c>
      <c r="AF8" s="25"/>
      <c r="AG8" s="26"/>
      <c r="AH8" s="26"/>
      <c r="AI8" s="59" t="s">
        <v>69</v>
      </c>
      <c r="AJ8" s="68">
        <v>1.4</v>
      </c>
      <c r="AK8" s="61">
        <v>4.4000000000000004</v>
      </c>
      <c r="AL8" s="19">
        <v>6</v>
      </c>
      <c r="AM8" s="19">
        <v>6.7</v>
      </c>
      <c r="AN8" s="19" t="s">
        <v>36</v>
      </c>
      <c r="AO8" s="98"/>
    </row>
    <row r="9" spans="1:41" ht="15">
      <c r="A9" s="110" t="s">
        <v>70</v>
      </c>
      <c r="B9" s="110"/>
      <c r="C9" s="66" t="str">
        <f>'Field data and Waste 1'!C9</f>
        <v>Moderate</v>
      </c>
      <c r="D9" s="66" t="str">
        <f>'Field data and Waste 1'!D9</f>
        <v>Moderate</v>
      </c>
      <c r="E9" s="66" t="str">
        <f>'Field data and Waste 1'!E9</f>
        <v>Moderate</v>
      </c>
      <c r="F9" s="66" t="str">
        <f>'Field data and Waste 1'!F9</f>
        <v>Moderate</v>
      </c>
      <c r="G9" s="66" t="str">
        <f>'Field data and Waste 1'!G9</f>
        <v>Moderate</v>
      </c>
      <c r="H9" s="66" t="str">
        <f>'Field data and Waste 1'!H9</f>
        <v>Moderate</v>
      </c>
      <c r="I9" s="66" t="str">
        <f>'Field data and Waste 1'!I9</f>
        <v>Moderate</v>
      </c>
      <c r="J9" s="66" t="str">
        <f>'Field data and Waste 1'!J9</f>
        <v>Moderate</v>
      </c>
      <c r="K9" s="66" t="str">
        <f>'Field data and Waste 1'!K9</f>
        <v>Moderate</v>
      </c>
      <c r="L9" s="66" t="str">
        <f>'Field data and Waste 1'!L9</f>
        <v>Moderate</v>
      </c>
      <c r="M9" s="66" t="str">
        <f>'Field data and Waste 1'!M9</f>
        <v>Moderate</v>
      </c>
      <c r="N9" s="66" t="str">
        <f>'Field data and Waste 1'!N9</f>
        <v>Moderate</v>
      </c>
      <c r="O9" s="66" t="str">
        <f>'Field data and Waste 1'!O9</f>
        <v>Moderate</v>
      </c>
      <c r="P9" s="66" t="str">
        <f>'Field data and Waste 1'!P9</f>
        <v>Moderate</v>
      </c>
      <c r="Q9" s="66" t="str">
        <f>'Field data and Waste 1'!Q9</f>
        <v>Moderate</v>
      </c>
      <c r="R9" s="66" t="str">
        <f>'Field data and Waste 1'!R9</f>
        <v>Moderate</v>
      </c>
      <c r="S9" s="66" t="str">
        <f>'Field data and Waste 1'!S9</f>
        <v>Moderate</v>
      </c>
      <c r="T9" s="66" t="str">
        <f>'Field data and Waste 1'!T9</f>
        <v>Moderate</v>
      </c>
      <c r="U9" s="66">
        <f>'Field data and Waste 1'!U9</f>
        <v>0</v>
      </c>
      <c r="V9" s="66">
        <f>'Field data and Waste 1'!V9</f>
        <v>0</v>
      </c>
      <c r="AB9" s="25"/>
      <c r="AC9" s="25"/>
      <c r="AD9" s="42" t="s">
        <v>72</v>
      </c>
      <c r="AE9" s="42">
        <v>4.5</v>
      </c>
      <c r="AF9" s="25"/>
      <c r="AG9" s="26"/>
      <c r="AH9" s="26"/>
      <c r="AI9" s="69" t="s">
        <v>73</v>
      </c>
      <c r="AJ9" s="70">
        <v>0.7</v>
      </c>
      <c r="AK9" s="71">
        <v>4</v>
      </c>
      <c r="AL9" s="39">
        <v>7</v>
      </c>
      <c r="AM9" s="19">
        <v>6.7</v>
      </c>
      <c r="AN9" s="19" t="s">
        <v>36</v>
      </c>
      <c r="AO9" s="97"/>
    </row>
    <row r="10" spans="1:41">
      <c r="A10" s="110" t="s">
        <v>74</v>
      </c>
      <c r="B10" s="110"/>
      <c r="C10" s="66">
        <f>'Field data and Waste 1'!C10</f>
        <v>6.2</v>
      </c>
      <c r="D10" s="66">
        <f>'Field data and Waste 1'!D10</f>
        <v>6.5</v>
      </c>
      <c r="E10" s="66">
        <f>'Field data and Waste 1'!E10</f>
        <v>6.1</v>
      </c>
      <c r="F10" s="66">
        <f>'Field data and Waste 1'!F10</f>
        <v>6.2</v>
      </c>
      <c r="G10" s="66">
        <f>'Field data and Waste 1'!G10</f>
        <v>6</v>
      </c>
      <c r="H10" s="66">
        <f>'Field data and Waste 1'!H10</f>
        <v>6.1</v>
      </c>
      <c r="I10" s="66">
        <f>'Field data and Waste 1'!I10</f>
        <v>6.7</v>
      </c>
      <c r="J10" s="66">
        <f>'Field data and Waste 1'!J10</f>
        <v>6.1</v>
      </c>
      <c r="K10" s="66">
        <f>'Field data and Waste 1'!K10</f>
        <v>6</v>
      </c>
      <c r="L10" s="66">
        <f>'Field data and Waste 1'!L10</f>
        <v>5.9</v>
      </c>
      <c r="M10" s="66">
        <f>'Field data and Waste 1'!M10</f>
        <v>5.9</v>
      </c>
      <c r="N10" s="66">
        <f>'Field data and Waste 1'!N10</f>
        <v>5.8</v>
      </c>
      <c r="O10" s="66">
        <f>'Field data and Waste 1'!O10</f>
        <v>5.8</v>
      </c>
      <c r="P10" s="66">
        <f>'Field data and Waste 1'!P10</f>
        <v>6.4</v>
      </c>
      <c r="Q10" s="66">
        <f>'Field data and Waste 1'!Q10</f>
        <v>6.6</v>
      </c>
      <c r="R10" s="66">
        <f>'Field data and Waste 1'!R10</f>
        <v>6.5</v>
      </c>
      <c r="S10" s="66">
        <f>'Field data and Waste 1'!S10</f>
        <v>7.3</v>
      </c>
      <c r="T10" s="66">
        <f>'Field data and Waste 1'!T10</f>
        <v>7.1</v>
      </c>
      <c r="U10" s="66">
        <f>'Field data and Waste 1'!U10</f>
        <v>0</v>
      </c>
      <c r="V10" s="66">
        <f>'Field data and Waste 1'!V10</f>
        <v>0</v>
      </c>
      <c r="AB10" s="25"/>
      <c r="AC10" s="25"/>
      <c r="AD10" s="42" t="s">
        <v>75</v>
      </c>
      <c r="AE10" s="42">
        <v>5</v>
      </c>
      <c r="AF10" s="25"/>
      <c r="AG10" s="26"/>
      <c r="AH10" s="26"/>
      <c r="AI10" s="59" t="s">
        <v>76</v>
      </c>
      <c r="AJ10" s="60">
        <v>9</v>
      </c>
      <c r="AK10" s="61">
        <v>16.5</v>
      </c>
      <c r="AL10" s="19">
        <v>8</v>
      </c>
      <c r="AM10" s="19">
        <v>6.7</v>
      </c>
      <c r="AN10" s="19" t="s">
        <v>36</v>
      </c>
    </row>
    <row r="11" spans="1:41">
      <c r="A11" s="110" t="s">
        <v>77</v>
      </c>
      <c r="B11" s="110"/>
      <c r="C11" s="66">
        <f>'Field data and Waste 1'!C11</f>
        <v>2</v>
      </c>
      <c r="D11" s="66">
        <f>'Field data and Waste 1'!D11</f>
        <v>3</v>
      </c>
      <c r="E11" s="66">
        <f>'Field data and Waste 1'!E11</f>
        <v>2</v>
      </c>
      <c r="F11" s="66">
        <f>'Field data and Waste 1'!F11</f>
        <v>1</v>
      </c>
      <c r="G11" s="66">
        <f>'Field data and Waste 1'!G11</f>
        <v>1</v>
      </c>
      <c r="H11" s="66">
        <f>'Field data and Waste 1'!H11</f>
        <v>1</v>
      </c>
      <c r="I11" s="66">
        <f>'Field data and Waste 1'!I11</f>
        <v>1</v>
      </c>
      <c r="J11" s="66">
        <f>'Field data and Waste 1'!J11</f>
        <v>1</v>
      </c>
      <c r="K11" s="66">
        <f>'Field data and Waste 1'!K11</f>
        <v>1</v>
      </c>
      <c r="L11" s="66">
        <f>'Field data and Waste 1'!L11</f>
        <v>1</v>
      </c>
      <c r="M11" s="66">
        <f>'Field data and Waste 1'!M11</f>
        <v>1</v>
      </c>
      <c r="N11" s="66">
        <f>'Field data and Waste 1'!N11</f>
        <v>0</v>
      </c>
      <c r="O11" s="66">
        <f>'Field data and Waste 1'!O11</f>
        <v>0</v>
      </c>
      <c r="P11" s="66">
        <f>'Field data and Waste 1'!P11</f>
        <v>1</v>
      </c>
      <c r="Q11" s="66">
        <f>'Field data and Waste 1'!Q11</f>
        <v>3</v>
      </c>
      <c r="R11" s="66">
        <f>'Field data and Waste 1'!R11</f>
        <v>2</v>
      </c>
      <c r="S11" s="66">
        <f>'Field data and Waste 1'!S11</f>
        <v>3</v>
      </c>
      <c r="T11" s="66">
        <f>'Field data and Waste 1'!T11</f>
        <v>1</v>
      </c>
      <c r="U11" s="66">
        <f>'Field data and Waste 1'!U11</f>
        <v>0</v>
      </c>
      <c r="V11" s="66">
        <f>'Field data and Waste 1'!V11</f>
        <v>0</v>
      </c>
      <c r="AB11" s="25"/>
      <c r="AC11" s="25"/>
      <c r="AD11" s="58" t="s">
        <v>78</v>
      </c>
      <c r="AE11" s="42">
        <v>6</v>
      </c>
      <c r="AF11" s="25"/>
      <c r="AG11" s="26"/>
      <c r="AH11" s="26"/>
      <c r="AI11" s="59" t="s">
        <v>79</v>
      </c>
      <c r="AJ11" s="60">
        <v>15</v>
      </c>
      <c r="AK11" s="61">
        <v>17.5</v>
      </c>
      <c r="AL11" s="19">
        <v>9</v>
      </c>
      <c r="AM11" s="19">
        <v>7</v>
      </c>
      <c r="AN11" s="19" t="s">
        <v>36</v>
      </c>
    </row>
    <row r="12" spans="1:41">
      <c r="A12" s="110" t="s">
        <v>80</v>
      </c>
      <c r="B12" s="110"/>
      <c r="C12" s="66">
        <f>'Field data and Waste 1'!C12</f>
        <v>0</v>
      </c>
      <c r="D12" s="66">
        <f>'Field data and Waste 1'!D12</f>
        <v>2</v>
      </c>
      <c r="E12" s="66">
        <f>'Field data and Waste 1'!E12</f>
        <v>1</v>
      </c>
      <c r="F12" s="66">
        <f>'Field data and Waste 1'!F12</f>
        <v>0</v>
      </c>
      <c r="G12" s="66">
        <f>'Field data and Waste 1'!G12</f>
        <v>1</v>
      </c>
      <c r="H12" s="66">
        <f>'Field data and Waste 1'!H12</f>
        <v>1</v>
      </c>
      <c r="I12" s="66">
        <f>'Field data and Waste 1'!I12</f>
        <v>1</v>
      </c>
      <c r="J12" s="66">
        <f>'Field data and Waste 1'!J12</f>
        <v>1</v>
      </c>
      <c r="K12" s="66">
        <f>'Field data and Waste 1'!K12</f>
        <v>0</v>
      </c>
      <c r="L12" s="66">
        <f>'Field data and Waste 1'!L12</f>
        <v>0</v>
      </c>
      <c r="M12" s="66">
        <f>'Field data and Waste 1'!M12</f>
        <v>2</v>
      </c>
      <c r="N12" s="66">
        <f>'Field data and Waste 1'!N12</f>
        <v>0</v>
      </c>
      <c r="O12" s="66">
        <f>'Field data and Waste 1'!O12</f>
        <v>0</v>
      </c>
      <c r="P12" s="66">
        <f>'Field data and Waste 1'!P12</f>
        <v>1</v>
      </c>
      <c r="Q12" s="66">
        <f>'Field data and Waste 1'!Q12</f>
        <v>1</v>
      </c>
      <c r="R12" s="66">
        <f>'Field data and Waste 1'!R12</f>
        <v>1</v>
      </c>
      <c r="S12" s="66">
        <f>'Field data and Waste 1'!S12</f>
        <v>0</v>
      </c>
      <c r="T12" s="66">
        <f>'Field data and Waste 1'!T12</f>
        <v>0</v>
      </c>
      <c r="U12" s="66">
        <f>'Field data and Waste 1'!U12</f>
        <v>0</v>
      </c>
      <c r="V12" s="66">
        <f>'Field data and Waste 1'!V12</f>
        <v>0</v>
      </c>
      <c r="AB12" s="25"/>
      <c r="AC12" s="25"/>
      <c r="AD12" s="58" t="s">
        <v>81</v>
      </c>
      <c r="AE12" s="42">
        <v>7.5</v>
      </c>
      <c r="AF12" s="25"/>
      <c r="AG12" s="26"/>
      <c r="AH12" s="26"/>
      <c r="AI12" s="59" t="s">
        <v>82</v>
      </c>
      <c r="AJ12" s="60">
        <v>14</v>
      </c>
      <c r="AK12" s="61">
        <v>11</v>
      </c>
      <c r="AL12" s="19">
        <v>10</v>
      </c>
      <c r="AM12" s="19">
        <v>7</v>
      </c>
      <c r="AN12" s="19" t="s">
        <v>36</v>
      </c>
    </row>
    <row r="13" spans="1:41">
      <c r="A13" s="110" t="s">
        <v>83</v>
      </c>
      <c r="B13" s="110"/>
      <c r="C13" s="66">
        <f>'Field data and Waste 1'!C13</f>
        <v>2</v>
      </c>
      <c r="D13" s="66">
        <f>'Field data and Waste 1'!D13</f>
        <v>2</v>
      </c>
      <c r="E13" s="66">
        <f>'Field data and Waste 1'!E13</f>
        <v>2</v>
      </c>
      <c r="F13" s="66">
        <f>'Field data and Waste 1'!F13</f>
        <v>2</v>
      </c>
      <c r="G13" s="66">
        <f>'Field data and Waste 1'!G13</f>
        <v>2</v>
      </c>
      <c r="H13" s="66">
        <f>'Field data and Waste 1'!H13</f>
        <v>2</v>
      </c>
      <c r="I13" s="66">
        <f>'Field data and Waste 1'!I13</f>
        <v>2</v>
      </c>
      <c r="J13" s="66">
        <f>'Field data and Waste 1'!J13</f>
        <v>2</v>
      </c>
      <c r="K13" s="66">
        <f>'Field data and Waste 1'!K13</f>
        <v>2</v>
      </c>
      <c r="L13" s="66">
        <f>'Field data and Waste 1'!L13</f>
        <v>2</v>
      </c>
      <c r="M13" s="66">
        <f>'Field data and Waste 1'!M13</f>
        <v>2</v>
      </c>
      <c r="N13" s="66">
        <f>'Field data and Waste 1'!N13</f>
        <v>2</v>
      </c>
      <c r="O13" s="66">
        <f>'Field data and Waste 1'!O13</f>
        <v>2</v>
      </c>
      <c r="P13" s="66">
        <f>'Field data and Waste 1'!P13</f>
        <v>2</v>
      </c>
      <c r="Q13" s="66">
        <f>'Field data and Waste 1'!Q13</f>
        <v>2</v>
      </c>
      <c r="R13" s="66">
        <f>'Field data and Waste 1'!R13</f>
        <v>2</v>
      </c>
      <c r="S13" s="66">
        <f>'Field data and Waste 1'!S13</f>
        <v>1</v>
      </c>
      <c r="T13" s="66">
        <f>'Field data and Waste 1'!T13</f>
        <v>1</v>
      </c>
      <c r="U13" s="66">
        <f>'Field data and Waste 1'!U13</f>
        <v>0</v>
      </c>
      <c r="V13" s="66">
        <f>'Field data and Waste 1'!V13</f>
        <v>0</v>
      </c>
      <c r="AB13" s="25"/>
      <c r="AC13" s="25"/>
      <c r="AD13" s="58" t="s">
        <v>84</v>
      </c>
      <c r="AE13" s="42">
        <v>12</v>
      </c>
      <c r="AF13" s="25"/>
      <c r="AG13" s="26"/>
      <c r="AH13" s="26"/>
      <c r="AI13" s="59" t="s">
        <v>85</v>
      </c>
      <c r="AJ13" s="60">
        <v>1.9</v>
      </c>
      <c r="AK13" s="61">
        <v>7.5</v>
      </c>
      <c r="AL13" s="19">
        <v>11</v>
      </c>
      <c r="AM13" s="19">
        <v>6.7</v>
      </c>
      <c r="AN13" s="19" t="s">
        <v>36</v>
      </c>
    </row>
    <row r="14" spans="1:41">
      <c r="A14" s="114" t="s">
        <v>86</v>
      </c>
      <c r="B14" s="114"/>
      <c r="C14" s="72" t="str">
        <f>'Field data and Waste 1'!C14</f>
        <v xml:space="preserve">Grass Silage (25% DM) </v>
      </c>
      <c r="D14" s="72" t="str">
        <f>'Field data and Waste 1'!D14</f>
        <v xml:space="preserve">Grass Silage (25% DM) </v>
      </c>
      <c r="E14" s="72" t="str">
        <f>'Field data and Waste 1'!E14</f>
        <v xml:space="preserve">Grass Silage (25% DM) </v>
      </c>
      <c r="F14" s="72" t="str">
        <f>'Field data and Waste 1'!F14</f>
        <v xml:space="preserve">Grass Silage (25% DM) </v>
      </c>
      <c r="G14" s="72" t="str">
        <f>'Field data and Waste 1'!G14</f>
        <v xml:space="preserve">Grass Silage (25% DM) </v>
      </c>
      <c r="H14" s="72" t="str">
        <f>'Field data and Waste 1'!H14</f>
        <v xml:space="preserve">Grass Silage (25% DM) </v>
      </c>
      <c r="I14" s="72" t="str">
        <f>'Field data and Waste 1'!I14</f>
        <v xml:space="preserve">Grass Silage (25% DM) </v>
      </c>
      <c r="J14" s="72" t="str">
        <f>'Field data and Waste 1'!J14</f>
        <v xml:space="preserve">Grass Silage (25% DM) </v>
      </c>
      <c r="K14" s="72" t="str">
        <f>'Field data and Waste 1'!K14</f>
        <v xml:space="preserve">Grass Silage (25% DM) </v>
      </c>
      <c r="L14" s="72" t="str">
        <f>'Field data and Waste 1'!L14</f>
        <v xml:space="preserve">Grass Silage (25% DM) </v>
      </c>
      <c r="M14" s="72" t="str">
        <f>'Field data and Waste 1'!M14</f>
        <v xml:space="preserve">Grass Silage (25% DM) </v>
      </c>
      <c r="N14" s="72" t="str">
        <f>'Field data and Waste 1'!N14</f>
        <v xml:space="preserve">Grass Silage (25% DM) </v>
      </c>
      <c r="O14" s="72" t="str">
        <f>'Field data and Waste 1'!O14</f>
        <v xml:space="preserve">Grass Silage (25% DM) </v>
      </c>
      <c r="P14" s="72" t="str">
        <f>'Field data and Waste 1'!P14</f>
        <v xml:space="preserve">Grass Silage (25% DM) </v>
      </c>
      <c r="Q14" s="72" t="str">
        <f>'Field data and Waste 1'!Q14</f>
        <v xml:space="preserve">Grass Silage (25% DM) </v>
      </c>
      <c r="R14" s="72" t="str">
        <f>'Field data and Waste 1'!R14</f>
        <v xml:space="preserve">Grass Silage (25% DM) </v>
      </c>
      <c r="S14" s="72" t="str">
        <f>'Field data and Waste 1'!S14</f>
        <v xml:space="preserve">Grass Silage (25% DM) </v>
      </c>
      <c r="T14" s="72" t="str">
        <f>'Field data and Waste 1'!T14</f>
        <v xml:space="preserve">Grass Silage (25% DM) </v>
      </c>
      <c r="U14" s="72">
        <f>'Field data and Waste 1'!U14</f>
        <v>0</v>
      </c>
      <c r="V14" s="72">
        <f>'Field data and Waste 1'!V14</f>
        <v>0</v>
      </c>
      <c r="AD14" s="42" t="s">
        <v>87</v>
      </c>
      <c r="AE14" s="42">
        <v>6</v>
      </c>
      <c r="AI14" s="59" t="s">
        <v>88</v>
      </c>
      <c r="AJ14" s="60">
        <v>0.8</v>
      </c>
      <c r="AK14" s="61">
        <v>1.7</v>
      </c>
      <c r="AL14" s="19">
        <v>12</v>
      </c>
      <c r="AM14" s="19">
        <v>6.7</v>
      </c>
      <c r="AN14" s="19" t="s">
        <v>36</v>
      </c>
    </row>
    <row r="15" spans="1:41">
      <c r="A15" s="113" t="s">
        <v>89</v>
      </c>
      <c r="B15" s="113"/>
      <c r="C15" s="66">
        <f>'Field data and Waste 1'!C15</f>
        <v>38</v>
      </c>
      <c r="D15" s="66">
        <f>'Field data and Waste 1'!D15</f>
        <v>38</v>
      </c>
      <c r="E15" s="66">
        <f>'Field data and Waste 1'!E15</f>
        <v>38</v>
      </c>
      <c r="F15" s="66">
        <f>'Field data and Waste 1'!F15</f>
        <v>38</v>
      </c>
      <c r="G15" s="66">
        <f>'Field data and Waste 1'!G15</f>
        <v>38</v>
      </c>
      <c r="H15" s="66">
        <f>'Field data and Waste 1'!H15</f>
        <v>38</v>
      </c>
      <c r="I15" s="66">
        <f>'Field data and Waste 1'!I15</f>
        <v>38</v>
      </c>
      <c r="J15" s="66">
        <f>'Field data and Waste 1'!J15</f>
        <v>38</v>
      </c>
      <c r="K15" s="66">
        <f>'Field data and Waste 1'!K15</f>
        <v>38</v>
      </c>
      <c r="L15" s="66">
        <f>'Field data and Waste 1'!L15</f>
        <v>38</v>
      </c>
      <c r="M15" s="66">
        <f>'Field data and Waste 1'!M15</f>
        <v>38</v>
      </c>
      <c r="N15" s="66">
        <f>'Field data and Waste 1'!N15</f>
        <v>38</v>
      </c>
      <c r="O15" s="66">
        <f>'Field data and Waste 1'!O15</f>
        <v>38</v>
      </c>
      <c r="P15" s="66">
        <f>'Field data and Waste 1'!P15</f>
        <v>38</v>
      </c>
      <c r="Q15" s="66">
        <f>'Field data and Waste 1'!Q15</f>
        <v>38</v>
      </c>
      <c r="R15" s="66">
        <f>'Field data and Waste 1'!R15</f>
        <v>38</v>
      </c>
      <c r="S15" s="66">
        <f>'Field data and Waste 1'!S15</f>
        <v>38</v>
      </c>
      <c r="T15" s="66">
        <f>'Field data and Waste 1'!T15</f>
        <v>38</v>
      </c>
      <c r="U15" s="66">
        <f>'Field data and Waste 1'!U15</f>
        <v>0</v>
      </c>
      <c r="V15" s="66">
        <f>'Field data and Waste 1'!V15</f>
        <v>0</v>
      </c>
      <c r="AD15" s="42" t="s">
        <v>90</v>
      </c>
      <c r="AE15" s="42">
        <v>7</v>
      </c>
      <c r="AI15" s="59" t="s">
        <v>91</v>
      </c>
      <c r="AJ15" s="68">
        <v>1.8</v>
      </c>
      <c r="AK15" s="61">
        <v>5.4</v>
      </c>
      <c r="AL15" s="19">
        <v>13</v>
      </c>
      <c r="AM15" s="19">
        <v>6.7</v>
      </c>
      <c r="AN15" s="19" t="s">
        <v>36</v>
      </c>
    </row>
    <row r="16" spans="1:41" ht="13.5" thickBot="1">
      <c r="A16" s="115" t="s">
        <v>92</v>
      </c>
      <c r="B16" s="115"/>
      <c r="C16" s="73" t="str">
        <f>'Field data and Waste 1'!C16</f>
        <v>Sandy Loam</v>
      </c>
      <c r="D16" s="73" t="str">
        <f>'Field data and Waste 1'!D16</f>
        <v>Sandy Loam</v>
      </c>
      <c r="E16" s="73" t="str">
        <f>'Field data and Waste 1'!E16</f>
        <v>Sandy Loam</v>
      </c>
      <c r="F16" s="73" t="str">
        <f>'Field data and Waste 1'!F16</f>
        <v>Sandy Loam</v>
      </c>
      <c r="G16" s="73" t="str">
        <f>'Field data and Waste 1'!G16</f>
        <v>Sandy Loam</v>
      </c>
      <c r="H16" s="73" t="str">
        <f>'Field data and Waste 1'!H16</f>
        <v>Sandy Loam</v>
      </c>
      <c r="I16" s="73" t="str">
        <f>'Field data and Waste 1'!I16</f>
        <v>Sandy Loam</v>
      </c>
      <c r="J16" s="73" t="str">
        <f>'Field data and Waste 1'!J16</f>
        <v>Sandy Loam</v>
      </c>
      <c r="K16" s="73" t="str">
        <f>'Field data and Waste 1'!K16</f>
        <v>Sandy Loam</v>
      </c>
      <c r="L16" s="73" t="str">
        <f>'Field data and Waste 1'!L16</f>
        <v>Sandy Loam</v>
      </c>
      <c r="M16" s="73" t="str">
        <f>'Field data and Waste 1'!M16</f>
        <v>Sandy Loam</v>
      </c>
      <c r="N16" s="73" t="str">
        <f>'Field data and Waste 1'!N16</f>
        <v>Sandy Loam</v>
      </c>
      <c r="O16" s="73" t="str">
        <f>'Field data and Waste 1'!O16</f>
        <v>Sandy Loam</v>
      </c>
      <c r="P16" s="73" t="str">
        <f>'Field data and Waste 1'!P16</f>
        <v>Sandy Loam</v>
      </c>
      <c r="Q16" s="73" t="str">
        <f>'Field data and Waste 1'!Q16</f>
        <v>Sandy Loam</v>
      </c>
      <c r="R16" s="73" t="str">
        <f>'Field data and Waste 1'!R16</f>
        <v>Sandy Loam</v>
      </c>
      <c r="S16" s="73" t="str">
        <f>'Field data and Waste 1'!S16</f>
        <v>Sandy Loam</v>
      </c>
      <c r="T16" s="73" t="str">
        <f>'Field data and Waste 1'!T16</f>
        <v>Sandy Loam</v>
      </c>
      <c r="U16" s="73">
        <f>'Field data and Waste 1'!U16</f>
        <v>0</v>
      </c>
      <c r="V16" s="73">
        <f>'Field data and Waste 1'!V16</f>
        <v>0</v>
      </c>
      <c r="AD16" s="58" t="s">
        <v>93</v>
      </c>
      <c r="AE16" s="42">
        <v>8</v>
      </c>
      <c r="AI16" s="59" t="s">
        <v>94</v>
      </c>
      <c r="AJ16" s="60">
        <v>8</v>
      </c>
      <c r="AK16" s="61">
        <v>5.5</v>
      </c>
      <c r="AL16" s="20">
        <v>14</v>
      </c>
      <c r="AM16" s="19">
        <v>6.7</v>
      </c>
      <c r="AN16" s="19" t="s">
        <v>36</v>
      </c>
    </row>
    <row r="17" spans="1:40">
      <c r="A17" s="102" t="s">
        <v>95</v>
      </c>
      <c r="B17" s="103"/>
      <c r="C17" s="38">
        <f>(VLOOKUP(C$14,$AI2:$AK26,2,FALSE))*C$15</f>
        <v>64.599999999999994</v>
      </c>
      <c r="D17" s="38">
        <f t="shared" ref="D17:V17" si="0">(VLOOKUP(D$14,$AI2:$AK26,2,FALSE))*D$15</f>
        <v>64.599999999999994</v>
      </c>
      <c r="E17" s="38">
        <f t="shared" si="0"/>
        <v>64.599999999999994</v>
      </c>
      <c r="F17" s="38">
        <f t="shared" si="0"/>
        <v>64.599999999999994</v>
      </c>
      <c r="G17" s="38">
        <f t="shared" si="0"/>
        <v>64.599999999999994</v>
      </c>
      <c r="H17" s="38">
        <f t="shared" si="0"/>
        <v>64.599999999999994</v>
      </c>
      <c r="I17" s="38">
        <f t="shared" si="0"/>
        <v>64.599999999999994</v>
      </c>
      <c r="J17" s="38">
        <f t="shared" si="0"/>
        <v>64.599999999999994</v>
      </c>
      <c r="K17" s="38">
        <f t="shared" si="0"/>
        <v>64.599999999999994</v>
      </c>
      <c r="L17" s="38">
        <f t="shared" si="0"/>
        <v>64.599999999999994</v>
      </c>
      <c r="M17" s="38">
        <f t="shared" si="0"/>
        <v>64.599999999999994</v>
      </c>
      <c r="N17" s="38">
        <f t="shared" si="0"/>
        <v>64.599999999999994</v>
      </c>
      <c r="O17" s="38">
        <f t="shared" si="0"/>
        <v>64.599999999999994</v>
      </c>
      <c r="P17" s="38">
        <f t="shared" si="0"/>
        <v>64.599999999999994</v>
      </c>
      <c r="Q17" s="38">
        <f t="shared" si="0"/>
        <v>64.599999999999994</v>
      </c>
      <c r="R17" s="38">
        <f t="shared" si="0"/>
        <v>64.599999999999994</v>
      </c>
      <c r="S17" s="38">
        <f t="shared" si="0"/>
        <v>64.599999999999994</v>
      </c>
      <c r="T17" s="38">
        <f t="shared" si="0"/>
        <v>64.599999999999994</v>
      </c>
      <c r="U17" s="38" t="e">
        <f t="shared" si="0"/>
        <v>#N/A</v>
      </c>
      <c r="V17" s="38" t="e">
        <f t="shared" si="0"/>
        <v>#N/A</v>
      </c>
      <c r="AD17" s="58" t="s">
        <v>96</v>
      </c>
      <c r="AE17" s="42">
        <v>10</v>
      </c>
      <c r="AI17" s="54" t="s">
        <v>97</v>
      </c>
      <c r="AJ17" s="55">
        <v>1.4</v>
      </c>
      <c r="AK17" s="56">
        <v>4.8</v>
      </c>
      <c r="AL17" s="57">
        <v>15</v>
      </c>
      <c r="AM17" s="19">
        <v>6.2</v>
      </c>
      <c r="AN17" s="19" t="s">
        <v>28</v>
      </c>
    </row>
    <row r="18" spans="1:40" ht="15" customHeight="1">
      <c r="A18" s="104" t="s">
        <v>98</v>
      </c>
      <c r="B18" s="105"/>
      <c r="C18" s="24">
        <f>$D31</f>
        <v>62.388511999999999</v>
      </c>
      <c r="D18" s="24">
        <f>$D32</f>
        <v>62.388511999999999</v>
      </c>
      <c r="E18" s="24">
        <f>$D33</f>
        <v>62.388511999999999</v>
      </c>
      <c r="F18" s="24">
        <f>$D34</f>
        <v>62.388511999999999</v>
      </c>
      <c r="G18" s="24">
        <f>$D35</f>
        <v>62.388511999999999</v>
      </c>
      <c r="H18" s="24">
        <f>$D36</f>
        <v>62.388511999999999</v>
      </c>
      <c r="I18" s="24">
        <f>$D37</f>
        <v>62.388511999999999</v>
      </c>
      <c r="J18" s="24">
        <f>$D38</f>
        <v>62.388511999999999</v>
      </c>
      <c r="K18" s="24">
        <f>$D39</f>
        <v>62.388511999999999</v>
      </c>
      <c r="L18" s="24">
        <f>$D40</f>
        <v>62.388511999999999</v>
      </c>
      <c r="M18" s="24">
        <f>$D41</f>
        <v>62.388511999999999</v>
      </c>
      <c r="N18" s="24">
        <f>$D42</f>
        <v>62.388511999999999</v>
      </c>
      <c r="O18" s="24">
        <f>$D43</f>
        <v>62.388511999999999</v>
      </c>
      <c r="P18" s="24">
        <f>$D44</f>
        <v>62.388511999999999</v>
      </c>
      <c r="Q18" s="24">
        <f>$D45</f>
        <v>62.388511999999999</v>
      </c>
      <c r="R18" s="24">
        <f>$D46</f>
        <v>62.388511999999999</v>
      </c>
      <c r="S18" s="24">
        <f>$D47</f>
        <v>62.388511999999999</v>
      </c>
      <c r="T18" s="24">
        <f>$D48</f>
        <v>62.388511999999999</v>
      </c>
      <c r="U18" s="24">
        <f>$D49</f>
        <v>0</v>
      </c>
      <c r="V18" s="32">
        <f>$D50</f>
        <v>0</v>
      </c>
      <c r="AD18" s="58" t="s">
        <v>99</v>
      </c>
      <c r="AE18" s="42">
        <v>16</v>
      </c>
      <c r="AI18" s="54" t="s">
        <v>100</v>
      </c>
      <c r="AJ18" s="55">
        <v>5.9</v>
      </c>
      <c r="AK18" s="56">
        <v>18</v>
      </c>
      <c r="AL18" s="57">
        <v>16</v>
      </c>
      <c r="AM18" s="19">
        <v>6.2</v>
      </c>
      <c r="AN18" s="19" t="s">
        <v>28</v>
      </c>
    </row>
    <row r="19" spans="1:40" ht="15" customHeight="1">
      <c r="A19" s="104" t="s">
        <v>101</v>
      </c>
      <c r="B19" s="105"/>
      <c r="C19" s="24">
        <f>C18-C17</f>
        <v>-2.2114879999999957</v>
      </c>
      <c r="D19" s="24">
        <f t="shared" ref="D19:V19" si="1">D18-D17</f>
        <v>-2.2114879999999957</v>
      </c>
      <c r="E19" s="24">
        <f t="shared" si="1"/>
        <v>-2.2114879999999957</v>
      </c>
      <c r="F19" s="24">
        <f t="shared" si="1"/>
        <v>-2.2114879999999957</v>
      </c>
      <c r="G19" s="24">
        <f t="shared" si="1"/>
        <v>-2.2114879999999957</v>
      </c>
      <c r="H19" s="24">
        <f t="shared" si="1"/>
        <v>-2.2114879999999957</v>
      </c>
      <c r="I19" s="24">
        <f t="shared" si="1"/>
        <v>-2.2114879999999957</v>
      </c>
      <c r="J19" s="24">
        <f t="shared" si="1"/>
        <v>-2.2114879999999957</v>
      </c>
      <c r="K19" s="24">
        <f t="shared" si="1"/>
        <v>-2.2114879999999957</v>
      </c>
      <c r="L19" s="24">
        <f t="shared" si="1"/>
        <v>-2.2114879999999957</v>
      </c>
      <c r="M19" s="24">
        <f t="shared" si="1"/>
        <v>-2.2114879999999957</v>
      </c>
      <c r="N19" s="24">
        <f t="shared" si="1"/>
        <v>-2.2114879999999957</v>
      </c>
      <c r="O19" s="24">
        <f t="shared" si="1"/>
        <v>-2.2114879999999957</v>
      </c>
      <c r="P19" s="24">
        <f t="shared" si="1"/>
        <v>-2.2114879999999957</v>
      </c>
      <c r="Q19" s="24">
        <f t="shared" si="1"/>
        <v>-2.2114879999999957</v>
      </c>
      <c r="R19" s="24">
        <f t="shared" si="1"/>
        <v>-2.2114879999999957</v>
      </c>
      <c r="S19" s="24">
        <f t="shared" si="1"/>
        <v>-2.2114879999999957</v>
      </c>
      <c r="T19" s="24">
        <f t="shared" si="1"/>
        <v>-2.2114879999999957</v>
      </c>
      <c r="U19" s="24" t="e">
        <f t="shared" si="1"/>
        <v>#N/A</v>
      </c>
      <c r="V19" s="32" t="e">
        <f t="shared" si="1"/>
        <v>#N/A</v>
      </c>
      <c r="AI19" s="54" t="s">
        <v>102</v>
      </c>
      <c r="AJ19" s="55">
        <v>3.2</v>
      </c>
      <c r="AK19" s="56">
        <v>10.5</v>
      </c>
      <c r="AL19" s="57">
        <v>17</v>
      </c>
      <c r="AM19" s="19">
        <v>6.2</v>
      </c>
      <c r="AN19" s="19" t="s">
        <v>28</v>
      </c>
    </row>
    <row r="20" spans="1:40" ht="15" customHeight="1" thickBot="1">
      <c r="A20" s="106" t="s">
        <v>103</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4" t="s">
        <v>104</v>
      </c>
      <c r="AJ20" s="55">
        <v>2.1</v>
      </c>
      <c r="AK20" s="56">
        <v>7.2</v>
      </c>
      <c r="AL20" s="57">
        <v>18</v>
      </c>
      <c r="AM20" s="19">
        <v>6.2</v>
      </c>
      <c r="AN20" s="19" t="s">
        <v>28</v>
      </c>
    </row>
    <row r="21" spans="1:40" ht="15" customHeight="1">
      <c r="A21" s="102" t="s">
        <v>105</v>
      </c>
      <c r="B21" s="103"/>
      <c r="C21" s="38">
        <f>(VLOOKUP(C$14,$AI2:$AK26,3,FALSE))*C$15</f>
        <v>228</v>
      </c>
      <c r="D21" s="38">
        <f t="shared" ref="D21:V21" si="2">(VLOOKUP(D$14,$AI2:$AK26,3,FALSE))*D$15</f>
        <v>228</v>
      </c>
      <c r="E21" s="38">
        <f t="shared" si="2"/>
        <v>228</v>
      </c>
      <c r="F21" s="38">
        <f t="shared" si="2"/>
        <v>228</v>
      </c>
      <c r="G21" s="38">
        <f t="shared" si="2"/>
        <v>228</v>
      </c>
      <c r="H21" s="38">
        <f t="shared" si="2"/>
        <v>228</v>
      </c>
      <c r="I21" s="38">
        <f t="shared" si="2"/>
        <v>228</v>
      </c>
      <c r="J21" s="38">
        <f t="shared" si="2"/>
        <v>228</v>
      </c>
      <c r="K21" s="38">
        <f t="shared" si="2"/>
        <v>228</v>
      </c>
      <c r="L21" s="38">
        <f t="shared" si="2"/>
        <v>228</v>
      </c>
      <c r="M21" s="38">
        <f t="shared" si="2"/>
        <v>228</v>
      </c>
      <c r="N21" s="38">
        <f t="shared" si="2"/>
        <v>228</v>
      </c>
      <c r="O21" s="38">
        <f t="shared" si="2"/>
        <v>228</v>
      </c>
      <c r="P21" s="38">
        <f t="shared" si="2"/>
        <v>228</v>
      </c>
      <c r="Q21" s="38">
        <f t="shared" si="2"/>
        <v>228</v>
      </c>
      <c r="R21" s="38">
        <f t="shared" si="2"/>
        <v>228</v>
      </c>
      <c r="S21" s="38">
        <f t="shared" si="2"/>
        <v>228</v>
      </c>
      <c r="T21" s="38">
        <f t="shared" si="2"/>
        <v>228</v>
      </c>
      <c r="U21" s="38" t="e">
        <f t="shared" si="2"/>
        <v>#N/A</v>
      </c>
      <c r="V21" s="38" t="e">
        <f t="shared" si="2"/>
        <v>#N/A</v>
      </c>
      <c r="AI21" s="69" t="s">
        <v>106</v>
      </c>
      <c r="AJ21" s="74">
        <v>11</v>
      </c>
      <c r="AK21" s="71">
        <v>12</v>
      </c>
      <c r="AL21" s="39">
        <v>19</v>
      </c>
      <c r="AM21" s="19">
        <v>6.7</v>
      </c>
      <c r="AN21" s="19" t="s">
        <v>36</v>
      </c>
    </row>
    <row r="22" spans="1:40" ht="15" customHeight="1">
      <c r="A22" s="104" t="s">
        <v>107</v>
      </c>
      <c r="B22" s="105"/>
      <c r="C22" s="24">
        <f>$E31</f>
        <v>10.031625000000002</v>
      </c>
      <c r="D22" s="24">
        <f>$E32</f>
        <v>10.031625000000002</v>
      </c>
      <c r="E22" s="24">
        <f>$E33</f>
        <v>10.031625000000002</v>
      </c>
      <c r="F22" s="24">
        <f>$E34</f>
        <v>10.031625000000002</v>
      </c>
      <c r="G22" s="24">
        <f>$E35</f>
        <v>10.031625000000002</v>
      </c>
      <c r="H22" s="24">
        <f>$E36</f>
        <v>10.031625000000002</v>
      </c>
      <c r="I22" s="24">
        <f>$E37</f>
        <v>10.031625000000002</v>
      </c>
      <c r="J22" s="24">
        <f>$E38</f>
        <v>10.031625000000002</v>
      </c>
      <c r="K22" s="24">
        <f>$E39</f>
        <v>10.031625000000002</v>
      </c>
      <c r="L22" s="24">
        <f>$E40</f>
        <v>10.031625000000002</v>
      </c>
      <c r="M22" s="24">
        <f>$E41</f>
        <v>10.031625000000002</v>
      </c>
      <c r="N22" s="24">
        <f>$E42</f>
        <v>10.031625000000002</v>
      </c>
      <c r="O22" s="24">
        <f>$E43</f>
        <v>10.031625000000002</v>
      </c>
      <c r="P22" s="24">
        <f>$E44</f>
        <v>10.031625000000002</v>
      </c>
      <c r="Q22" s="24">
        <f>$E45</f>
        <v>10.031625000000002</v>
      </c>
      <c r="R22" s="24">
        <f>$E46</f>
        <v>10.031625000000002</v>
      </c>
      <c r="S22" s="24">
        <f>$E47</f>
        <v>10.031625000000002</v>
      </c>
      <c r="T22" s="24">
        <f>$E48</f>
        <v>10.031625000000002</v>
      </c>
      <c r="U22" s="24">
        <f>$E49</f>
        <v>0</v>
      </c>
      <c r="V22" s="24">
        <f>$E50</f>
        <v>0</v>
      </c>
      <c r="AI22" s="69" t="s">
        <v>108</v>
      </c>
      <c r="AJ22" s="70">
        <v>1.2</v>
      </c>
      <c r="AK22" s="71">
        <v>5</v>
      </c>
      <c r="AL22" s="39">
        <v>20</v>
      </c>
      <c r="AM22" s="19">
        <v>6.7</v>
      </c>
      <c r="AN22" s="19" t="s">
        <v>36</v>
      </c>
    </row>
    <row r="23" spans="1:40" ht="15" customHeight="1">
      <c r="A23" s="104" t="s">
        <v>109</v>
      </c>
      <c r="B23" s="105"/>
      <c r="C23" s="24">
        <f>C22-C21</f>
        <v>-217.96837500000001</v>
      </c>
      <c r="D23" s="24">
        <f t="shared" ref="D23:V23" si="3">D22-D21</f>
        <v>-217.96837500000001</v>
      </c>
      <c r="E23" s="24">
        <f t="shared" si="3"/>
        <v>-217.96837500000001</v>
      </c>
      <c r="F23" s="24">
        <f t="shared" si="3"/>
        <v>-217.96837500000001</v>
      </c>
      <c r="G23" s="24">
        <f t="shared" si="3"/>
        <v>-217.96837500000001</v>
      </c>
      <c r="H23" s="24">
        <f t="shared" si="3"/>
        <v>-217.96837500000001</v>
      </c>
      <c r="I23" s="24">
        <f t="shared" si="3"/>
        <v>-217.96837500000001</v>
      </c>
      <c r="J23" s="24">
        <f t="shared" si="3"/>
        <v>-217.96837500000001</v>
      </c>
      <c r="K23" s="24">
        <f t="shared" si="3"/>
        <v>-217.96837500000001</v>
      </c>
      <c r="L23" s="24">
        <f t="shared" si="3"/>
        <v>-217.96837500000001</v>
      </c>
      <c r="M23" s="24">
        <f t="shared" si="3"/>
        <v>-217.96837500000001</v>
      </c>
      <c r="N23" s="24">
        <f t="shared" si="3"/>
        <v>-217.96837500000001</v>
      </c>
      <c r="O23" s="24">
        <f t="shared" si="3"/>
        <v>-217.96837500000001</v>
      </c>
      <c r="P23" s="24">
        <f t="shared" si="3"/>
        <v>-217.96837500000001</v>
      </c>
      <c r="Q23" s="24">
        <f t="shared" si="3"/>
        <v>-217.96837500000001</v>
      </c>
      <c r="R23" s="24">
        <f t="shared" si="3"/>
        <v>-217.96837500000001</v>
      </c>
      <c r="S23" s="24">
        <f t="shared" si="3"/>
        <v>-217.96837500000001</v>
      </c>
      <c r="T23" s="24">
        <f t="shared" si="3"/>
        <v>-217.96837500000001</v>
      </c>
      <c r="U23" s="24" t="e">
        <f t="shared" si="3"/>
        <v>#N/A</v>
      </c>
      <c r="V23" s="24" t="e">
        <f t="shared" si="3"/>
        <v>#N/A</v>
      </c>
      <c r="AI23" s="69" t="s">
        <v>110</v>
      </c>
      <c r="AJ23" s="74">
        <v>9</v>
      </c>
      <c r="AK23" s="71">
        <v>10</v>
      </c>
      <c r="AL23" s="39">
        <v>21</v>
      </c>
      <c r="AM23" s="19">
        <v>6.7</v>
      </c>
      <c r="AN23" s="19" t="s">
        <v>36</v>
      </c>
    </row>
    <row r="24" spans="1:40" ht="15" customHeight="1" thickBot="1">
      <c r="A24" s="106" t="s">
        <v>111</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69" t="s">
        <v>112</v>
      </c>
      <c r="AJ24" s="74">
        <v>1.5</v>
      </c>
      <c r="AK24" s="71">
        <v>3</v>
      </c>
      <c r="AL24" s="39">
        <v>22</v>
      </c>
      <c r="AM24" s="19">
        <v>6.7</v>
      </c>
      <c r="AN24" s="19" t="s">
        <v>36</v>
      </c>
    </row>
    <row r="25" spans="1:40">
      <c r="C25" s="63"/>
      <c r="D25" s="75"/>
      <c r="E25" s="75"/>
      <c r="F25" s="75"/>
      <c r="AI25" s="69" t="s">
        <v>113</v>
      </c>
      <c r="AJ25" s="74">
        <v>1</v>
      </c>
      <c r="AK25" s="71">
        <v>5.8</v>
      </c>
      <c r="AL25" s="39">
        <v>23</v>
      </c>
      <c r="AM25" s="19">
        <v>6.7</v>
      </c>
      <c r="AN25" s="19" t="s">
        <v>36</v>
      </c>
    </row>
    <row r="26" spans="1:40" s="18" customFormat="1">
      <c r="A26" s="1"/>
      <c r="B26" s="8" t="s">
        <v>114</v>
      </c>
      <c r="C26" s="8" t="s">
        <v>115</v>
      </c>
      <c r="D26" s="10" t="s">
        <v>116</v>
      </c>
      <c r="E26" s="10" t="s">
        <v>117</v>
      </c>
      <c r="F26" s="10" t="s">
        <v>118</v>
      </c>
      <c r="G26" s="8" t="s">
        <v>119</v>
      </c>
      <c r="H26" s="10" t="s">
        <v>120</v>
      </c>
      <c r="I26" s="10" t="s">
        <v>121</v>
      </c>
      <c r="J26" s="8" t="s">
        <v>122</v>
      </c>
      <c r="K26" s="8" t="s">
        <v>123</v>
      </c>
      <c r="L26" s="8" t="s">
        <v>124</v>
      </c>
      <c r="M26" s="8" t="s">
        <v>125</v>
      </c>
      <c r="N26" s="8" t="s">
        <v>126</v>
      </c>
      <c r="O26" s="8" t="s">
        <v>127</v>
      </c>
      <c r="P26" s="10" t="s">
        <v>128</v>
      </c>
      <c r="Q26" s="10" t="s">
        <v>129</v>
      </c>
      <c r="R26" s="10" t="s">
        <v>130</v>
      </c>
      <c r="S26" s="10" t="s">
        <v>131</v>
      </c>
      <c r="T26" s="10" t="s">
        <v>132</v>
      </c>
      <c r="U26" s="10" t="s">
        <v>133</v>
      </c>
      <c r="AI26" s="76" t="s">
        <v>134</v>
      </c>
      <c r="AJ26" s="77">
        <v>0.7</v>
      </c>
      <c r="AK26" s="78">
        <v>2.4</v>
      </c>
      <c r="AL26" s="39">
        <v>24</v>
      </c>
      <c r="AM26" s="18">
        <v>6.7</v>
      </c>
      <c r="AN26" s="19" t="s">
        <v>36</v>
      </c>
    </row>
    <row r="27" spans="1:40" s="63" customFormat="1">
      <c r="A27" s="79"/>
      <c r="B27" s="80" t="s">
        <v>135</v>
      </c>
      <c r="C27" s="99" t="s">
        <v>16</v>
      </c>
      <c r="D27" s="99" t="s">
        <v>43</v>
      </c>
      <c r="E27" s="99" t="s">
        <v>43</v>
      </c>
      <c r="F27" s="99" t="s">
        <v>43</v>
      </c>
      <c r="G27" s="99" t="s">
        <v>43</v>
      </c>
      <c r="H27" s="99" t="s">
        <v>43</v>
      </c>
      <c r="I27" s="99" t="s">
        <v>43</v>
      </c>
      <c r="J27" s="99" t="s">
        <v>43</v>
      </c>
      <c r="K27" s="99" t="s">
        <v>43</v>
      </c>
      <c r="L27" s="99" t="s">
        <v>43</v>
      </c>
      <c r="M27" s="99" t="s">
        <v>43</v>
      </c>
      <c r="N27" s="99"/>
      <c r="O27" s="99"/>
      <c r="P27" s="99" t="s">
        <v>43</v>
      </c>
      <c r="Q27" s="99" t="s">
        <v>43</v>
      </c>
      <c r="R27" s="99"/>
      <c r="S27" s="99"/>
      <c r="T27" s="99"/>
      <c r="U27" s="99"/>
    </row>
    <row r="28" spans="1:40" s="63" customFormat="1">
      <c r="A28" s="81"/>
      <c r="B28" s="31">
        <v>5.23</v>
      </c>
      <c r="C28" s="23">
        <v>0.41</v>
      </c>
      <c r="D28" s="23">
        <v>736</v>
      </c>
      <c r="E28" s="23">
        <v>225</v>
      </c>
      <c r="F28" s="23">
        <v>186</v>
      </c>
      <c r="G28" s="23">
        <v>3.53</v>
      </c>
      <c r="H28" s="23">
        <v>20.399999999999999</v>
      </c>
      <c r="I28" s="23">
        <v>0.5</v>
      </c>
      <c r="J28" s="23">
        <v>1.2E-2</v>
      </c>
      <c r="K28" s="30">
        <v>0.05</v>
      </c>
      <c r="L28" s="23">
        <v>0.67400000000000004</v>
      </c>
      <c r="M28" s="23">
        <v>1.42</v>
      </c>
      <c r="N28" s="23"/>
      <c r="O28" s="23"/>
      <c r="P28" s="23">
        <v>627</v>
      </c>
      <c r="Q28" s="23">
        <v>474</v>
      </c>
      <c r="R28" s="23"/>
      <c r="S28" s="23"/>
      <c r="T28" s="23"/>
      <c r="U28" s="23"/>
    </row>
    <row r="29" spans="1:40" s="15" customFormat="1" ht="27">
      <c r="A29" s="108" t="s">
        <v>49</v>
      </c>
      <c r="B29" s="8" t="s">
        <v>136</v>
      </c>
      <c r="C29" s="4" t="s">
        <v>137</v>
      </c>
      <c r="D29" s="4" t="s">
        <v>98</v>
      </c>
      <c r="E29" s="5" t="s">
        <v>138</v>
      </c>
      <c r="F29" s="4" t="s">
        <v>139</v>
      </c>
      <c r="G29" s="4" t="s">
        <v>140</v>
      </c>
      <c r="H29" s="4" t="s">
        <v>141</v>
      </c>
      <c r="I29" s="4" t="s">
        <v>142</v>
      </c>
      <c r="J29" s="4" t="s">
        <v>143</v>
      </c>
      <c r="K29" s="4" t="s">
        <v>144</v>
      </c>
      <c r="L29" s="4" t="s">
        <v>145</v>
      </c>
      <c r="M29" s="4" t="s">
        <v>146</v>
      </c>
      <c r="N29" s="4" t="s">
        <v>147</v>
      </c>
      <c r="O29" s="14" t="s">
        <v>148</v>
      </c>
      <c r="P29" s="5" t="s">
        <v>149</v>
      </c>
      <c r="Q29" s="5" t="s">
        <v>150</v>
      </c>
      <c r="R29" s="5" t="s">
        <v>151</v>
      </c>
      <c r="S29" s="5" t="s">
        <v>152</v>
      </c>
      <c r="T29" s="5" t="s">
        <v>153</v>
      </c>
      <c r="U29" s="5" t="s">
        <v>154</v>
      </c>
    </row>
    <row r="30" spans="1:40" s="17" customFormat="1" ht="27">
      <c r="A30" s="109"/>
      <c r="B30" s="9" t="s">
        <v>155</v>
      </c>
      <c r="C30" s="6" t="s">
        <v>156</v>
      </c>
      <c r="D30" s="7" t="s">
        <v>157</v>
      </c>
      <c r="E30" s="7" t="s">
        <v>158</v>
      </c>
      <c r="F30" s="7" t="s">
        <v>159</v>
      </c>
      <c r="G30" s="6" t="s">
        <v>156</v>
      </c>
      <c r="H30" s="6" t="s">
        <v>156</v>
      </c>
      <c r="I30" s="6" t="s">
        <v>156</v>
      </c>
      <c r="J30" s="6" t="s">
        <v>156</v>
      </c>
      <c r="K30" s="6" t="s">
        <v>156</v>
      </c>
      <c r="L30" s="6" t="s">
        <v>156</v>
      </c>
      <c r="M30" s="6" t="s">
        <v>156</v>
      </c>
      <c r="N30" s="16" t="s">
        <v>156</v>
      </c>
      <c r="O30" s="16" t="s">
        <v>156</v>
      </c>
      <c r="P30" s="7" t="s">
        <v>156</v>
      </c>
      <c r="Q30" s="7" t="s">
        <v>156</v>
      </c>
      <c r="R30" s="6" t="s">
        <v>156</v>
      </c>
      <c r="S30" s="6" t="s">
        <v>156</v>
      </c>
      <c r="T30" s="6" t="s">
        <v>156</v>
      </c>
      <c r="U30" s="6" t="s">
        <v>156</v>
      </c>
    </row>
    <row r="31" spans="1:40" s="82" customFormat="1">
      <c r="A31" s="21" t="str">
        <f>C8</f>
        <v>Fron 1</v>
      </c>
      <c r="B31" s="23">
        <v>37</v>
      </c>
      <c r="C31" s="2">
        <f>IF(C$27="%w/w SAR",((C$28*10)*$B31),IF(C$27="%w/w DM",(((C$28*10)*($B$28/100))*$B31),IF(C$27="kg/t SAR",(C$28*$B31),IF(C$27="kg/t DM",((C$28*($B$28/100))*$B31),IF(C$27="mg/kg SAR",((C$28*0.001)*$B31),IF(C$27="mg/kg DM",(((C$28*0.001)*($B$28/100))*$B31),0))))))</f>
        <v>151.69999999999999</v>
      </c>
      <c r="D31" s="2">
        <f>(IF(D$27="%w/w SAR",((D$28*10)*$B31),IF(D$27="%w/w DM",(((D$28*10)*($B$28/100))*$B31),IF(D$27="kg/t SAR",(D$28*$B31),IF(D$27="kg/t DM",((D$28*($B$28/100))*$B31),IF(D$27="mg/kg SAR",((D$28*0.001)*$B31),IF(D$27="mg/kg DM",(((D$28*0.001)*($B$28/100))*$B31),"0")))))))*2.291</f>
        <v>62.388511999999999</v>
      </c>
      <c r="E31" s="2">
        <f>(IF(E$27="%w/w SAR",((E$28*10)*$B31),IF(E$27="%w/w DM",(((E$28*10)*($B$28/100))*$B31),IF(E$27="kg/t SAR",(E$28*$B31),IF(E$27="kg/t DM",((E$28*($B$28/100))*$B31),IF(E$27="mg/kg SAR",((E$28*0.001)*$B31),IF(E$27="mg/kg DM",(((E$28*0.001)*($B$28/100))*$B31),"0")))))))*1.205</f>
        <v>10.031625000000002</v>
      </c>
      <c r="F31" s="2">
        <f>(IF(F$27="%w/w SAR",((F$28*10)*$B31),IF(F$27="%w/w DM",(((F$28*10)*($B$28/100))*$B31),IF(F$27="kg/t SAR",(F$28*$B31),IF(F$27="kg/t DM",((F$28*($B$28/100))*$B31),IF(F$27="mg/kg SAR",((F$28*0.001)*$B31),IF(F$27="mg/kg DM",(((F$28*0.001)*($B$28/100))*$B31),"0")))))))*1.658</f>
        <v>11.410355999999998</v>
      </c>
      <c r="G31" s="2">
        <f t="shared" ref="G31:P46" si="5">IF(G$27="%w/w SAR",((G$28*10)*$B31),IF(G$27="%w/w DM",(((G$28*10)*($B$28/100))*$B31),IF(G$27="kg/t SAR",(G$28*$B31),IF(G$27="kg/t DM",((G$28*($B$28/100))*$B31),IF(G$27="mg/kg SAR",((G$28*0.001)*$B31),IF(G$27="mg/kg DM",(((G$28*0.001)*($B$28/100))*$B31),0))))))</f>
        <v>0.13060999999999998</v>
      </c>
      <c r="H31" s="2">
        <f t="shared" si="5"/>
        <v>0.75479999999999992</v>
      </c>
      <c r="I31" s="2">
        <f t="shared" si="5"/>
        <v>1.8499999999999999E-2</v>
      </c>
      <c r="J31" s="2">
        <f t="shared" si="5"/>
        <v>4.44E-4</v>
      </c>
      <c r="K31" s="2">
        <f t="shared" si="5"/>
        <v>1.8500000000000001E-3</v>
      </c>
      <c r="L31" s="2">
        <f t="shared" si="5"/>
        <v>2.4938000000000002E-2</v>
      </c>
      <c r="M31" s="2">
        <f t="shared" si="5"/>
        <v>5.2540000000000003E-2</v>
      </c>
      <c r="N31" s="2">
        <f t="shared" si="5"/>
        <v>0</v>
      </c>
      <c r="O31" s="2">
        <f t="shared" si="5"/>
        <v>0</v>
      </c>
      <c r="P31" s="2">
        <f t="shared" si="5"/>
        <v>23.199000000000002</v>
      </c>
      <c r="Q31" s="2">
        <f>(IF(Q$27="%w/w SAR",((Q$28*10)*$B31),IF(Q$27="%w/w DM",(((Q$28*10)*($B$28/100))*$B31),IF(Q$27="kg/t SAR",(Q$28*$B31),IF(Q$27="kg/t DM",((Q$28*($B$28/100))*$B31),IF(Q$27="mg/kg SAR",((Q$28*0.001)*$B31),IF(Q$27="mg/kg DM",(((Q$28*0.001)*($B$28/100))*$B31),0)))))))*2.5</f>
        <v>43.844999999999999</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5"/>
      <c r="AC31" s="65"/>
      <c r="AD31" s="65"/>
      <c r="AE31" s="65"/>
      <c r="AF31" s="65"/>
      <c r="AG31" s="65"/>
      <c r="AH31" s="65"/>
      <c r="AI31" s="65"/>
    </row>
    <row r="32" spans="1:40" s="82" customFormat="1">
      <c r="A32" s="21" t="str">
        <f>D8</f>
        <v>Fron 2</v>
      </c>
      <c r="B32" s="23">
        <v>37</v>
      </c>
      <c r="C32" s="2">
        <f t="shared" ref="C32:C50" si="6">IF(C$27="%w/w SAR",((C$28*10)*$B32),IF(C$27="%w/w DM",(((C$28*10)*($B$28/100))*$B32),IF(C$27="kg/t SAR",(C$28*$B32),IF(C$27="kg/t DM",((C$28*($B$28/100))*$B32),IF(C$27="mg/kg SAR",((C$28*0.001)*$B32),IF(C$27="mg/kg DM",(((C$28*0.001)*($B$28/100))*$B32),0))))))</f>
        <v>151.69999999999999</v>
      </c>
      <c r="D32" s="2">
        <f t="shared" ref="D32:D50" si="7">(IF(D$27="%w/w SAR",((D$28*10)*$B32),IF(D$27="%w/w DM",(((D$28*10)*($B$28/100))*$B32),IF(D$27="kg/t SAR",(D$28*$B32),IF(D$27="kg/t DM",((D$28*($B$28/100))*$B32),IF(D$27="mg/kg SAR",((D$28*0.001)*$B32),IF(D$27="mg/kg DM",(((D$28*0.001)*($B$28/100))*$B32),"0")))))))*2.291</f>
        <v>62.388511999999999</v>
      </c>
      <c r="E32" s="2">
        <f t="shared" ref="E32:E50" si="8">(IF(E$27="%w/w SAR",((E$28*10)*$B32),IF(E$27="%w/w DM",(((E$28*10)*($B$28/100))*$B32),IF(E$27="kg/t SAR",(E$28*$B32),IF(E$27="kg/t DM",((E$28*($B$28/100))*$B32),IF(E$27="mg/kg SAR",((E$28*0.001)*$B32),IF(E$27="mg/kg DM",(((E$28*0.001)*($B$28/100))*$B32),"0")))))))*1.205</f>
        <v>10.031625000000002</v>
      </c>
      <c r="F32" s="2">
        <f t="shared" ref="F32:F50" si="9">(IF(F$27="%w/w SAR",((F$28*10)*$B32),IF(F$27="%w/w DM",(((F$28*10)*($B$28/100))*$B32),IF(F$27="kg/t SAR",(F$28*$B32),IF(F$27="kg/t DM",((F$28*($B$28/100))*$B32),IF(F$27="mg/kg SAR",((F$28*0.001)*$B32),IF(F$27="mg/kg DM",(((F$28*0.001)*($B$28/100))*$B32),"0")))))))*1.658</f>
        <v>11.410355999999998</v>
      </c>
      <c r="G32" s="2">
        <f t="shared" si="5"/>
        <v>0.13060999999999998</v>
      </c>
      <c r="H32" s="2">
        <f t="shared" si="5"/>
        <v>0.75479999999999992</v>
      </c>
      <c r="I32" s="2">
        <f t="shared" si="5"/>
        <v>1.8499999999999999E-2</v>
      </c>
      <c r="J32" s="2">
        <f t="shared" si="5"/>
        <v>4.44E-4</v>
      </c>
      <c r="K32" s="2">
        <f t="shared" si="5"/>
        <v>1.8500000000000001E-3</v>
      </c>
      <c r="L32" s="2">
        <f t="shared" si="5"/>
        <v>2.4938000000000002E-2</v>
      </c>
      <c r="M32" s="2">
        <f t="shared" si="5"/>
        <v>5.2540000000000003E-2</v>
      </c>
      <c r="N32" s="2">
        <f t="shared" si="5"/>
        <v>0</v>
      </c>
      <c r="O32" s="2">
        <f t="shared" si="5"/>
        <v>0</v>
      </c>
      <c r="P32" s="2">
        <f t="shared" si="5"/>
        <v>23.199000000000002</v>
      </c>
      <c r="Q32" s="2">
        <f t="shared" ref="Q32:Q50" si="10">(IF(Q$27="%w/w SAR",((Q$28*10)*$B32),IF(Q$27="%w/w DM",(((Q$28*10)*($B$28/100))*$B32),IF(Q$27="kg/t SAR",(Q$28*$B32),IF(Q$27="kg/t DM",((Q$28*($B$28/100))*$B32),IF(Q$27="mg/kg SAR",((Q$28*0.001)*$B32),IF(Q$27="mg/kg DM",(((Q$28*0.001)*($B$28/100))*$B32),0)))))))*2.5</f>
        <v>43.844999999999999</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5"/>
      <c r="AC32" s="65"/>
      <c r="AD32" s="65"/>
      <c r="AE32" s="65"/>
      <c r="AF32" s="65"/>
      <c r="AG32" s="65"/>
      <c r="AH32" s="65"/>
      <c r="AI32" s="65"/>
    </row>
    <row r="33" spans="1:35" s="82" customFormat="1">
      <c r="A33" s="21" t="str">
        <f>E8</f>
        <v>Fron 3</v>
      </c>
      <c r="B33" s="23">
        <v>37</v>
      </c>
      <c r="C33" s="2">
        <f t="shared" si="6"/>
        <v>151.69999999999999</v>
      </c>
      <c r="D33" s="2">
        <f t="shared" si="7"/>
        <v>62.388511999999999</v>
      </c>
      <c r="E33" s="2">
        <f t="shared" si="8"/>
        <v>10.031625000000002</v>
      </c>
      <c r="F33" s="2">
        <f t="shared" si="9"/>
        <v>11.410355999999998</v>
      </c>
      <c r="G33" s="2">
        <f t="shared" si="5"/>
        <v>0.13060999999999998</v>
      </c>
      <c r="H33" s="2">
        <f t="shared" si="5"/>
        <v>0.75479999999999992</v>
      </c>
      <c r="I33" s="2">
        <f t="shared" si="5"/>
        <v>1.8499999999999999E-2</v>
      </c>
      <c r="J33" s="2">
        <f t="shared" si="5"/>
        <v>4.44E-4</v>
      </c>
      <c r="K33" s="2">
        <f t="shared" si="5"/>
        <v>1.8500000000000001E-3</v>
      </c>
      <c r="L33" s="2">
        <f t="shared" si="5"/>
        <v>2.4938000000000002E-2</v>
      </c>
      <c r="M33" s="2">
        <f t="shared" si="5"/>
        <v>5.2540000000000003E-2</v>
      </c>
      <c r="N33" s="2">
        <f t="shared" si="5"/>
        <v>0</v>
      </c>
      <c r="O33" s="2">
        <f t="shared" si="5"/>
        <v>0</v>
      </c>
      <c r="P33" s="2">
        <f t="shared" si="5"/>
        <v>23.199000000000002</v>
      </c>
      <c r="Q33" s="2">
        <f t="shared" si="10"/>
        <v>43.844999999999999</v>
      </c>
      <c r="R33" s="2">
        <f t="shared" si="11"/>
        <v>0</v>
      </c>
      <c r="S33" s="2">
        <f t="shared" si="11"/>
        <v>0</v>
      </c>
      <c r="T33" s="2">
        <f t="shared" si="11"/>
        <v>0</v>
      </c>
      <c r="U33" s="2">
        <f t="shared" si="11"/>
        <v>0</v>
      </c>
      <c r="AB33" s="65"/>
      <c r="AC33" s="65"/>
      <c r="AD33" s="65"/>
      <c r="AE33" s="65"/>
      <c r="AF33" s="65"/>
      <c r="AG33" s="65"/>
      <c r="AH33" s="65"/>
      <c r="AI33" s="65"/>
    </row>
    <row r="34" spans="1:35" s="82" customFormat="1">
      <c r="A34" s="21" t="str">
        <f>F8</f>
        <v>Fron 4</v>
      </c>
      <c r="B34" s="23">
        <v>37</v>
      </c>
      <c r="C34" s="2">
        <f t="shared" si="6"/>
        <v>151.69999999999999</v>
      </c>
      <c r="D34" s="2">
        <f t="shared" si="7"/>
        <v>62.388511999999999</v>
      </c>
      <c r="E34" s="2">
        <f t="shared" si="8"/>
        <v>10.031625000000002</v>
      </c>
      <c r="F34" s="2">
        <f t="shared" si="9"/>
        <v>11.410355999999998</v>
      </c>
      <c r="G34" s="2">
        <f t="shared" si="5"/>
        <v>0.13060999999999998</v>
      </c>
      <c r="H34" s="2">
        <f t="shared" si="5"/>
        <v>0.75479999999999992</v>
      </c>
      <c r="I34" s="2">
        <f t="shared" si="5"/>
        <v>1.8499999999999999E-2</v>
      </c>
      <c r="J34" s="2">
        <f t="shared" si="5"/>
        <v>4.44E-4</v>
      </c>
      <c r="K34" s="2">
        <f t="shared" si="5"/>
        <v>1.8500000000000001E-3</v>
      </c>
      <c r="L34" s="2">
        <f t="shared" si="5"/>
        <v>2.4938000000000002E-2</v>
      </c>
      <c r="M34" s="2">
        <f t="shared" si="5"/>
        <v>5.2540000000000003E-2</v>
      </c>
      <c r="N34" s="2">
        <f t="shared" si="5"/>
        <v>0</v>
      </c>
      <c r="O34" s="2">
        <f t="shared" si="5"/>
        <v>0</v>
      </c>
      <c r="P34" s="2">
        <f t="shared" si="5"/>
        <v>23.199000000000002</v>
      </c>
      <c r="Q34" s="2">
        <f t="shared" si="10"/>
        <v>43.844999999999999</v>
      </c>
      <c r="R34" s="2">
        <f t="shared" si="11"/>
        <v>0</v>
      </c>
      <c r="S34" s="2">
        <f t="shared" si="11"/>
        <v>0</v>
      </c>
      <c r="T34" s="2">
        <f t="shared" si="11"/>
        <v>0</v>
      </c>
      <c r="U34" s="2">
        <f t="shared" si="11"/>
        <v>0</v>
      </c>
      <c r="AB34" s="65"/>
      <c r="AC34" s="65"/>
      <c r="AD34" s="65"/>
      <c r="AE34" s="65"/>
      <c r="AF34" s="65"/>
      <c r="AG34" s="65"/>
      <c r="AH34" s="65"/>
      <c r="AI34" s="65"/>
    </row>
    <row r="35" spans="1:35" s="82" customFormat="1">
      <c r="A35" s="21" t="str">
        <f>G8</f>
        <v>Fron 5</v>
      </c>
      <c r="B35" s="23">
        <v>37</v>
      </c>
      <c r="C35" s="2">
        <f t="shared" si="6"/>
        <v>151.69999999999999</v>
      </c>
      <c r="D35" s="2">
        <f t="shared" si="7"/>
        <v>62.388511999999999</v>
      </c>
      <c r="E35" s="2">
        <f t="shared" si="8"/>
        <v>10.031625000000002</v>
      </c>
      <c r="F35" s="2">
        <f t="shared" si="9"/>
        <v>11.410355999999998</v>
      </c>
      <c r="G35" s="2">
        <f t="shared" si="5"/>
        <v>0.13060999999999998</v>
      </c>
      <c r="H35" s="2">
        <f t="shared" si="5"/>
        <v>0.75479999999999992</v>
      </c>
      <c r="I35" s="2">
        <f t="shared" si="5"/>
        <v>1.8499999999999999E-2</v>
      </c>
      <c r="J35" s="2">
        <f t="shared" si="5"/>
        <v>4.44E-4</v>
      </c>
      <c r="K35" s="2">
        <f t="shared" si="5"/>
        <v>1.8500000000000001E-3</v>
      </c>
      <c r="L35" s="2">
        <f t="shared" si="5"/>
        <v>2.4938000000000002E-2</v>
      </c>
      <c r="M35" s="2">
        <f t="shared" si="5"/>
        <v>5.2540000000000003E-2</v>
      </c>
      <c r="N35" s="2">
        <f t="shared" si="5"/>
        <v>0</v>
      </c>
      <c r="O35" s="2">
        <f t="shared" si="5"/>
        <v>0</v>
      </c>
      <c r="P35" s="2">
        <f t="shared" si="5"/>
        <v>23.199000000000002</v>
      </c>
      <c r="Q35" s="2">
        <f t="shared" si="10"/>
        <v>43.844999999999999</v>
      </c>
      <c r="R35" s="2">
        <f t="shared" si="11"/>
        <v>0</v>
      </c>
      <c r="S35" s="2">
        <f t="shared" si="11"/>
        <v>0</v>
      </c>
      <c r="T35" s="2">
        <f t="shared" si="11"/>
        <v>0</v>
      </c>
      <c r="U35" s="2">
        <f t="shared" si="11"/>
        <v>0</v>
      </c>
      <c r="AB35" s="65"/>
      <c r="AC35" s="65"/>
      <c r="AD35" s="65"/>
      <c r="AE35" s="65"/>
      <c r="AF35" s="65"/>
      <c r="AG35" s="65"/>
      <c r="AH35" s="65"/>
      <c r="AI35" s="65"/>
    </row>
    <row r="36" spans="1:35" s="82" customFormat="1">
      <c r="A36" s="21" t="str">
        <f>H8</f>
        <v>Fron 6</v>
      </c>
      <c r="B36" s="23">
        <v>37</v>
      </c>
      <c r="C36" s="2">
        <f t="shared" si="6"/>
        <v>151.69999999999999</v>
      </c>
      <c r="D36" s="2">
        <f t="shared" si="7"/>
        <v>62.388511999999999</v>
      </c>
      <c r="E36" s="2">
        <f t="shared" si="8"/>
        <v>10.031625000000002</v>
      </c>
      <c r="F36" s="2">
        <f t="shared" si="9"/>
        <v>11.410355999999998</v>
      </c>
      <c r="G36" s="2">
        <f t="shared" si="5"/>
        <v>0.13060999999999998</v>
      </c>
      <c r="H36" s="2">
        <f t="shared" si="5"/>
        <v>0.75479999999999992</v>
      </c>
      <c r="I36" s="2">
        <f t="shared" si="5"/>
        <v>1.8499999999999999E-2</v>
      </c>
      <c r="J36" s="2">
        <f t="shared" si="5"/>
        <v>4.44E-4</v>
      </c>
      <c r="K36" s="2">
        <f t="shared" si="5"/>
        <v>1.8500000000000001E-3</v>
      </c>
      <c r="L36" s="2">
        <f t="shared" si="5"/>
        <v>2.4938000000000002E-2</v>
      </c>
      <c r="M36" s="2">
        <f t="shared" si="5"/>
        <v>5.2540000000000003E-2</v>
      </c>
      <c r="N36" s="2">
        <f t="shared" si="5"/>
        <v>0</v>
      </c>
      <c r="O36" s="2">
        <f t="shared" si="5"/>
        <v>0</v>
      </c>
      <c r="P36" s="2">
        <f t="shared" si="5"/>
        <v>23.199000000000002</v>
      </c>
      <c r="Q36" s="2">
        <f t="shared" si="10"/>
        <v>43.844999999999999</v>
      </c>
      <c r="R36" s="2">
        <f t="shared" si="11"/>
        <v>0</v>
      </c>
      <c r="S36" s="2">
        <f t="shared" si="11"/>
        <v>0</v>
      </c>
      <c r="T36" s="2">
        <f t="shared" si="11"/>
        <v>0</v>
      </c>
      <c r="U36" s="2">
        <f t="shared" si="11"/>
        <v>0</v>
      </c>
      <c r="AB36" s="65"/>
      <c r="AC36" s="65"/>
      <c r="AD36" s="65"/>
      <c r="AE36" s="65"/>
      <c r="AF36" s="65"/>
      <c r="AG36" s="65"/>
      <c r="AH36" s="65"/>
      <c r="AI36" s="65"/>
    </row>
    <row r="37" spans="1:35" s="82" customFormat="1">
      <c r="A37" s="21" t="str">
        <f>I8</f>
        <v>Fron 7</v>
      </c>
      <c r="B37" s="23">
        <v>37</v>
      </c>
      <c r="C37" s="2">
        <f t="shared" si="6"/>
        <v>151.69999999999999</v>
      </c>
      <c r="D37" s="2">
        <f t="shared" si="7"/>
        <v>62.388511999999999</v>
      </c>
      <c r="E37" s="2">
        <f t="shared" si="8"/>
        <v>10.031625000000002</v>
      </c>
      <c r="F37" s="2">
        <f t="shared" si="9"/>
        <v>11.410355999999998</v>
      </c>
      <c r="G37" s="2">
        <f t="shared" si="5"/>
        <v>0.13060999999999998</v>
      </c>
      <c r="H37" s="2">
        <f t="shared" si="5"/>
        <v>0.75479999999999992</v>
      </c>
      <c r="I37" s="2">
        <f t="shared" si="5"/>
        <v>1.8499999999999999E-2</v>
      </c>
      <c r="J37" s="2">
        <f t="shared" si="5"/>
        <v>4.44E-4</v>
      </c>
      <c r="K37" s="2">
        <f t="shared" si="5"/>
        <v>1.8500000000000001E-3</v>
      </c>
      <c r="L37" s="2">
        <f t="shared" si="5"/>
        <v>2.4938000000000002E-2</v>
      </c>
      <c r="M37" s="2">
        <f t="shared" si="5"/>
        <v>5.2540000000000003E-2</v>
      </c>
      <c r="N37" s="2">
        <f t="shared" si="5"/>
        <v>0</v>
      </c>
      <c r="O37" s="2">
        <f t="shared" si="5"/>
        <v>0</v>
      </c>
      <c r="P37" s="2">
        <f t="shared" si="5"/>
        <v>23.199000000000002</v>
      </c>
      <c r="Q37" s="2">
        <f t="shared" si="10"/>
        <v>43.844999999999999</v>
      </c>
      <c r="R37" s="2">
        <f t="shared" si="11"/>
        <v>0</v>
      </c>
      <c r="S37" s="2">
        <f t="shared" si="11"/>
        <v>0</v>
      </c>
      <c r="T37" s="2">
        <f t="shared" si="11"/>
        <v>0</v>
      </c>
      <c r="U37" s="2">
        <f t="shared" si="11"/>
        <v>0</v>
      </c>
      <c r="AB37" s="65"/>
      <c r="AC37" s="65"/>
      <c r="AD37" s="65"/>
      <c r="AE37" s="65"/>
      <c r="AF37" s="65"/>
      <c r="AG37" s="65"/>
      <c r="AH37" s="65"/>
      <c r="AI37" s="65"/>
    </row>
    <row r="38" spans="1:35" s="82" customFormat="1">
      <c r="A38" s="21" t="str">
        <f>J8</f>
        <v>Fron 8</v>
      </c>
      <c r="B38" s="23">
        <v>37</v>
      </c>
      <c r="C38" s="2">
        <f t="shared" si="6"/>
        <v>151.69999999999999</v>
      </c>
      <c r="D38" s="2">
        <f t="shared" si="7"/>
        <v>62.388511999999999</v>
      </c>
      <c r="E38" s="2">
        <f t="shared" si="8"/>
        <v>10.031625000000002</v>
      </c>
      <c r="F38" s="2">
        <f t="shared" si="9"/>
        <v>11.410355999999998</v>
      </c>
      <c r="G38" s="2">
        <f t="shared" si="5"/>
        <v>0.13060999999999998</v>
      </c>
      <c r="H38" s="2">
        <f t="shared" si="5"/>
        <v>0.75479999999999992</v>
      </c>
      <c r="I38" s="2">
        <f t="shared" si="5"/>
        <v>1.8499999999999999E-2</v>
      </c>
      <c r="J38" s="2">
        <f t="shared" si="5"/>
        <v>4.44E-4</v>
      </c>
      <c r="K38" s="2">
        <f t="shared" si="5"/>
        <v>1.8500000000000001E-3</v>
      </c>
      <c r="L38" s="2">
        <f t="shared" si="5"/>
        <v>2.4938000000000002E-2</v>
      </c>
      <c r="M38" s="2">
        <f t="shared" si="5"/>
        <v>5.2540000000000003E-2</v>
      </c>
      <c r="N38" s="2">
        <f t="shared" si="5"/>
        <v>0</v>
      </c>
      <c r="O38" s="2">
        <f t="shared" si="5"/>
        <v>0</v>
      </c>
      <c r="P38" s="2">
        <f t="shared" si="5"/>
        <v>23.199000000000002</v>
      </c>
      <c r="Q38" s="2">
        <f t="shared" si="10"/>
        <v>43.844999999999999</v>
      </c>
      <c r="R38" s="2">
        <f t="shared" si="11"/>
        <v>0</v>
      </c>
      <c r="S38" s="2">
        <f t="shared" si="11"/>
        <v>0</v>
      </c>
      <c r="T38" s="2">
        <f t="shared" si="11"/>
        <v>0</v>
      </c>
      <c r="U38" s="2">
        <f t="shared" si="11"/>
        <v>0</v>
      </c>
      <c r="AB38" s="65"/>
      <c r="AC38" s="65"/>
      <c r="AD38" s="65"/>
      <c r="AE38" s="65"/>
      <c r="AF38" s="65"/>
      <c r="AG38" s="65"/>
      <c r="AH38" s="65"/>
      <c r="AI38" s="65"/>
    </row>
    <row r="39" spans="1:35" s="82" customFormat="1">
      <c r="A39" s="21" t="str">
        <f>K8</f>
        <v>Fron 9</v>
      </c>
      <c r="B39" s="23">
        <v>37</v>
      </c>
      <c r="C39" s="2">
        <f t="shared" si="6"/>
        <v>151.69999999999999</v>
      </c>
      <c r="D39" s="2">
        <f t="shared" si="7"/>
        <v>62.388511999999999</v>
      </c>
      <c r="E39" s="2">
        <f t="shared" si="8"/>
        <v>10.031625000000002</v>
      </c>
      <c r="F39" s="2">
        <f t="shared" si="9"/>
        <v>11.410355999999998</v>
      </c>
      <c r="G39" s="2">
        <f t="shared" si="5"/>
        <v>0.13060999999999998</v>
      </c>
      <c r="H39" s="2">
        <f t="shared" si="5"/>
        <v>0.75479999999999992</v>
      </c>
      <c r="I39" s="2">
        <f t="shared" si="5"/>
        <v>1.8499999999999999E-2</v>
      </c>
      <c r="J39" s="2">
        <f t="shared" si="5"/>
        <v>4.44E-4</v>
      </c>
      <c r="K39" s="2">
        <f t="shared" si="5"/>
        <v>1.8500000000000001E-3</v>
      </c>
      <c r="L39" s="2">
        <f t="shared" si="5"/>
        <v>2.4938000000000002E-2</v>
      </c>
      <c r="M39" s="2">
        <f t="shared" si="5"/>
        <v>5.2540000000000003E-2</v>
      </c>
      <c r="N39" s="2">
        <f t="shared" si="5"/>
        <v>0</v>
      </c>
      <c r="O39" s="2">
        <f t="shared" si="5"/>
        <v>0</v>
      </c>
      <c r="P39" s="2">
        <f t="shared" si="5"/>
        <v>23.199000000000002</v>
      </c>
      <c r="Q39" s="2">
        <f t="shared" si="10"/>
        <v>43.844999999999999</v>
      </c>
      <c r="R39" s="2">
        <f t="shared" si="11"/>
        <v>0</v>
      </c>
      <c r="S39" s="2">
        <f t="shared" si="11"/>
        <v>0</v>
      </c>
      <c r="T39" s="2">
        <f t="shared" si="11"/>
        <v>0</v>
      </c>
      <c r="U39" s="2">
        <f t="shared" si="11"/>
        <v>0</v>
      </c>
      <c r="AB39" s="65"/>
      <c r="AC39" s="65"/>
      <c r="AD39" s="65"/>
      <c r="AE39" s="65"/>
      <c r="AF39" s="65"/>
      <c r="AG39" s="65"/>
      <c r="AH39" s="65"/>
      <c r="AI39" s="65"/>
    </row>
    <row r="40" spans="1:35" s="82" customFormat="1">
      <c r="A40" s="21" t="str">
        <f>L8</f>
        <v>Fron 10</v>
      </c>
      <c r="B40" s="23">
        <v>37</v>
      </c>
      <c r="C40" s="2">
        <f t="shared" si="6"/>
        <v>151.69999999999999</v>
      </c>
      <c r="D40" s="2">
        <f t="shared" si="7"/>
        <v>62.388511999999999</v>
      </c>
      <c r="E40" s="2">
        <f t="shared" si="8"/>
        <v>10.031625000000002</v>
      </c>
      <c r="F40" s="2">
        <f t="shared" si="9"/>
        <v>11.410355999999998</v>
      </c>
      <c r="G40" s="2">
        <f t="shared" si="5"/>
        <v>0.13060999999999998</v>
      </c>
      <c r="H40" s="2">
        <f t="shared" si="5"/>
        <v>0.75479999999999992</v>
      </c>
      <c r="I40" s="2">
        <f t="shared" si="5"/>
        <v>1.8499999999999999E-2</v>
      </c>
      <c r="J40" s="2">
        <f t="shared" si="5"/>
        <v>4.44E-4</v>
      </c>
      <c r="K40" s="2">
        <f t="shared" si="5"/>
        <v>1.8500000000000001E-3</v>
      </c>
      <c r="L40" s="2">
        <f t="shared" si="5"/>
        <v>2.4938000000000002E-2</v>
      </c>
      <c r="M40" s="2">
        <f t="shared" si="5"/>
        <v>5.2540000000000003E-2</v>
      </c>
      <c r="N40" s="2">
        <f t="shared" si="5"/>
        <v>0</v>
      </c>
      <c r="O40" s="2">
        <f t="shared" si="5"/>
        <v>0</v>
      </c>
      <c r="P40" s="2">
        <f t="shared" si="5"/>
        <v>23.199000000000002</v>
      </c>
      <c r="Q40" s="2">
        <f t="shared" si="10"/>
        <v>43.844999999999999</v>
      </c>
      <c r="R40" s="2">
        <f t="shared" si="11"/>
        <v>0</v>
      </c>
      <c r="S40" s="2">
        <f t="shared" si="11"/>
        <v>0</v>
      </c>
      <c r="T40" s="2">
        <f t="shared" si="11"/>
        <v>0</v>
      </c>
      <c r="U40" s="2">
        <f t="shared" si="11"/>
        <v>0</v>
      </c>
      <c r="AB40" s="65"/>
      <c r="AC40" s="65"/>
      <c r="AD40" s="65"/>
      <c r="AE40" s="65"/>
      <c r="AF40" s="65"/>
      <c r="AG40" s="65"/>
      <c r="AH40" s="65"/>
      <c r="AI40" s="65"/>
    </row>
    <row r="41" spans="1:35" s="82" customFormat="1">
      <c r="A41" s="21" t="str">
        <f>M8</f>
        <v>Fron 11</v>
      </c>
      <c r="B41" s="23">
        <v>37</v>
      </c>
      <c r="C41" s="2">
        <f t="shared" si="6"/>
        <v>151.69999999999999</v>
      </c>
      <c r="D41" s="2">
        <f t="shared" si="7"/>
        <v>62.388511999999999</v>
      </c>
      <c r="E41" s="2">
        <f t="shared" si="8"/>
        <v>10.031625000000002</v>
      </c>
      <c r="F41" s="2">
        <f t="shared" si="9"/>
        <v>11.410355999999998</v>
      </c>
      <c r="G41" s="2">
        <f t="shared" si="5"/>
        <v>0.13060999999999998</v>
      </c>
      <c r="H41" s="2">
        <f t="shared" si="5"/>
        <v>0.75479999999999992</v>
      </c>
      <c r="I41" s="2">
        <f t="shared" si="5"/>
        <v>1.8499999999999999E-2</v>
      </c>
      <c r="J41" s="2">
        <f t="shared" si="5"/>
        <v>4.44E-4</v>
      </c>
      <c r="K41" s="2">
        <f t="shared" si="5"/>
        <v>1.8500000000000001E-3</v>
      </c>
      <c r="L41" s="2">
        <f t="shared" si="5"/>
        <v>2.4938000000000002E-2</v>
      </c>
      <c r="M41" s="2">
        <f t="shared" si="5"/>
        <v>5.2540000000000003E-2</v>
      </c>
      <c r="N41" s="2">
        <f t="shared" si="5"/>
        <v>0</v>
      </c>
      <c r="O41" s="2">
        <f t="shared" si="5"/>
        <v>0</v>
      </c>
      <c r="P41" s="2">
        <f t="shared" si="5"/>
        <v>23.199000000000002</v>
      </c>
      <c r="Q41" s="2">
        <f t="shared" si="10"/>
        <v>43.844999999999999</v>
      </c>
      <c r="R41" s="2">
        <f t="shared" si="11"/>
        <v>0</v>
      </c>
      <c r="S41" s="2">
        <f t="shared" si="11"/>
        <v>0</v>
      </c>
      <c r="T41" s="2">
        <f t="shared" si="11"/>
        <v>0</v>
      </c>
      <c r="U41" s="2">
        <f t="shared" si="11"/>
        <v>0</v>
      </c>
      <c r="AB41" s="65"/>
      <c r="AC41" s="65"/>
      <c r="AD41" s="65"/>
      <c r="AE41" s="65"/>
      <c r="AF41" s="65"/>
      <c r="AG41" s="65"/>
      <c r="AH41" s="65"/>
      <c r="AI41" s="65"/>
    </row>
    <row r="42" spans="1:35" s="82" customFormat="1">
      <c r="A42" s="21" t="str">
        <f>N8</f>
        <v>Fron 12</v>
      </c>
      <c r="B42" s="23">
        <v>37</v>
      </c>
      <c r="C42" s="2">
        <f t="shared" si="6"/>
        <v>151.69999999999999</v>
      </c>
      <c r="D42" s="2">
        <f t="shared" si="7"/>
        <v>62.388511999999999</v>
      </c>
      <c r="E42" s="2">
        <f t="shared" si="8"/>
        <v>10.031625000000002</v>
      </c>
      <c r="F42" s="2">
        <f t="shared" si="9"/>
        <v>11.410355999999998</v>
      </c>
      <c r="G42" s="2">
        <f t="shared" si="5"/>
        <v>0.13060999999999998</v>
      </c>
      <c r="H42" s="2">
        <f t="shared" si="5"/>
        <v>0.75479999999999992</v>
      </c>
      <c r="I42" s="2">
        <f t="shared" si="5"/>
        <v>1.8499999999999999E-2</v>
      </c>
      <c r="J42" s="2">
        <f t="shared" si="5"/>
        <v>4.44E-4</v>
      </c>
      <c r="K42" s="2">
        <f t="shared" si="5"/>
        <v>1.8500000000000001E-3</v>
      </c>
      <c r="L42" s="2">
        <f t="shared" si="5"/>
        <v>2.4938000000000002E-2</v>
      </c>
      <c r="M42" s="2">
        <f t="shared" si="5"/>
        <v>5.2540000000000003E-2</v>
      </c>
      <c r="N42" s="2">
        <f t="shared" si="5"/>
        <v>0</v>
      </c>
      <c r="O42" s="2">
        <f t="shared" si="5"/>
        <v>0</v>
      </c>
      <c r="P42" s="2">
        <f t="shared" si="5"/>
        <v>23.199000000000002</v>
      </c>
      <c r="Q42" s="2">
        <f t="shared" si="10"/>
        <v>43.844999999999999</v>
      </c>
      <c r="R42" s="2">
        <f t="shared" si="11"/>
        <v>0</v>
      </c>
      <c r="S42" s="2">
        <f t="shared" si="11"/>
        <v>0</v>
      </c>
      <c r="T42" s="2">
        <f t="shared" si="11"/>
        <v>0</v>
      </c>
      <c r="U42" s="2">
        <f t="shared" si="11"/>
        <v>0</v>
      </c>
      <c r="AB42" s="65"/>
      <c r="AC42" s="65"/>
      <c r="AD42" s="65"/>
      <c r="AE42" s="65"/>
      <c r="AF42" s="65"/>
      <c r="AG42" s="65"/>
      <c r="AH42" s="65"/>
      <c r="AI42" s="65"/>
    </row>
    <row r="43" spans="1:35" s="82" customFormat="1">
      <c r="A43" s="21" t="str">
        <f>O8</f>
        <v>Fron 13</v>
      </c>
      <c r="B43" s="23">
        <v>37</v>
      </c>
      <c r="C43" s="2">
        <f t="shared" si="6"/>
        <v>151.69999999999999</v>
      </c>
      <c r="D43" s="2">
        <f t="shared" si="7"/>
        <v>62.388511999999999</v>
      </c>
      <c r="E43" s="2">
        <f t="shared" si="8"/>
        <v>10.031625000000002</v>
      </c>
      <c r="F43" s="2">
        <f t="shared" si="9"/>
        <v>11.410355999999998</v>
      </c>
      <c r="G43" s="2">
        <f t="shared" si="5"/>
        <v>0.13060999999999998</v>
      </c>
      <c r="H43" s="2">
        <f t="shared" si="5"/>
        <v>0.75479999999999992</v>
      </c>
      <c r="I43" s="2">
        <f t="shared" si="5"/>
        <v>1.8499999999999999E-2</v>
      </c>
      <c r="J43" s="2">
        <f t="shared" si="5"/>
        <v>4.44E-4</v>
      </c>
      <c r="K43" s="2">
        <f t="shared" si="5"/>
        <v>1.8500000000000001E-3</v>
      </c>
      <c r="L43" s="2">
        <f t="shared" si="5"/>
        <v>2.4938000000000002E-2</v>
      </c>
      <c r="M43" s="2">
        <f t="shared" si="5"/>
        <v>5.2540000000000003E-2</v>
      </c>
      <c r="N43" s="2">
        <f t="shared" si="5"/>
        <v>0</v>
      </c>
      <c r="O43" s="2">
        <f t="shared" si="5"/>
        <v>0</v>
      </c>
      <c r="P43" s="2">
        <f t="shared" si="5"/>
        <v>23.199000000000002</v>
      </c>
      <c r="Q43" s="2">
        <f t="shared" si="10"/>
        <v>43.844999999999999</v>
      </c>
      <c r="R43" s="2">
        <f t="shared" si="11"/>
        <v>0</v>
      </c>
      <c r="S43" s="2">
        <f t="shared" si="11"/>
        <v>0</v>
      </c>
      <c r="T43" s="2">
        <f t="shared" si="11"/>
        <v>0</v>
      </c>
      <c r="U43" s="2">
        <f t="shared" si="11"/>
        <v>0</v>
      </c>
      <c r="AB43" s="65"/>
      <c r="AC43" s="65"/>
      <c r="AD43" s="65"/>
      <c r="AE43" s="65"/>
      <c r="AF43" s="65"/>
      <c r="AG43" s="65"/>
      <c r="AH43" s="65"/>
      <c r="AI43" s="65"/>
    </row>
    <row r="44" spans="1:35" s="82" customFormat="1">
      <c r="A44" s="21" t="str">
        <f>P8</f>
        <v>Fron 14</v>
      </c>
      <c r="B44" s="23">
        <v>37</v>
      </c>
      <c r="C44" s="2">
        <f t="shared" si="6"/>
        <v>151.69999999999999</v>
      </c>
      <c r="D44" s="2">
        <f t="shared" si="7"/>
        <v>62.388511999999999</v>
      </c>
      <c r="E44" s="2">
        <f t="shared" si="8"/>
        <v>10.031625000000002</v>
      </c>
      <c r="F44" s="2">
        <f t="shared" si="9"/>
        <v>11.410355999999998</v>
      </c>
      <c r="G44" s="2">
        <f t="shared" si="5"/>
        <v>0.13060999999999998</v>
      </c>
      <c r="H44" s="2">
        <f t="shared" si="5"/>
        <v>0.75479999999999992</v>
      </c>
      <c r="I44" s="2">
        <f t="shared" si="5"/>
        <v>1.8499999999999999E-2</v>
      </c>
      <c r="J44" s="2">
        <f t="shared" si="5"/>
        <v>4.44E-4</v>
      </c>
      <c r="K44" s="2">
        <f t="shared" si="5"/>
        <v>1.8500000000000001E-3</v>
      </c>
      <c r="L44" s="2">
        <f t="shared" si="5"/>
        <v>2.4938000000000002E-2</v>
      </c>
      <c r="M44" s="2">
        <f t="shared" si="5"/>
        <v>5.2540000000000003E-2</v>
      </c>
      <c r="N44" s="2">
        <f t="shared" si="5"/>
        <v>0</v>
      </c>
      <c r="O44" s="2">
        <f t="shared" si="5"/>
        <v>0</v>
      </c>
      <c r="P44" s="2">
        <f t="shared" si="5"/>
        <v>23.199000000000002</v>
      </c>
      <c r="Q44" s="2">
        <f t="shared" si="10"/>
        <v>43.844999999999999</v>
      </c>
      <c r="R44" s="2">
        <f t="shared" si="11"/>
        <v>0</v>
      </c>
      <c r="S44" s="2">
        <f t="shared" si="11"/>
        <v>0</v>
      </c>
      <c r="T44" s="2">
        <f t="shared" si="11"/>
        <v>0</v>
      </c>
      <c r="U44" s="2">
        <f t="shared" si="11"/>
        <v>0</v>
      </c>
      <c r="AB44" s="65"/>
      <c r="AC44" s="65"/>
      <c r="AD44" s="65"/>
      <c r="AE44" s="65"/>
      <c r="AF44" s="65"/>
      <c r="AG44" s="65"/>
      <c r="AH44" s="65"/>
      <c r="AI44" s="65"/>
    </row>
    <row r="45" spans="1:35" s="82" customFormat="1">
      <c r="A45" s="21" t="str">
        <f>Q8</f>
        <v>Fron 16</v>
      </c>
      <c r="B45" s="23">
        <v>37</v>
      </c>
      <c r="C45" s="2">
        <f t="shared" si="6"/>
        <v>151.69999999999999</v>
      </c>
      <c r="D45" s="2">
        <f t="shared" si="7"/>
        <v>62.388511999999999</v>
      </c>
      <c r="E45" s="2">
        <f t="shared" si="8"/>
        <v>10.031625000000002</v>
      </c>
      <c r="F45" s="2">
        <f t="shared" si="9"/>
        <v>11.410355999999998</v>
      </c>
      <c r="G45" s="2">
        <f t="shared" si="5"/>
        <v>0.13060999999999998</v>
      </c>
      <c r="H45" s="2">
        <f t="shared" si="5"/>
        <v>0.75479999999999992</v>
      </c>
      <c r="I45" s="2">
        <f t="shared" si="5"/>
        <v>1.8499999999999999E-2</v>
      </c>
      <c r="J45" s="2">
        <f t="shared" si="5"/>
        <v>4.44E-4</v>
      </c>
      <c r="K45" s="2">
        <f t="shared" si="5"/>
        <v>1.8500000000000001E-3</v>
      </c>
      <c r="L45" s="2">
        <f t="shared" si="5"/>
        <v>2.4938000000000002E-2</v>
      </c>
      <c r="M45" s="2">
        <f t="shared" si="5"/>
        <v>5.2540000000000003E-2</v>
      </c>
      <c r="N45" s="2">
        <f t="shared" si="5"/>
        <v>0</v>
      </c>
      <c r="O45" s="2">
        <f t="shared" si="5"/>
        <v>0</v>
      </c>
      <c r="P45" s="2">
        <f t="shared" si="5"/>
        <v>23.199000000000002</v>
      </c>
      <c r="Q45" s="2">
        <f t="shared" si="10"/>
        <v>43.844999999999999</v>
      </c>
      <c r="R45" s="2">
        <f t="shared" si="11"/>
        <v>0</v>
      </c>
      <c r="S45" s="2">
        <f t="shared" si="11"/>
        <v>0</v>
      </c>
      <c r="T45" s="2">
        <f t="shared" si="11"/>
        <v>0</v>
      </c>
      <c r="U45" s="2">
        <f t="shared" si="11"/>
        <v>0</v>
      </c>
      <c r="AB45" s="65"/>
      <c r="AC45" s="65"/>
      <c r="AD45" s="65"/>
      <c r="AE45" s="65"/>
      <c r="AF45" s="65"/>
      <c r="AG45" s="65"/>
      <c r="AH45" s="65"/>
      <c r="AI45" s="65"/>
    </row>
    <row r="46" spans="1:35" s="82" customFormat="1">
      <c r="A46" s="21" t="str">
        <f>R8</f>
        <v>Fron 17</v>
      </c>
      <c r="B46" s="23">
        <v>37</v>
      </c>
      <c r="C46" s="2">
        <f t="shared" si="6"/>
        <v>151.69999999999999</v>
      </c>
      <c r="D46" s="2">
        <f t="shared" si="7"/>
        <v>62.388511999999999</v>
      </c>
      <c r="E46" s="2">
        <f t="shared" si="8"/>
        <v>10.031625000000002</v>
      </c>
      <c r="F46" s="2">
        <f t="shared" si="9"/>
        <v>11.410355999999998</v>
      </c>
      <c r="G46" s="2">
        <f t="shared" si="5"/>
        <v>0.13060999999999998</v>
      </c>
      <c r="H46" s="2">
        <f t="shared" si="5"/>
        <v>0.75479999999999992</v>
      </c>
      <c r="I46" s="2">
        <f t="shared" si="5"/>
        <v>1.8499999999999999E-2</v>
      </c>
      <c r="J46" s="2">
        <f t="shared" si="5"/>
        <v>4.44E-4</v>
      </c>
      <c r="K46" s="2">
        <f t="shared" si="5"/>
        <v>1.8500000000000001E-3</v>
      </c>
      <c r="L46" s="2">
        <f t="shared" si="5"/>
        <v>2.4938000000000002E-2</v>
      </c>
      <c r="M46" s="2">
        <f t="shared" si="5"/>
        <v>5.2540000000000003E-2</v>
      </c>
      <c r="N46" s="2">
        <f t="shared" si="5"/>
        <v>0</v>
      </c>
      <c r="O46" s="2">
        <f t="shared" si="5"/>
        <v>0</v>
      </c>
      <c r="P46" s="2">
        <f t="shared" si="5"/>
        <v>23.199000000000002</v>
      </c>
      <c r="Q46" s="2">
        <f t="shared" si="10"/>
        <v>43.844999999999999</v>
      </c>
      <c r="R46" s="2">
        <f t="shared" si="11"/>
        <v>0</v>
      </c>
      <c r="S46" s="2">
        <f t="shared" si="11"/>
        <v>0</v>
      </c>
      <c r="T46" s="2">
        <f t="shared" si="11"/>
        <v>0</v>
      </c>
      <c r="U46" s="2">
        <f t="shared" si="11"/>
        <v>0</v>
      </c>
      <c r="AB46" s="65"/>
      <c r="AC46" s="65"/>
      <c r="AD46" s="65"/>
      <c r="AE46" s="65"/>
      <c r="AF46" s="65"/>
      <c r="AG46" s="65"/>
      <c r="AH46" s="65"/>
      <c r="AI46" s="65"/>
    </row>
    <row r="47" spans="1:35" s="82" customFormat="1">
      <c r="A47" s="21" t="str">
        <f>S8</f>
        <v>Fron 18</v>
      </c>
      <c r="B47" s="23">
        <v>37</v>
      </c>
      <c r="C47" s="2">
        <f t="shared" si="6"/>
        <v>151.69999999999999</v>
      </c>
      <c r="D47" s="2">
        <f t="shared" si="7"/>
        <v>62.388511999999999</v>
      </c>
      <c r="E47" s="2">
        <f t="shared" si="8"/>
        <v>10.031625000000002</v>
      </c>
      <c r="F47" s="2">
        <f t="shared" si="9"/>
        <v>11.410355999999998</v>
      </c>
      <c r="G47" s="2">
        <f t="shared" ref="G47:P50" si="12">IF(G$27="%w/w SAR",((G$28*10)*$B47),IF(G$27="%w/w DM",(((G$28*10)*($B$28/100))*$B47),IF(G$27="kg/t SAR",(G$28*$B47),IF(G$27="kg/t DM",((G$28*($B$28/100))*$B47),IF(G$27="mg/kg SAR",((G$28*0.001)*$B47),IF(G$27="mg/kg DM",(((G$28*0.001)*($B$28/100))*$B47),0))))))</f>
        <v>0.13060999999999998</v>
      </c>
      <c r="H47" s="2">
        <f t="shared" si="12"/>
        <v>0.75479999999999992</v>
      </c>
      <c r="I47" s="2">
        <f t="shared" si="12"/>
        <v>1.8499999999999999E-2</v>
      </c>
      <c r="J47" s="2">
        <f t="shared" si="12"/>
        <v>4.44E-4</v>
      </c>
      <c r="K47" s="2">
        <f t="shared" si="12"/>
        <v>1.8500000000000001E-3</v>
      </c>
      <c r="L47" s="2">
        <f t="shared" si="12"/>
        <v>2.4938000000000002E-2</v>
      </c>
      <c r="M47" s="2">
        <f t="shared" si="12"/>
        <v>5.2540000000000003E-2</v>
      </c>
      <c r="N47" s="2">
        <f t="shared" si="12"/>
        <v>0</v>
      </c>
      <c r="O47" s="2">
        <f t="shared" si="12"/>
        <v>0</v>
      </c>
      <c r="P47" s="2">
        <f t="shared" si="12"/>
        <v>23.199000000000002</v>
      </c>
      <c r="Q47" s="2">
        <f t="shared" si="10"/>
        <v>43.844999999999999</v>
      </c>
      <c r="R47" s="2">
        <f t="shared" si="11"/>
        <v>0</v>
      </c>
      <c r="S47" s="2">
        <f t="shared" si="11"/>
        <v>0</v>
      </c>
      <c r="T47" s="2">
        <f t="shared" si="11"/>
        <v>0</v>
      </c>
      <c r="U47" s="2">
        <f t="shared" si="11"/>
        <v>0</v>
      </c>
      <c r="AB47" s="65"/>
      <c r="AC47" s="65"/>
      <c r="AD47" s="65"/>
      <c r="AE47" s="65"/>
      <c r="AF47" s="65"/>
      <c r="AG47" s="65"/>
      <c r="AH47" s="65"/>
      <c r="AI47" s="65"/>
    </row>
    <row r="48" spans="1:35" s="82" customFormat="1">
      <c r="A48" s="21" t="str">
        <f>T8</f>
        <v>Fron 19</v>
      </c>
      <c r="B48" s="23">
        <v>37</v>
      </c>
      <c r="C48" s="2">
        <f t="shared" si="6"/>
        <v>151.69999999999999</v>
      </c>
      <c r="D48" s="2">
        <f t="shared" si="7"/>
        <v>62.388511999999999</v>
      </c>
      <c r="E48" s="2">
        <f t="shared" si="8"/>
        <v>10.031625000000002</v>
      </c>
      <c r="F48" s="2">
        <f t="shared" si="9"/>
        <v>11.410355999999998</v>
      </c>
      <c r="G48" s="2">
        <f t="shared" si="12"/>
        <v>0.13060999999999998</v>
      </c>
      <c r="H48" s="2">
        <f t="shared" si="12"/>
        <v>0.75479999999999992</v>
      </c>
      <c r="I48" s="2">
        <f t="shared" si="12"/>
        <v>1.8499999999999999E-2</v>
      </c>
      <c r="J48" s="2">
        <f t="shared" si="12"/>
        <v>4.44E-4</v>
      </c>
      <c r="K48" s="2">
        <f t="shared" si="12"/>
        <v>1.8500000000000001E-3</v>
      </c>
      <c r="L48" s="2">
        <f t="shared" si="12"/>
        <v>2.4938000000000002E-2</v>
      </c>
      <c r="M48" s="2">
        <f t="shared" si="12"/>
        <v>5.2540000000000003E-2</v>
      </c>
      <c r="N48" s="2">
        <f t="shared" si="12"/>
        <v>0</v>
      </c>
      <c r="O48" s="2">
        <f t="shared" si="12"/>
        <v>0</v>
      </c>
      <c r="P48" s="2">
        <f t="shared" si="12"/>
        <v>23.199000000000002</v>
      </c>
      <c r="Q48" s="2">
        <f t="shared" si="10"/>
        <v>43.844999999999999</v>
      </c>
      <c r="R48" s="2">
        <f t="shared" si="11"/>
        <v>0</v>
      </c>
      <c r="S48" s="2">
        <f t="shared" si="11"/>
        <v>0</v>
      </c>
      <c r="T48" s="2">
        <f t="shared" si="11"/>
        <v>0</v>
      </c>
      <c r="U48" s="2">
        <f t="shared" si="11"/>
        <v>0</v>
      </c>
      <c r="AB48" s="65"/>
      <c r="AC48" s="65"/>
      <c r="AD48" s="65"/>
      <c r="AE48" s="65"/>
      <c r="AF48" s="65"/>
      <c r="AG48" s="65"/>
      <c r="AH48" s="65"/>
      <c r="AI48" s="65"/>
    </row>
    <row r="49" spans="1:35" s="82" customFormat="1">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5"/>
      <c r="AC49" s="65"/>
      <c r="AD49" s="65"/>
      <c r="AE49" s="65"/>
      <c r="AF49" s="65"/>
      <c r="AG49" s="65"/>
      <c r="AH49" s="65"/>
      <c r="AI49" s="65"/>
    </row>
    <row r="50" spans="1:35" s="82" customFormat="1" ht="13.5" thickBot="1">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5"/>
      <c r="AC50" s="65"/>
      <c r="AD50" s="65"/>
      <c r="AE50" s="65"/>
      <c r="AF50" s="65"/>
      <c r="AG50" s="65"/>
      <c r="AH50" s="65"/>
      <c r="AI50" s="65"/>
    </row>
    <row r="51" spans="1:35" s="13" customFormat="1" ht="13.5" thickBot="1">
      <c r="A51" s="11" t="s">
        <v>160</v>
      </c>
      <c r="B51" s="12">
        <v>250</v>
      </c>
      <c r="C51" s="12">
        <v>250</v>
      </c>
      <c r="D51" s="12" t="s">
        <v>161</v>
      </c>
      <c r="E51" s="12" t="s">
        <v>161</v>
      </c>
      <c r="F51" s="12" t="s">
        <v>161</v>
      </c>
      <c r="G51" s="12">
        <v>7.5</v>
      </c>
      <c r="H51" s="12">
        <v>15</v>
      </c>
      <c r="I51" s="12">
        <v>15</v>
      </c>
      <c r="J51" s="12">
        <v>0.15</v>
      </c>
      <c r="K51" s="12">
        <v>0.1</v>
      </c>
      <c r="L51" s="12">
        <v>3</v>
      </c>
      <c r="M51" s="12">
        <v>15</v>
      </c>
      <c r="N51" s="29" t="s">
        <v>162</v>
      </c>
      <c r="O51" s="29" t="s">
        <v>162</v>
      </c>
      <c r="P51" s="12">
        <v>360</v>
      </c>
      <c r="Q51" s="12" t="s">
        <v>163</v>
      </c>
      <c r="R51" s="12">
        <v>0.15</v>
      </c>
      <c r="S51" s="12">
        <v>0.7</v>
      </c>
      <c r="T51" s="12">
        <v>0.2</v>
      </c>
      <c r="U51" s="12">
        <v>20</v>
      </c>
      <c r="AB51" s="28"/>
      <c r="AC51" s="28"/>
      <c r="AD51" s="28"/>
      <c r="AE51" s="28"/>
      <c r="AF51" s="28"/>
      <c r="AG51" s="28"/>
      <c r="AH51" s="28"/>
      <c r="AI51" s="28"/>
    </row>
    <row r="53" spans="1:35" ht="20.25">
      <c r="A53" s="83" t="s">
        <v>164</v>
      </c>
    </row>
    <row r="54" spans="1:35" ht="25.5">
      <c r="A54" s="84"/>
      <c r="B54" s="85" t="s">
        <v>165</v>
      </c>
      <c r="C54" s="85" t="s">
        <v>166</v>
      </c>
      <c r="D54" s="85" t="s">
        <v>167</v>
      </c>
      <c r="E54" s="85" t="s">
        <v>168</v>
      </c>
      <c r="F54" s="85" t="s">
        <v>169</v>
      </c>
      <c r="G54" s="85" t="s">
        <v>170</v>
      </c>
    </row>
    <row r="55" spans="1:35">
      <c r="A55" s="86"/>
      <c r="B55" s="95"/>
      <c r="C55" s="96"/>
      <c r="D55" s="87">
        <f>(B55/100)*C55</f>
        <v>0</v>
      </c>
      <c r="E55" s="87">
        <f>G55</f>
        <v>0</v>
      </c>
      <c r="F55" s="96"/>
      <c r="G55" s="87">
        <f>(B55/100)*F55</f>
        <v>0</v>
      </c>
    </row>
    <row r="56" spans="1:35" s="27" customFormat="1">
      <c r="A56" s="41" t="s">
        <v>46</v>
      </c>
      <c r="B56" s="16">
        <v>1</v>
      </c>
      <c r="C56" s="88">
        <v>2</v>
      </c>
      <c r="D56" s="89">
        <v>3</v>
      </c>
      <c r="E56" s="89">
        <v>4</v>
      </c>
      <c r="F56" s="88">
        <v>5</v>
      </c>
      <c r="G56" s="89">
        <v>6</v>
      </c>
      <c r="H56" s="90">
        <v>7</v>
      </c>
      <c r="I56" s="90">
        <v>8</v>
      </c>
      <c r="J56" s="90">
        <v>9</v>
      </c>
      <c r="K56" s="88">
        <v>10</v>
      </c>
      <c r="L56" s="88">
        <v>11</v>
      </c>
      <c r="M56" s="89">
        <v>12</v>
      </c>
      <c r="N56" s="89">
        <v>13</v>
      </c>
      <c r="O56" s="88">
        <v>14</v>
      </c>
      <c r="P56" s="89">
        <v>15</v>
      </c>
      <c r="Q56" s="90">
        <v>16</v>
      </c>
      <c r="R56" s="90">
        <v>17</v>
      </c>
      <c r="S56" s="90">
        <v>18</v>
      </c>
      <c r="T56" s="88">
        <v>19</v>
      </c>
      <c r="U56" s="88">
        <v>20</v>
      </c>
    </row>
    <row r="57" spans="1:35" s="27" customFormat="1">
      <c r="A57" s="41" t="s">
        <v>49</v>
      </c>
      <c r="B57" s="16" t="str">
        <f>C8</f>
        <v>Fron 1</v>
      </c>
      <c r="C57" s="16" t="str">
        <f t="shared" ref="C57:U57" si="13">D8</f>
        <v>Fron 2</v>
      </c>
      <c r="D57" s="16" t="str">
        <f t="shared" si="13"/>
        <v>Fron 3</v>
      </c>
      <c r="E57" s="16" t="str">
        <f t="shared" si="13"/>
        <v>Fron 4</v>
      </c>
      <c r="F57" s="16" t="str">
        <f t="shared" si="13"/>
        <v>Fron 5</v>
      </c>
      <c r="G57" s="16" t="str">
        <f t="shared" si="13"/>
        <v>Fron 6</v>
      </c>
      <c r="H57" s="16" t="str">
        <f t="shared" si="13"/>
        <v>Fron 7</v>
      </c>
      <c r="I57" s="16" t="str">
        <f t="shared" si="13"/>
        <v>Fron 8</v>
      </c>
      <c r="J57" s="16" t="str">
        <f t="shared" si="13"/>
        <v>Fron 9</v>
      </c>
      <c r="K57" s="16" t="str">
        <f t="shared" si="13"/>
        <v>Fron 10</v>
      </c>
      <c r="L57" s="16" t="str">
        <f t="shared" si="13"/>
        <v>Fron 11</v>
      </c>
      <c r="M57" s="16" t="str">
        <f t="shared" si="13"/>
        <v>Fron 12</v>
      </c>
      <c r="N57" s="16" t="str">
        <f t="shared" si="13"/>
        <v>Fron 13</v>
      </c>
      <c r="O57" s="16" t="str">
        <f t="shared" si="13"/>
        <v>Fron 14</v>
      </c>
      <c r="P57" s="16" t="str">
        <f t="shared" si="13"/>
        <v>Fron 16</v>
      </c>
      <c r="Q57" s="16" t="str">
        <f t="shared" si="13"/>
        <v>Fron 17</v>
      </c>
      <c r="R57" s="16" t="str">
        <f t="shared" si="13"/>
        <v>Fron 18</v>
      </c>
      <c r="S57" s="16" t="str">
        <f t="shared" si="13"/>
        <v>Fron 19</v>
      </c>
      <c r="T57" s="16">
        <f t="shared" si="13"/>
        <v>0</v>
      </c>
      <c r="U57" s="16">
        <f t="shared" si="13"/>
        <v>0</v>
      </c>
    </row>
    <row r="58" spans="1:35" s="27" customFormat="1" hidden="1">
      <c r="A58" s="41" t="s">
        <v>171</v>
      </c>
      <c r="B58" s="43" t="str">
        <f>C16&amp;" I "&amp;(VLOOKUP(C14,Table2458[],6,FALSE))</f>
        <v>Sandy Loam I Grass</v>
      </c>
      <c r="C58" s="43" t="str">
        <f>D16&amp;" I "&amp;(VLOOKUP(D14,Table2458[],6,FALSE))</f>
        <v>Sandy Loam I Grass</v>
      </c>
      <c r="D58" s="21" t="str">
        <f>E16&amp;" I "&amp;(VLOOKUP(E14,Table2458[],6,FALSE))</f>
        <v>Sandy Loam I Grass</v>
      </c>
      <c r="E58" s="21" t="str">
        <f>F16&amp;" I "&amp;(VLOOKUP(F14,Table2458[],6,FALSE))</f>
        <v>Sandy Loam I Grass</v>
      </c>
      <c r="F58" s="21" t="str">
        <f>G16&amp;" I "&amp;(VLOOKUP(G14,Table2458[],6,FALSE))</f>
        <v>Sandy Loam I Grass</v>
      </c>
      <c r="G58" s="21" t="str">
        <f>H16&amp;" I "&amp;(VLOOKUP(H14,Table2458[],6,FALSE))</f>
        <v>Sandy Loam I Grass</v>
      </c>
      <c r="H58" s="21" t="str">
        <f>I16&amp;" I "&amp;(VLOOKUP(I14,Table2458[],6,FALSE))</f>
        <v>Sandy Loam I Grass</v>
      </c>
      <c r="I58" s="21" t="str">
        <f>J16&amp;" I "&amp;(VLOOKUP(J14,Table2458[],6,FALSE))</f>
        <v>Sandy Loam I Grass</v>
      </c>
      <c r="J58" s="21" t="str">
        <f>K16&amp;" I "&amp;(VLOOKUP(K14,Table2458[],6,FALSE))</f>
        <v>Sandy Loam I Grass</v>
      </c>
      <c r="K58" s="21" t="str">
        <f>L16&amp;" I "&amp;(VLOOKUP(L14,Table2458[],6,FALSE))</f>
        <v>Sandy Loam I Grass</v>
      </c>
      <c r="L58" s="21" t="str">
        <f>M16&amp;" I "&amp;(VLOOKUP(M14,Table2458[],6,FALSE))</f>
        <v>Sandy Loam I Grass</v>
      </c>
      <c r="M58" s="21" t="str">
        <f>N16&amp;" I "&amp;(VLOOKUP(N14,Table2458[],6,FALSE))</f>
        <v>Sandy Loam I Grass</v>
      </c>
      <c r="N58" s="21" t="str">
        <f>O16&amp;" I "&amp;(VLOOKUP(O14,Table2458[],6,FALSE))</f>
        <v>Sandy Loam I Grass</v>
      </c>
      <c r="O58" s="21" t="str">
        <f>P16&amp;" I "&amp;(VLOOKUP(P14,Table2458[],6,FALSE))</f>
        <v>Sandy Loam I Grass</v>
      </c>
      <c r="P58" s="21" t="str">
        <f>Q16&amp;" I "&amp;(VLOOKUP(Q14,Table2458[],6,FALSE))</f>
        <v>Sandy Loam I Grass</v>
      </c>
      <c r="Q58" s="21" t="str">
        <f>R16&amp;" I "&amp;(VLOOKUP(R14,Table2458[],6,FALSE))</f>
        <v>Sandy Loam I Grass</v>
      </c>
      <c r="R58" s="21" t="str">
        <f>S16&amp;" I "&amp;(VLOOKUP(S14,Table2458[],6,FALSE))</f>
        <v>Sandy Loam I Grass</v>
      </c>
      <c r="S58" s="21" t="str">
        <f>T16&amp;" I "&amp;(VLOOKUP(T14,Table2458[],6,FALSE))</f>
        <v>Sandy Loam I Grass</v>
      </c>
      <c r="T58" s="21" t="e">
        <f>U16&amp;" I "&amp;(VLOOKUP(U14,Table2458[],6,FALSE))</f>
        <v>#N/A</v>
      </c>
      <c r="U58" s="21" t="e">
        <f>V16&amp;" I "&amp;(VLOOKUP(V14,Table2458[],6,FALSE))</f>
        <v>#N/A</v>
      </c>
    </row>
    <row r="59" spans="1:35" s="27" customFormat="1" hidden="1">
      <c r="A59" s="91" t="s">
        <v>172</v>
      </c>
      <c r="B59" s="92">
        <f>VLOOKUP(C$14,Table2458[],5,FALSE)</f>
        <v>6.2</v>
      </c>
      <c r="C59" s="92">
        <f>VLOOKUP(D$14,Table2458[],5,FALSE)</f>
        <v>6.2</v>
      </c>
      <c r="D59" s="92">
        <f>VLOOKUP(E$14,Table2458[],5,FALSE)</f>
        <v>6.2</v>
      </c>
      <c r="E59" s="92">
        <f>VLOOKUP(F$14,Table2458[],5,FALSE)</f>
        <v>6.2</v>
      </c>
      <c r="F59" s="92">
        <f>VLOOKUP(G$14,Table2458[],5,FALSE)</f>
        <v>6.2</v>
      </c>
      <c r="G59" s="92">
        <f>VLOOKUP(H$14,Table2458[],5,FALSE)</f>
        <v>6.2</v>
      </c>
      <c r="H59" s="92">
        <f>VLOOKUP(I$14,Table2458[],5,FALSE)</f>
        <v>6.2</v>
      </c>
      <c r="I59" s="92">
        <f>VLOOKUP(J$14,Table2458[],5,FALSE)</f>
        <v>6.2</v>
      </c>
      <c r="J59" s="92">
        <f>VLOOKUP(K$14,Table2458[],5,FALSE)</f>
        <v>6.2</v>
      </c>
      <c r="K59" s="92">
        <f>VLOOKUP(L$14,Table2458[],5,FALSE)</f>
        <v>6.2</v>
      </c>
      <c r="L59" s="92">
        <f>VLOOKUP(M$14,Table2458[],5,FALSE)</f>
        <v>6.2</v>
      </c>
      <c r="M59" s="92">
        <f>VLOOKUP(N$14,Table2458[],5,FALSE)</f>
        <v>6.2</v>
      </c>
      <c r="N59" s="92">
        <f>VLOOKUP(O$14,Table2458[],5,FALSE)</f>
        <v>6.2</v>
      </c>
      <c r="O59" s="92">
        <f>VLOOKUP(P$14,Table2458[],5,FALSE)</f>
        <v>6.2</v>
      </c>
      <c r="P59" s="92">
        <f>VLOOKUP(Q$14,Table2458[],5,FALSE)</f>
        <v>6.2</v>
      </c>
      <c r="Q59" s="92">
        <f>VLOOKUP(R$14,Table2458[],5,FALSE)</f>
        <v>6.2</v>
      </c>
      <c r="R59" s="92">
        <f>VLOOKUP(S$14,Table2458[],5,FALSE)</f>
        <v>6.2</v>
      </c>
      <c r="S59" s="92">
        <f>VLOOKUP(T$14,Table2458[],5,FALSE)</f>
        <v>6.2</v>
      </c>
      <c r="T59" s="92" t="e">
        <f>VLOOKUP(U$14,Table2458[],5,FALSE)</f>
        <v>#N/A</v>
      </c>
      <c r="U59" s="92" t="e">
        <f>VLOOKUP(V$14,Table2458[],5,FALSE)</f>
        <v>#N/A</v>
      </c>
    </row>
    <row r="60" spans="1:35" s="27" customFormat="1" hidden="1">
      <c r="A60" s="91" t="s">
        <v>74</v>
      </c>
      <c r="B60" s="92">
        <f>C10</f>
        <v>6.2</v>
      </c>
      <c r="C60" s="92">
        <f t="shared" ref="C60:U60" si="14">D10</f>
        <v>6.5</v>
      </c>
      <c r="D60" s="92">
        <f t="shared" si="14"/>
        <v>6.1</v>
      </c>
      <c r="E60" s="92">
        <f t="shared" si="14"/>
        <v>6.2</v>
      </c>
      <c r="F60" s="92">
        <f t="shared" si="14"/>
        <v>6</v>
      </c>
      <c r="G60" s="92">
        <f t="shared" si="14"/>
        <v>6.1</v>
      </c>
      <c r="H60" s="92">
        <f t="shared" si="14"/>
        <v>6.7</v>
      </c>
      <c r="I60" s="92">
        <f t="shared" si="14"/>
        <v>6.1</v>
      </c>
      <c r="J60" s="92">
        <f t="shared" si="14"/>
        <v>6</v>
      </c>
      <c r="K60" s="92">
        <f t="shared" si="14"/>
        <v>5.9</v>
      </c>
      <c r="L60" s="92">
        <f t="shared" si="14"/>
        <v>5.9</v>
      </c>
      <c r="M60" s="92">
        <f t="shared" si="14"/>
        <v>5.8</v>
      </c>
      <c r="N60" s="92">
        <f t="shared" si="14"/>
        <v>5.8</v>
      </c>
      <c r="O60" s="92">
        <f t="shared" si="14"/>
        <v>6.4</v>
      </c>
      <c r="P60" s="92">
        <f t="shared" si="14"/>
        <v>6.6</v>
      </c>
      <c r="Q60" s="92">
        <f t="shared" si="14"/>
        <v>6.5</v>
      </c>
      <c r="R60" s="92">
        <f t="shared" si="14"/>
        <v>7.3</v>
      </c>
      <c r="S60" s="92">
        <f t="shared" si="14"/>
        <v>7.1</v>
      </c>
      <c r="T60" s="92">
        <f t="shared" si="14"/>
        <v>0</v>
      </c>
      <c r="U60" s="92">
        <f t="shared" si="14"/>
        <v>0</v>
      </c>
    </row>
    <row r="61" spans="1:35" s="27" customFormat="1" hidden="1">
      <c r="A61" s="91" t="s">
        <v>173</v>
      </c>
      <c r="B61" s="92">
        <f t="shared" ref="B61:U61" si="15">VLOOKUP(B58,$AD9:$AE18,2,FALSE)</f>
        <v>5</v>
      </c>
      <c r="C61" s="92">
        <f t="shared" si="15"/>
        <v>5</v>
      </c>
      <c r="D61" s="92">
        <f t="shared" si="15"/>
        <v>5</v>
      </c>
      <c r="E61" s="92">
        <f t="shared" si="15"/>
        <v>5</v>
      </c>
      <c r="F61" s="92">
        <f t="shared" si="15"/>
        <v>5</v>
      </c>
      <c r="G61" s="92">
        <f t="shared" si="15"/>
        <v>5</v>
      </c>
      <c r="H61" s="92">
        <f t="shared" si="15"/>
        <v>5</v>
      </c>
      <c r="I61" s="92">
        <f t="shared" si="15"/>
        <v>5</v>
      </c>
      <c r="J61" s="92">
        <f t="shared" si="15"/>
        <v>5</v>
      </c>
      <c r="K61" s="92">
        <f t="shared" si="15"/>
        <v>5</v>
      </c>
      <c r="L61" s="92">
        <f t="shared" si="15"/>
        <v>5</v>
      </c>
      <c r="M61" s="92">
        <f t="shared" si="15"/>
        <v>5</v>
      </c>
      <c r="N61" s="92">
        <f t="shared" si="15"/>
        <v>5</v>
      </c>
      <c r="O61" s="92">
        <f t="shared" si="15"/>
        <v>5</v>
      </c>
      <c r="P61" s="92">
        <f t="shared" si="15"/>
        <v>5</v>
      </c>
      <c r="Q61" s="92">
        <f t="shared" si="15"/>
        <v>5</v>
      </c>
      <c r="R61" s="92">
        <f t="shared" si="15"/>
        <v>5</v>
      </c>
      <c r="S61" s="92">
        <f t="shared" si="15"/>
        <v>5</v>
      </c>
      <c r="T61" s="92" t="e">
        <f t="shared" si="15"/>
        <v>#N/A</v>
      </c>
      <c r="U61" s="92" t="e">
        <f t="shared" si="15"/>
        <v>#N/A</v>
      </c>
    </row>
    <row r="62" spans="1:35" s="27" customFormat="1" hidden="1">
      <c r="A62" s="91" t="s">
        <v>174</v>
      </c>
      <c r="B62" s="93">
        <f>B31</f>
        <v>37</v>
      </c>
      <c r="C62" s="93">
        <f>B32</f>
        <v>37</v>
      </c>
      <c r="D62" s="93">
        <f>B33</f>
        <v>37</v>
      </c>
      <c r="E62" s="93">
        <f>B34</f>
        <v>37</v>
      </c>
      <c r="F62" s="93">
        <f>B35</f>
        <v>37</v>
      </c>
      <c r="G62" s="93">
        <f>B36</f>
        <v>37</v>
      </c>
      <c r="H62" s="93">
        <f>B37</f>
        <v>37</v>
      </c>
      <c r="I62" s="93">
        <f>B38</f>
        <v>37</v>
      </c>
      <c r="J62" s="93">
        <f>B39</f>
        <v>37</v>
      </c>
      <c r="K62" s="93">
        <f>B40</f>
        <v>37</v>
      </c>
      <c r="L62" s="93">
        <f>B41</f>
        <v>37</v>
      </c>
      <c r="M62" s="93">
        <f>B42</f>
        <v>37</v>
      </c>
      <c r="N62" s="93">
        <f>B43</f>
        <v>37</v>
      </c>
      <c r="O62" s="93">
        <f>B44</f>
        <v>37</v>
      </c>
      <c r="P62" s="93">
        <f>B45</f>
        <v>37</v>
      </c>
      <c r="Q62" s="93">
        <f>B46</f>
        <v>37</v>
      </c>
      <c r="R62" s="93">
        <f>B47</f>
        <v>37</v>
      </c>
      <c r="S62" s="93">
        <f>B48</f>
        <v>37</v>
      </c>
      <c r="T62" s="93">
        <f>B49</f>
        <v>0</v>
      </c>
      <c r="U62" s="93">
        <f>B50</f>
        <v>0</v>
      </c>
    </row>
    <row r="63" spans="1:35" s="27" customFormat="1" ht="25.5">
      <c r="A63" s="85" t="s">
        <v>175</v>
      </c>
      <c r="B63" s="93">
        <f>$E55*(B62/100)</f>
        <v>0</v>
      </c>
      <c r="C63" s="93">
        <f t="shared" ref="C63:U63" si="16">$E55*(C62/100)</f>
        <v>0</v>
      </c>
      <c r="D63" s="93">
        <f t="shared" si="16"/>
        <v>0</v>
      </c>
      <c r="E63" s="93">
        <f t="shared" si="16"/>
        <v>0</v>
      </c>
      <c r="F63" s="93">
        <f>$E55*(F62/100)</f>
        <v>0</v>
      </c>
      <c r="G63" s="93">
        <f t="shared" si="16"/>
        <v>0</v>
      </c>
      <c r="H63" s="93">
        <f t="shared" si="16"/>
        <v>0</v>
      </c>
      <c r="I63" s="93">
        <f t="shared" si="16"/>
        <v>0</v>
      </c>
      <c r="J63" s="93">
        <f t="shared" si="16"/>
        <v>0</v>
      </c>
      <c r="K63" s="93">
        <f t="shared" si="16"/>
        <v>0</v>
      </c>
      <c r="L63" s="93">
        <f t="shared" si="16"/>
        <v>0</v>
      </c>
      <c r="M63" s="93">
        <f t="shared" si="16"/>
        <v>0</v>
      </c>
      <c r="N63" s="93">
        <f t="shared" si="16"/>
        <v>0</v>
      </c>
      <c r="O63" s="93">
        <f t="shared" si="16"/>
        <v>0</v>
      </c>
      <c r="P63" s="93">
        <f t="shared" si="16"/>
        <v>0</v>
      </c>
      <c r="Q63" s="93">
        <f t="shared" si="16"/>
        <v>0</v>
      </c>
      <c r="R63" s="93">
        <f t="shared" si="16"/>
        <v>0</v>
      </c>
      <c r="S63" s="93">
        <f t="shared" si="16"/>
        <v>0</v>
      </c>
      <c r="T63" s="93">
        <f t="shared" si="16"/>
        <v>0</v>
      </c>
      <c r="U63" s="93">
        <f t="shared" si="16"/>
        <v>0</v>
      </c>
    </row>
    <row r="64" spans="1:35" s="27" customFormat="1" ht="25.5">
      <c r="A64" s="85" t="s">
        <v>176</v>
      </c>
      <c r="B64" s="93">
        <f>(B59-B60)*B61</f>
        <v>0</v>
      </c>
      <c r="C64" s="93">
        <f t="shared" ref="C64:U64" si="17">(C59-C60)*C61</f>
        <v>-1.4999999999999991</v>
      </c>
      <c r="D64" s="93">
        <f t="shared" si="17"/>
        <v>0.50000000000000266</v>
      </c>
      <c r="E64" s="93">
        <f t="shared" si="17"/>
        <v>0</v>
      </c>
      <c r="F64" s="93">
        <f t="shared" si="17"/>
        <v>1.0000000000000009</v>
      </c>
      <c r="G64" s="93">
        <f t="shared" si="17"/>
        <v>0.50000000000000266</v>
      </c>
      <c r="H64" s="93">
        <f t="shared" si="17"/>
        <v>-2.5</v>
      </c>
      <c r="I64" s="93">
        <f t="shared" si="17"/>
        <v>0.50000000000000266</v>
      </c>
      <c r="J64" s="93">
        <f t="shared" si="17"/>
        <v>1.0000000000000009</v>
      </c>
      <c r="K64" s="93">
        <f t="shared" si="17"/>
        <v>1.4999999999999991</v>
      </c>
      <c r="L64" s="93">
        <f t="shared" si="17"/>
        <v>1.4999999999999991</v>
      </c>
      <c r="M64" s="93">
        <f t="shared" si="17"/>
        <v>2.0000000000000018</v>
      </c>
      <c r="N64" s="93">
        <f t="shared" si="17"/>
        <v>2.0000000000000018</v>
      </c>
      <c r="O64" s="93">
        <f t="shared" si="17"/>
        <v>-1.0000000000000009</v>
      </c>
      <c r="P64" s="93">
        <f t="shared" si="17"/>
        <v>-1.9999999999999973</v>
      </c>
      <c r="Q64" s="93">
        <f t="shared" si="17"/>
        <v>-1.4999999999999991</v>
      </c>
      <c r="R64" s="93">
        <f t="shared" si="17"/>
        <v>-5.4999999999999982</v>
      </c>
      <c r="S64" s="93">
        <f t="shared" si="17"/>
        <v>-4.4999999999999973</v>
      </c>
      <c r="T64" s="93" t="e">
        <f t="shared" si="17"/>
        <v>#N/A</v>
      </c>
      <c r="U64" s="93" t="e">
        <f t="shared" si="17"/>
        <v>#N/A</v>
      </c>
    </row>
    <row r="65" spans="1:21" s="27" customFormat="1" ht="38.25">
      <c r="A65" s="85" t="s">
        <v>177</v>
      </c>
      <c r="B65" s="94" t="str">
        <f>IF(B64&lt;=B63,"OVER","UNDER")</f>
        <v>OVER</v>
      </c>
      <c r="C65" s="94" t="str">
        <f t="shared" ref="C65:U65" si="18">IF(C64&lt;=C63,"OVER","UNDER")</f>
        <v>OVER</v>
      </c>
      <c r="D65" s="94" t="str">
        <f t="shared" si="18"/>
        <v>UNDER</v>
      </c>
      <c r="E65" s="94" t="str">
        <f t="shared" si="18"/>
        <v>OVER</v>
      </c>
      <c r="F65" s="94" t="str">
        <f t="shared" si="18"/>
        <v>UNDER</v>
      </c>
      <c r="G65" s="94" t="str">
        <f t="shared" si="18"/>
        <v>UNDER</v>
      </c>
      <c r="H65" s="94" t="str">
        <f t="shared" si="18"/>
        <v>OVER</v>
      </c>
      <c r="I65" s="94" t="str">
        <f t="shared" si="18"/>
        <v>UNDER</v>
      </c>
      <c r="J65" s="94" t="str">
        <f t="shared" si="18"/>
        <v>UNDER</v>
      </c>
      <c r="K65" s="94" t="str">
        <f t="shared" si="18"/>
        <v>UNDER</v>
      </c>
      <c r="L65" s="94" t="str">
        <f t="shared" si="18"/>
        <v>UNDER</v>
      </c>
      <c r="M65" s="94" t="str">
        <f t="shared" si="18"/>
        <v>UNDER</v>
      </c>
      <c r="N65" s="94" t="str">
        <f t="shared" si="18"/>
        <v>UNDER</v>
      </c>
      <c r="O65" s="94" t="str">
        <f t="shared" si="18"/>
        <v>OVER</v>
      </c>
      <c r="P65" s="94" t="str">
        <f t="shared" si="18"/>
        <v>OVER</v>
      </c>
      <c r="Q65" s="94" t="str">
        <f t="shared" si="18"/>
        <v>OVER</v>
      </c>
      <c r="R65" s="94" t="str">
        <f t="shared" si="18"/>
        <v>OVER</v>
      </c>
      <c r="S65" s="94" t="str">
        <f t="shared" si="18"/>
        <v>OVER</v>
      </c>
      <c r="T65" s="94" t="e">
        <f t="shared" si="18"/>
        <v>#N/A</v>
      </c>
      <c r="U65" s="94"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59" priority="33" operator="equal">
      <formula>"DECREASE"</formula>
    </cfRule>
    <cfRule type="cellIs" dxfId="158" priority="34" operator="equal">
      <formula>"INCREASE"</formula>
    </cfRule>
  </conditionalFormatting>
  <conditionalFormatting sqref="B62:U65 B31:B50">
    <cfRule type="cellIs" dxfId="157" priority="32" operator="greaterThan">
      <formula>$B$51</formula>
    </cfRule>
  </conditionalFormatting>
  <conditionalFormatting sqref="C31:C50">
    <cfRule type="cellIs" dxfId="156" priority="31" operator="greaterThan">
      <formula>$C$51</formula>
    </cfRule>
  </conditionalFormatting>
  <conditionalFormatting sqref="C18:V18">
    <cfRule type="cellIs" dxfId="155" priority="30" operator="equal">
      <formula>0</formula>
    </cfRule>
  </conditionalFormatting>
  <conditionalFormatting sqref="C17:V17">
    <cfRule type="cellIs" dxfId="154" priority="29" operator="equal">
      <formula>0</formula>
    </cfRule>
  </conditionalFormatting>
  <conditionalFormatting sqref="C19:V19">
    <cfRule type="cellIs" dxfId="153" priority="28" operator="equal">
      <formula>0</formula>
    </cfRule>
  </conditionalFormatting>
  <conditionalFormatting sqref="G31:G50">
    <cfRule type="cellIs" dxfId="152" priority="27" operator="greaterThan">
      <formula>$G$51</formula>
    </cfRule>
  </conditionalFormatting>
  <conditionalFormatting sqref="H31:H50">
    <cfRule type="cellIs" dxfId="151" priority="26" operator="greaterThan">
      <formula>$H$51</formula>
    </cfRule>
  </conditionalFormatting>
  <conditionalFormatting sqref="I31:I50">
    <cfRule type="cellIs" dxfId="150" priority="25" operator="greaterThan">
      <formula>$I$51</formula>
    </cfRule>
  </conditionalFormatting>
  <conditionalFormatting sqref="K31:K50">
    <cfRule type="cellIs" dxfId="149" priority="24" operator="greaterThan">
      <formula>$K$51</formula>
    </cfRule>
  </conditionalFormatting>
  <conditionalFormatting sqref="L31:L50">
    <cfRule type="cellIs" dxfId="148" priority="23" operator="greaterThan">
      <formula>$L$51</formula>
    </cfRule>
  </conditionalFormatting>
  <conditionalFormatting sqref="M31:M50">
    <cfRule type="cellIs" dxfId="147" priority="22" operator="greaterThan">
      <formula>$M$51</formula>
    </cfRule>
  </conditionalFormatting>
  <conditionalFormatting sqref="P31:P50">
    <cfRule type="cellIs" dxfId="146" priority="21" operator="greaterThan">
      <formula>$P$51</formula>
    </cfRule>
  </conditionalFormatting>
  <conditionalFormatting sqref="R31:R50">
    <cfRule type="cellIs" dxfId="145" priority="20" operator="greaterThan">
      <formula>$R$51</formula>
    </cfRule>
  </conditionalFormatting>
  <conditionalFormatting sqref="S31:S50">
    <cfRule type="cellIs" dxfId="144" priority="19" operator="greaterThan">
      <formula>$S$51</formula>
    </cfRule>
  </conditionalFormatting>
  <conditionalFormatting sqref="T31:T50">
    <cfRule type="cellIs" dxfId="143" priority="18" operator="greaterThan">
      <formula>$T$51</formula>
    </cfRule>
  </conditionalFormatting>
  <conditionalFormatting sqref="U31:U50">
    <cfRule type="cellIs" dxfId="142" priority="17" operator="greaterThan">
      <formula>$U$51</formula>
    </cfRule>
  </conditionalFormatting>
  <conditionalFormatting sqref="C22:V22">
    <cfRule type="cellIs" dxfId="141" priority="16" operator="equal">
      <formula>0</formula>
    </cfRule>
  </conditionalFormatting>
  <conditionalFormatting sqref="C24:V24">
    <cfRule type="cellIs" dxfId="140" priority="14" operator="equal">
      <formula>"DECREASE"</formula>
    </cfRule>
    <cfRule type="cellIs" dxfId="139" priority="15" operator="equal">
      <formula>"INCREASE"</formula>
    </cfRule>
  </conditionalFormatting>
  <conditionalFormatting sqref="C23:V23">
    <cfRule type="cellIs" dxfId="138" priority="13" operator="equal">
      <formula>0</formula>
    </cfRule>
  </conditionalFormatting>
  <conditionalFormatting sqref="C21:V21">
    <cfRule type="cellIs" dxfId="137" priority="9" operator="equal">
      <formula>0</formula>
    </cfRule>
  </conditionalFormatting>
  <conditionalFormatting sqref="B65:U65">
    <cfRule type="cellIs" dxfId="136" priority="7" operator="equal">
      <formula>"UNDER"</formula>
    </cfRule>
    <cfRule type="cellIs" dxfId="135" priority="8" operator="equal">
      <formula>"OVER"</formula>
    </cfRule>
  </conditionalFormatting>
  <conditionalFormatting sqref="J31:J50">
    <cfRule type="cellIs" dxfId="134" priority="4" operator="greaterThan">
      <formula>$J$51</formula>
    </cfRule>
  </conditionalFormatting>
  <conditionalFormatting sqref="I1">
    <cfRule type="cellIs" dxfId="133" priority="3" operator="lessThan">
      <formula>5</formula>
    </cfRule>
  </conditionalFormatting>
  <conditionalFormatting sqref="I2">
    <cfRule type="cellIs" dxfId="132" priority="2" operator="greaterThan">
      <formula>5000.1</formula>
    </cfRule>
  </conditionalFormatting>
  <conditionalFormatting sqref="I3">
    <cfRule type="cellIs" dxfId="131" priority="1" operator="greaterThan">
      <formula>4.1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5"/>
  <sheetViews>
    <sheetView zoomScale="90" zoomScaleNormal="90" workbookViewId="0">
      <selection activeCell="C31" sqref="C31"/>
    </sheetView>
  </sheetViews>
  <sheetFormatPr defaultColWidth="13.140625" defaultRowHeight="12.7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c r="A1" s="110" t="s">
        <v>0</v>
      </c>
      <c r="B1" s="110"/>
      <c r="C1" s="126" t="str">
        <f>'Field data and Waste 1'!C1:D1</f>
        <v>PAN-013885</v>
      </c>
      <c r="D1" s="127"/>
      <c r="E1" s="36" t="s">
        <v>2</v>
      </c>
      <c r="F1" s="45">
        <f>'Field data and Waste 1'!F1</f>
        <v>39.5</v>
      </c>
      <c r="G1" s="122" t="s">
        <v>3</v>
      </c>
      <c r="H1" s="123"/>
      <c r="I1" s="101">
        <v>4.17</v>
      </c>
      <c r="AB1" s="26"/>
      <c r="AC1" s="26"/>
      <c r="AD1" s="42" t="s">
        <v>4</v>
      </c>
      <c r="AE1" s="25"/>
      <c r="AF1" s="25"/>
      <c r="AG1" s="26"/>
      <c r="AH1" s="26"/>
      <c r="AI1" s="46" t="s">
        <v>5</v>
      </c>
      <c r="AJ1" s="47" t="s">
        <v>6</v>
      </c>
      <c r="AK1" s="48" t="s">
        <v>7</v>
      </c>
      <c r="AL1" s="49" t="s">
        <v>8</v>
      </c>
      <c r="AM1" s="49" t="s">
        <v>9</v>
      </c>
      <c r="AN1" s="49" t="s">
        <v>10</v>
      </c>
    </row>
    <row r="2" spans="1:41">
      <c r="A2" s="110" t="s">
        <v>11</v>
      </c>
      <c r="B2" s="110"/>
      <c r="C2" s="128" t="str">
        <f>'Field data and Waste 1'!C2:D2</f>
        <v>EPR/KP3594VE</v>
      </c>
      <c r="D2" s="129"/>
      <c r="E2" s="36" t="s">
        <v>13</v>
      </c>
      <c r="F2" s="101" t="s">
        <v>180</v>
      </c>
      <c r="G2" s="124" t="s">
        <v>15</v>
      </c>
      <c r="H2" s="125"/>
      <c r="I2" s="101">
        <v>375</v>
      </c>
      <c r="AB2" s="42" t="s">
        <v>16</v>
      </c>
      <c r="AC2" s="25"/>
      <c r="AD2" s="42" t="s">
        <v>17</v>
      </c>
      <c r="AE2" s="25"/>
      <c r="AF2" s="25"/>
      <c r="AG2" s="50" t="s">
        <v>18</v>
      </c>
      <c r="AH2" s="26"/>
      <c r="AI2" s="51" t="s">
        <v>4</v>
      </c>
      <c r="AJ2" s="52">
        <v>0</v>
      </c>
      <c r="AK2" s="53">
        <v>0</v>
      </c>
      <c r="AL2" s="18">
        <v>0</v>
      </c>
      <c r="AM2" s="19">
        <v>0</v>
      </c>
      <c r="AN2" s="19">
        <v>0</v>
      </c>
    </row>
    <row r="3" spans="1:41">
      <c r="A3" s="111" t="s">
        <v>19</v>
      </c>
      <c r="B3" s="112"/>
      <c r="C3" s="128" t="str">
        <f>'Field data and Waste 1'!C3:D3</f>
        <v>Trade Effluent Services Ltd</v>
      </c>
      <c r="D3" s="129"/>
      <c r="E3" s="36" t="s">
        <v>21</v>
      </c>
      <c r="F3" s="44" t="s">
        <v>22</v>
      </c>
      <c r="G3" s="122" t="s">
        <v>23</v>
      </c>
      <c r="H3" s="123"/>
      <c r="I3" s="101">
        <v>0.40799999999999997</v>
      </c>
      <c r="AB3" s="42" t="s">
        <v>24</v>
      </c>
      <c r="AC3" s="25"/>
      <c r="AD3" s="42" t="s">
        <v>25</v>
      </c>
      <c r="AE3" s="25"/>
      <c r="AF3" s="25"/>
      <c r="AG3" s="50" t="s">
        <v>26</v>
      </c>
      <c r="AH3" s="26"/>
      <c r="AI3" s="54" t="s">
        <v>27</v>
      </c>
      <c r="AJ3" s="55">
        <v>1.7</v>
      </c>
      <c r="AK3" s="56">
        <v>6</v>
      </c>
      <c r="AL3" s="57">
        <v>1</v>
      </c>
      <c r="AM3" s="19">
        <v>6.2</v>
      </c>
      <c r="AN3" s="19" t="s">
        <v>28</v>
      </c>
    </row>
    <row r="4" spans="1:41">
      <c r="A4" s="110" t="s">
        <v>29</v>
      </c>
      <c r="B4" s="110"/>
      <c r="C4" s="126" t="str">
        <f>'Field data and Waste 1'!C4:D4</f>
        <v xml:space="preserve">Fron Farm, Moel-y-crio, Halkyn, Rhes-y-cae, </v>
      </c>
      <c r="D4" s="127"/>
      <c r="E4" s="37" t="s">
        <v>31</v>
      </c>
      <c r="F4" s="101" t="s">
        <v>188</v>
      </c>
      <c r="G4" s="122"/>
      <c r="H4" s="123"/>
      <c r="I4" s="45"/>
      <c r="AB4" s="42" t="s">
        <v>33</v>
      </c>
      <c r="AC4" s="25"/>
      <c r="AD4" s="58" t="s">
        <v>34</v>
      </c>
      <c r="AE4" s="25"/>
      <c r="AF4" s="25"/>
      <c r="AG4" s="50" t="s">
        <v>22</v>
      </c>
      <c r="AH4" s="26"/>
      <c r="AI4" s="59" t="s">
        <v>35</v>
      </c>
      <c r="AJ4" s="60">
        <v>7</v>
      </c>
      <c r="AK4" s="61">
        <v>10.5</v>
      </c>
      <c r="AL4" s="19">
        <v>2</v>
      </c>
      <c r="AM4" s="19">
        <v>6.7</v>
      </c>
      <c r="AN4" s="19" t="s">
        <v>36</v>
      </c>
    </row>
    <row r="5" spans="1:41">
      <c r="A5" s="110" t="s">
        <v>37</v>
      </c>
      <c r="B5" s="110"/>
      <c r="C5" s="126" t="str">
        <f>'Field data and Waste 1'!C5:D5</f>
        <v>Sion Sleep</v>
      </c>
      <c r="D5" s="127"/>
      <c r="E5" s="36"/>
      <c r="F5" s="45"/>
      <c r="G5" s="122"/>
      <c r="H5" s="123"/>
      <c r="I5" s="45"/>
      <c r="AB5" s="42" t="s">
        <v>39</v>
      </c>
      <c r="AC5" s="25"/>
      <c r="AD5" s="58" t="s">
        <v>40</v>
      </c>
      <c r="AE5" s="25"/>
      <c r="AF5" s="25"/>
      <c r="AG5" s="50" t="s">
        <v>41</v>
      </c>
      <c r="AH5" s="26"/>
      <c r="AI5" s="59" t="s">
        <v>42</v>
      </c>
      <c r="AJ5" s="60">
        <v>6.5</v>
      </c>
      <c r="AK5" s="61">
        <v>5.5</v>
      </c>
      <c r="AL5" s="19">
        <v>3</v>
      </c>
      <c r="AM5" s="19">
        <v>6.7</v>
      </c>
      <c r="AN5" s="19" t="s">
        <v>36</v>
      </c>
    </row>
    <row r="6" spans="1:41" s="27" customFormat="1">
      <c r="A6" s="62"/>
      <c r="B6" s="62"/>
      <c r="C6" s="63"/>
      <c r="D6" s="63"/>
      <c r="E6" s="63"/>
      <c r="F6" s="64"/>
      <c r="G6" s="64"/>
      <c r="H6" s="65"/>
      <c r="I6" s="65"/>
      <c r="J6" s="65"/>
      <c r="AB6" s="42" t="s">
        <v>43</v>
      </c>
      <c r="AC6" s="25"/>
      <c r="AD6" s="58" t="s">
        <v>44</v>
      </c>
      <c r="AE6" s="25"/>
      <c r="AF6" s="25"/>
      <c r="AG6" s="26"/>
      <c r="AH6" s="26"/>
      <c r="AI6" s="59" t="s">
        <v>45</v>
      </c>
      <c r="AJ6" s="60">
        <v>8.5</v>
      </c>
      <c r="AK6" s="61">
        <v>12</v>
      </c>
      <c r="AL6" s="19">
        <v>4</v>
      </c>
      <c r="AM6" s="27">
        <v>6.7</v>
      </c>
      <c r="AN6" s="19" t="s">
        <v>36</v>
      </c>
    </row>
    <row r="7" spans="1:41" s="20" customFormat="1" ht="15">
      <c r="A7" s="105" t="s">
        <v>46</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2" t="s">
        <v>47</v>
      </c>
      <c r="AC7" s="25"/>
      <c r="AD7" s="26"/>
      <c r="AE7" s="25"/>
      <c r="AF7" s="25"/>
      <c r="AG7" s="26"/>
      <c r="AH7" s="26"/>
      <c r="AI7" s="59" t="s">
        <v>48</v>
      </c>
      <c r="AJ7" s="60">
        <v>8.5</v>
      </c>
      <c r="AK7" s="61">
        <v>10.5</v>
      </c>
      <c r="AL7" s="19">
        <v>5</v>
      </c>
      <c r="AM7" s="20">
        <v>6.7</v>
      </c>
      <c r="AN7" s="19" t="s">
        <v>36</v>
      </c>
      <c r="AO7" s="97"/>
    </row>
    <row r="8" spans="1:41" ht="15">
      <c r="A8" s="110" t="s">
        <v>49</v>
      </c>
      <c r="B8" s="110"/>
      <c r="C8" s="66" t="str">
        <f>'Field data and Waste 1'!C8</f>
        <v>Fron 1</v>
      </c>
      <c r="D8" s="66" t="str">
        <f>'Field data and Waste 1'!D8</f>
        <v>Fron 2</v>
      </c>
      <c r="E8" s="66" t="str">
        <f>'Field data and Waste 1'!E8</f>
        <v>Fron 3</v>
      </c>
      <c r="F8" s="66" t="str">
        <f>'Field data and Waste 1'!F8</f>
        <v>Fron 4</v>
      </c>
      <c r="G8" s="66" t="str">
        <f>'Field data and Waste 1'!G8</f>
        <v>Fron 5</v>
      </c>
      <c r="H8" s="66" t="str">
        <f>'Field data and Waste 1'!H8</f>
        <v>Fron 6</v>
      </c>
      <c r="I8" s="66" t="str">
        <f>'Field data and Waste 1'!I8</f>
        <v>Fron 7</v>
      </c>
      <c r="J8" s="66" t="str">
        <f>'Field data and Waste 1'!J8</f>
        <v>Fron 8</v>
      </c>
      <c r="K8" s="66" t="str">
        <f>'Field data and Waste 1'!K8</f>
        <v>Fron 9</v>
      </c>
      <c r="L8" s="66" t="str">
        <f>'Field data and Waste 1'!L8</f>
        <v>Fron 10</v>
      </c>
      <c r="M8" s="66" t="str">
        <f>'Field data and Waste 1'!M8</f>
        <v>Fron 11</v>
      </c>
      <c r="N8" s="66" t="str">
        <f>'Field data and Waste 1'!N8</f>
        <v>Fron 12</v>
      </c>
      <c r="O8" s="66" t="str">
        <f>'Field data and Waste 1'!O8</f>
        <v>Fron 13</v>
      </c>
      <c r="P8" s="66" t="str">
        <f>'Field data and Waste 1'!P8</f>
        <v>Fron 14</v>
      </c>
      <c r="Q8" s="66" t="str">
        <f>'Field data and Waste 1'!Q8</f>
        <v>Fron 16</v>
      </c>
      <c r="R8" s="66" t="str">
        <f>'Field data and Waste 1'!R8</f>
        <v>Fron 17</v>
      </c>
      <c r="S8" s="66" t="str">
        <f>'Field data and Waste 1'!S8</f>
        <v>Fron 18</v>
      </c>
      <c r="T8" s="66" t="str">
        <f>'Field data and Waste 1'!T8</f>
        <v>Fron 19</v>
      </c>
      <c r="U8" s="66">
        <f>'Field data and Waste 1'!U8</f>
        <v>0</v>
      </c>
      <c r="V8" s="66">
        <f>'Field data and Waste 1'!V8</f>
        <v>0</v>
      </c>
      <c r="AB8" s="67"/>
      <c r="AC8" s="67"/>
      <c r="AD8" s="26"/>
      <c r="AE8" s="25" t="s">
        <v>68</v>
      </c>
      <c r="AF8" s="25"/>
      <c r="AG8" s="26"/>
      <c r="AH8" s="26"/>
      <c r="AI8" s="59" t="s">
        <v>69</v>
      </c>
      <c r="AJ8" s="68">
        <v>1.4</v>
      </c>
      <c r="AK8" s="61">
        <v>4.4000000000000004</v>
      </c>
      <c r="AL8" s="19">
        <v>6</v>
      </c>
      <c r="AM8" s="19">
        <v>6.7</v>
      </c>
      <c r="AN8" s="19" t="s">
        <v>36</v>
      </c>
      <c r="AO8" s="98"/>
    </row>
    <row r="9" spans="1:41" ht="15">
      <c r="A9" s="110" t="s">
        <v>70</v>
      </c>
      <c r="B9" s="110"/>
      <c r="C9" s="66" t="str">
        <f>'Field data and Waste 1'!C9</f>
        <v>Moderate</v>
      </c>
      <c r="D9" s="66" t="str">
        <f>'Field data and Waste 1'!D9</f>
        <v>Moderate</v>
      </c>
      <c r="E9" s="66" t="str">
        <f>'Field data and Waste 1'!E9</f>
        <v>Moderate</v>
      </c>
      <c r="F9" s="66" t="str">
        <f>'Field data and Waste 1'!F9</f>
        <v>Moderate</v>
      </c>
      <c r="G9" s="66" t="str">
        <f>'Field data and Waste 1'!G9</f>
        <v>Moderate</v>
      </c>
      <c r="H9" s="66" t="str">
        <f>'Field data and Waste 1'!H9</f>
        <v>Moderate</v>
      </c>
      <c r="I9" s="66" t="str">
        <f>'Field data and Waste 1'!I9</f>
        <v>Moderate</v>
      </c>
      <c r="J9" s="66" t="str">
        <f>'Field data and Waste 1'!J9</f>
        <v>Moderate</v>
      </c>
      <c r="K9" s="66" t="str">
        <f>'Field data and Waste 1'!K9</f>
        <v>Moderate</v>
      </c>
      <c r="L9" s="66" t="str">
        <f>'Field data and Waste 1'!L9</f>
        <v>Moderate</v>
      </c>
      <c r="M9" s="66" t="str">
        <f>'Field data and Waste 1'!M9</f>
        <v>Moderate</v>
      </c>
      <c r="N9" s="66" t="str">
        <f>'Field data and Waste 1'!N9</f>
        <v>Moderate</v>
      </c>
      <c r="O9" s="66" t="str">
        <f>'Field data and Waste 1'!O9</f>
        <v>Moderate</v>
      </c>
      <c r="P9" s="66" t="str">
        <f>'Field data and Waste 1'!P9</f>
        <v>Moderate</v>
      </c>
      <c r="Q9" s="66" t="str">
        <f>'Field data and Waste 1'!Q9</f>
        <v>Moderate</v>
      </c>
      <c r="R9" s="66" t="str">
        <f>'Field data and Waste 1'!R9</f>
        <v>Moderate</v>
      </c>
      <c r="S9" s="66" t="str">
        <f>'Field data and Waste 1'!S9</f>
        <v>Moderate</v>
      </c>
      <c r="T9" s="66" t="str">
        <f>'Field data and Waste 1'!T9</f>
        <v>Moderate</v>
      </c>
      <c r="U9" s="66">
        <f>'Field data and Waste 1'!U9</f>
        <v>0</v>
      </c>
      <c r="V9" s="66">
        <f>'Field data and Waste 1'!V9</f>
        <v>0</v>
      </c>
      <c r="AB9" s="25"/>
      <c r="AC9" s="25"/>
      <c r="AD9" s="42" t="s">
        <v>72</v>
      </c>
      <c r="AE9" s="42">
        <v>4.5</v>
      </c>
      <c r="AF9" s="25"/>
      <c r="AG9" s="26"/>
      <c r="AH9" s="26"/>
      <c r="AI9" s="69" t="s">
        <v>73</v>
      </c>
      <c r="AJ9" s="70">
        <v>0.7</v>
      </c>
      <c r="AK9" s="71">
        <v>4</v>
      </c>
      <c r="AL9" s="39">
        <v>7</v>
      </c>
      <c r="AM9" s="19">
        <v>6.7</v>
      </c>
      <c r="AN9" s="19" t="s">
        <v>36</v>
      </c>
      <c r="AO9" s="97"/>
    </row>
    <row r="10" spans="1:41">
      <c r="A10" s="110" t="s">
        <v>74</v>
      </c>
      <c r="B10" s="110"/>
      <c r="C10" s="66">
        <f>'Field data and Waste 1'!C10</f>
        <v>6.2</v>
      </c>
      <c r="D10" s="66">
        <f>'Field data and Waste 1'!D10</f>
        <v>6.5</v>
      </c>
      <c r="E10" s="66">
        <f>'Field data and Waste 1'!E10</f>
        <v>6.1</v>
      </c>
      <c r="F10" s="66">
        <f>'Field data and Waste 1'!F10</f>
        <v>6.2</v>
      </c>
      <c r="G10" s="66">
        <f>'Field data and Waste 1'!G10</f>
        <v>6</v>
      </c>
      <c r="H10" s="66">
        <f>'Field data and Waste 1'!H10</f>
        <v>6.1</v>
      </c>
      <c r="I10" s="66">
        <f>'Field data and Waste 1'!I10</f>
        <v>6.7</v>
      </c>
      <c r="J10" s="66">
        <f>'Field data and Waste 1'!J10</f>
        <v>6.1</v>
      </c>
      <c r="K10" s="66">
        <f>'Field data and Waste 1'!K10</f>
        <v>6</v>
      </c>
      <c r="L10" s="66">
        <f>'Field data and Waste 1'!L10</f>
        <v>5.9</v>
      </c>
      <c r="M10" s="66">
        <f>'Field data and Waste 1'!M10</f>
        <v>5.9</v>
      </c>
      <c r="N10" s="66">
        <f>'Field data and Waste 1'!N10</f>
        <v>5.8</v>
      </c>
      <c r="O10" s="66">
        <f>'Field data and Waste 1'!O10</f>
        <v>5.8</v>
      </c>
      <c r="P10" s="66">
        <f>'Field data and Waste 1'!P10</f>
        <v>6.4</v>
      </c>
      <c r="Q10" s="66">
        <f>'Field data and Waste 1'!Q10</f>
        <v>6.6</v>
      </c>
      <c r="R10" s="66">
        <f>'Field data and Waste 1'!R10</f>
        <v>6.5</v>
      </c>
      <c r="S10" s="66">
        <f>'Field data and Waste 1'!S10</f>
        <v>7.3</v>
      </c>
      <c r="T10" s="66">
        <f>'Field data and Waste 1'!T10</f>
        <v>7.1</v>
      </c>
      <c r="U10" s="66">
        <f>'Field data and Waste 1'!U10</f>
        <v>0</v>
      </c>
      <c r="V10" s="66">
        <f>'Field data and Waste 1'!V10</f>
        <v>0</v>
      </c>
      <c r="AB10" s="25"/>
      <c r="AC10" s="25"/>
      <c r="AD10" s="42" t="s">
        <v>75</v>
      </c>
      <c r="AE10" s="42">
        <v>5</v>
      </c>
      <c r="AF10" s="25"/>
      <c r="AG10" s="26"/>
      <c r="AH10" s="26"/>
      <c r="AI10" s="59" t="s">
        <v>76</v>
      </c>
      <c r="AJ10" s="60">
        <v>9</v>
      </c>
      <c r="AK10" s="61">
        <v>16.5</v>
      </c>
      <c r="AL10" s="19">
        <v>8</v>
      </c>
      <c r="AM10" s="19">
        <v>6.7</v>
      </c>
      <c r="AN10" s="19" t="s">
        <v>36</v>
      </c>
    </row>
    <row r="11" spans="1:41">
      <c r="A11" s="110" t="s">
        <v>77</v>
      </c>
      <c r="B11" s="110"/>
      <c r="C11" s="66">
        <f>'Field data and Waste 1'!C11</f>
        <v>2</v>
      </c>
      <c r="D11" s="66">
        <f>'Field data and Waste 1'!D11</f>
        <v>3</v>
      </c>
      <c r="E11" s="66">
        <f>'Field data and Waste 1'!E11</f>
        <v>2</v>
      </c>
      <c r="F11" s="66">
        <f>'Field data and Waste 1'!F11</f>
        <v>1</v>
      </c>
      <c r="G11" s="66">
        <f>'Field data and Waste 1'!G11</f>
        <v>1</v>
      </c>
      <c r="H11" s="66">
        <f>'Field data and Waste 1'!H11</f>
        <v>1</v>
      </c>
      <c r="I11" s="66">
        <f>'Field data and Waste 1'!I11</f>
        <v>1</v>
      </c>
      <c r="J11" s="66">
        <f>'Field data and Waste 1'!J11</f>
        <v>1</v>
      </c>
      <c r="K11" s="66">
        <f>'Field data and Waste 1'!K11</f>
        <v>1</v>
      </c>
      <c r="L11" s="66">
        <f>'Field data and Waste 1'!L11</f>
        <v>1</v>
      </c>
      <c r="M11" s="66">
        <f>'Field data and Waste 1'!M11</f>
        <v>1</v>
      </c>
      <c r="N11" s="66">
        <f>'Field data and Waste 1'!N11</f>
        <v>0</v>
      </c>
      <c r="O11" s="66">
        <f>'Field data and Waste 1'!O11</f>
        <v>0</v>
      </c>
      <c r="P11" s="66">
        <f>'Field data and Waste 1'!P11</f>
        <v>1</v>
      </c>
      <c r="Q11" s="66">
        <f>'Field data and Waste 1'!Q11</f>
        <v>3</v>
      </c>
      <c r="R11" s="66">
        <f>'Field data and Waste 1'!R11</f>
        <v>2</v>
      </c>
      <c r="S11" s="66">
        <f>'Field data and Waste 1'!S11</f>
        <v>3</v>
      </c>
      <c r="T11" s="66">
        <f>'Field data and Waste 1'!T11</f>
        <v>1</v>
      </c>
      <c r="U11" s="66">
        <f>'Field data and Waste 1'!U11</f>
        <v>0</v>
      </c>
      <c r="V11" s="66">
        <f>'Field data and Waste 1'!V11</f>
        <v>0</v>
      </c>
      <c r="AB11" s="25"/>
      <c r="AC11" s="25"/>
      <c r="AD11" s="58" t="s">
        <v>78</v>
      </c>
      <c r="AE11" s="42">
        <v>6</v>
      </c>
      <c r="AF11" s="25"/>
      <c r="AG11" s="26"/>
      <c r="AH11" s="26"/>
      <c r="AI11" s="59" t="s">
        <v>79</v>
      </c>
      <c r="AJ11" s="60">
        <v>15</v>
      </c>
      <c r="AK11" s="61">
        <v>17.5</v>
      </c>
      <c r="AL11" s="19">
        <v>9</v>
      </c>
      <c r="AM11" s="19">
        <v>7</v>
      </c>
      <c r="AN11" s="19" t="s">
        <v>36</v>
      </c>
    </row>
    <row r="12" spans="1:41">
      <c r="A12" s="110" t="s">
        <v>80</v>
      </c>
      <c r="B12" s="110"/>
      <c r="C12" s="66">
        <f>'Field data and Waste 1'!C12</f>
        <v>0</v>
      </c>
      <c r="D12" s="66">
        <f>'Field data and Waste 1'!D12</f>
        <v>2</v>
      </c>
      <c r="E12" s="66">
        <f>'Field data and Waste 1'!E12</f>
        <v>1</v>
      </c>
      <c r="F12" s="66">
        <f>'Field data and Waste 1'!F12</f>
        <v>0</v>
      </c>
      <c r="G12" s="66">
        <f>'Field data and Waste 1'!G12</f>
        <v>1</v>
      </c>
      <c r="H12" s="66">
        <f>'Field data and Waste 1'!H12</f>
        <v>1</v>
      </c>
      <c r="I12" s="66">
        <f>'Field data and Waste 1'!I12</f>
        <v>1</v>
      </c>
      <c r="J12" s="66">
        <f>'Field data and Waste 1'!J12</f>
        <v>1</v>
      </c>
      <c r="K12" s="66">
        <f>'Field data and Waste 1'!K12</f>
        <v>0</v>
      </c>
      <c r="L12" s="66">
        <f>'Field data and Waste 1'!L12</f>
        <v>0</v>
      </c>
      <c r="M12" s="66">
        <f>'Field data and Waste 1'!M12</f>
        <v>2</v>
      </c>
      <c r="N12" s="66">
        <f>'Field data and Waste 1'!N12</f>
        <v>0</v>
      </c>
      <c r="O12" s="66">
        <f>'Field data and Waste 1'!O12</f>
        <v>0</v>
      </c>
      <c r="P12" s="66">
        <f>'Field data and Waste 1'!P12</f>
        <v>1</v>
      </c>
      <c r="Q12" s="66">
        <f>'Field data and Waste 1'!Q12</f>
        <v>1</v>
      </c>
      <c r="R12" s="66">
        <f>'Field data and Waste 1'!R12</f>
        <v>1</v>
      </c>
      <c r="S12" s="66">
        <f>'Field data and Waste 1'!S12</f>
        <v>0</v>
      </c>
      <c r="T12" s="66">
        <f>'Field data and Waste 1'!T12</f>
        <v>0</v>
      </c>
      <c r="U12" s="66">
        <f>'Field data and Waste 1'!U12</f>
        <v>0</v>
      </c>
      <c r="V12" s="66">
        <f>'Field data and Waste 1'!V12</f>
        <v>0</v>
      </c>
      <c r="AB12" s="25"/>
      <c r="AC12" s="25"/>
      <c r="AD12" s="58" t="s">
        <v>81</v>
      </c>
      <c r="AE12" s="42">
        <v>7.5</v>
      </c>
      <c r="AF12" s="25"/>
      <c r="AG12" s="26"/>
      <c r="AH12" s="26"/>
      <c r="AI12" s="59" t="s">
        <v>82</v>
      </c>
      <c r="AJ12" s="60">
        <v>14</v>
      </c>
      <c r="AK12" s="61">
        <v>11</v>
      </c>
      <c r="AL12" s="19">
        <v>10</v>
      </c>
      <c r="AM12" s="19">
        <v>7</v>
      </c>
      <c r="AN12" s="19" t="s">
        <v>36</v>
      </c>
    </row>
    <row r="13" spans="1:41">
      <c r="A13" s="110" t="s">
        <v>83</v>
      </c>
      <c r="B13" s="110"/>
      <c r="C13" s="66">
        <f>'Field data and Waste 1'!C13</f>
        <v>2</v>
      </c>
      <c r="D13" s="66">
        <f>'Field data and Waste 1'!D13</f>
        <v>2</v>
      </c>
      <c r="E13" s="66">
        <f>'Field data and Waste 1'!E13</f>
        <v>2</v>
      </c>
      <c r="F13" s="66">
        <f>'Field data and Waste 1'!F13</f>
        <v>2</v>
      </c>
      <c r="G13" s="66">
        <f>'Field data and Waste 1'!G13</f>
        <v>2</v>
      </c>
      <c r="H13" s="66">
        <f>'Field data and Waste 1'!H13</f>
        <v>2</v>
      </c>
      <c r="I13" s="66">
        <f>'Field data and Waste 1'!I13</f>
        <v>2</v>
      </c>
      <c r="J13" s="66">
        <f>'Field data and Waste 1'!J13</f>
        <v>2</v>
      </c>
      <c r="K13" s="66">
        <f>'Field data and Waste 1'!K13</f>
        <v>2</v>
      </c>
      <c r="L13" s="66">
        <f>'Field data and Waste 1'!L13</f>
        <v>2</v>
      </c>
      <c r="M13" s="66">
        <f>'Field data and Waste 1'!M13</f>
        <v>2</v>
      </c>
      <c r="N13" s="66">
        <f>'Field data and Waste 1'!N13</f>
        <v>2</v>
      </c>
      <c r="O13" s="66">
        <f>'Field data and Waste 1'!O13</f>
        <v>2</v>
      </c>
      <c r="P13" s="66">
        <f>'Field data and Waste 1'!P13</f>
        <v>2</v>
      </c>
      <c r="Q13" s="66">
        <f>'Field data and Waste 1'!Q13</f>
        <v>2</v>
      </c>
      <c r="R13" s="66">
        <f>'Field data and Waste 1'!R13</f>
        <v>2</v>
      </c>
      <c r="S13" s="66">
        <f>'Field data and Waste 1'!S13</f>
        <v>1</v>
      </c>
      <c r="T13" s="66">
        <f>'Field data and Waste 1'!T13</f>
        <v>1</v>
      </c>
      <c r="U13" s="66">
        <f>'Field data and Waste 1'!U13</f>
        <v>0</v>
      </c>
      <c r="V13" s="66">
        <f>'Field data and Waste 1'!V13</f>
        <v>0</v>
      </c>
      <c r="AB13" s="25"/>
      <c r="AC13" s="25"/>
      <c r="AD13" s="58" t="s">
        <v>84</v>
      </c>
      <c r="AE13" s="42">
        <v>12</v>
      </c>
      <c r="AF13" s="25"/>
      <c r="AG13" s="26"/>
      <c r="AH13" s="26"/>
      <c r="AI13" s="59" t="s">
        <v>85</v>
      </c>
      <c r="AJ13" s="60">
        <v>1.9</v>
      </c>
      <c r="AK13" s="61">
        <v>7.5</v>
      </c>
      <c r="AL13" s="19">
        <v>11</v>
      </c>
      <c r="AM13" s="19">
        <v>6.7</v>
      </c>
      <c r="AN13" s="19" t="s">
        <v>36</v>
      </c>
    </row>
    <row r="14" spans="1:41">
      <c r="A14" s="114" t="s">
        <v>86</v>
      </c>
      <c r="B14" s="114"/>
      <c r="C14" s="72" t="str">
        <f>'Field data and Waste 1'!C14</f>
        <v xml:space="preserve">Grass Silage (25% DM) </v>
      </c>
      <c r="D14" s="72" t="str">
        <f>'Field data and Waste 1'!D14</f>
        <v xml:space="preserve">Grass Silage (25% DM) </v>
      </c>
      <c r="E14" s="72" t="str">
        <f>'Field data and Waste 1'!E14</f>
        <v xml:space="preserve">Grass Silage (25% DM) </v>
      </c>
      <c r="F14" s="72" t="str">
        <f>'Field data and Waste 1'!F14</f>
        <v xml:space="preserve">Grass Silage (25% DM) </v>
      </c>
      <c r="G14" s="72" t="str">
        <f>'Field data and Waste 1'!G14</f>
        <v xml:space="preserve">Grass Silage (25% DM) </v>
      </c>
      <c r="H14" s="72" t="str">
        <f>'Field data and Waste 1'!H14</f>
        <v xml:space="preserve">Grass Silage (25% DM) </v>
      </c>
      <c r="I14" s="72" t="str">
        <f>'Field data and Waste 1'!I14</f>
        <v xml:space="preserve">Grass Silage (25% DM) </v>
      </c>
      <c r="J14" s="72" t="str">
        <f>'Field data and Waste 1'!J14</f>
        <v xml:space="preserve">Grass Silage (25% DM) </v>
      </c>
      <c r="K14" s="72" t="str">
        <f>'Field data and Waste 1'!K14</f>
        <v xml:space="preserve">Grass Silage (25% DM) </v>
      </c>
      <c r="L14" s="72" t="str">
        <f>'Field data and Waste 1'!L14</f>
        <v xml:space="preserve">Grass Silage (25% DM) </v>
      </c>
      <c r="M14" s="72" t="str">
        <f>'Field data and Waste 1'!M14</f>
        <v xml:space="preserve">Grass Silage (25% DM) </v>
      </c>
      <c r="N14" s="72" t="str">
        <f>'Field data and Waste 1'!N14</f>
        <v xml:space="preserve">Grass Silage (25% DM) </v>
      </c>
      <c r="O14" s="72" t="str">
        <f>'Field data and Waste 1'!O14</f>
        <v xml:space="preserve">Grass Silage (25% DM) </v>
      </c>
      <c r="P14" s="72" t="str">
        <f>'Field data and Waste 1'!P14</f>
        <v xml:space="preserve">Grass Silage (25% DM) </v>
      </c>
      <c r="Q14" s="72" t="str">
        <f>'Field data and Waste 1'!Q14</f>
        <v xml:space="preserve">Grass Silage (25% DM) </v>
      </c>
      <c r="R14" s="72" t="str">
        <f>'Field data and Waste 1'!R14</f>
        <v xml:space="preserve">Grass Silage (25% DM) </v>
      </c>
      <c r="S14" s="72" t="str">
        <f>'Field data and Waste 1'!S14</f>
        <v xml:space="preserve">Grass Silage (25% DM) </v>
      </c>
      <c r="T14" s="72" t="str">
        <f>'Field data and Waste 1'!T14</f>
        <v xml:space="preserve">Grass Silage (25% DM) </v>
      </c>
      <c r="U14" s="72">
        <f>'Field data and Waste 1'!U14</f>
        <v>0</v>
      </c>
      <c r="V14" s="72">
        <f>'Field data and Waste 1'!V14</f>
        <v>0</v>
      </c>
      <c r="AD14" s="42" t="s">
        <v>87</v>
      </c>
      <c r="AE14" s="42">
        <v>6</v>
      </c>
      <c r="AI14" s="59" t="s">
        <v>88</v>
      </c>
      <c r="AJ14" s="60">
        <v>0.8</v>
      </c>
      <c r="AK14" s="61">
        <v>1.7</v>
      </c>
      <c r="AL14" s="19">
        <v>12</v>
      </c>
      <c r="AM14" s="19">
        <v>6.7</v>
      </c>
      <c r="AN14" s="19" t="s">
        <v>36</v>
      </c>
    </row>
    <row r="15" spans="1:41">
      <c r="A15" s="113" t="s">
        <v>89</v>
      </c>
      <c r="B15" s="113"/>
      <c r="C15" s="66">
        <f>'Field data and Waste 1'!C15</f>
        <v>38</v>
      </c>
      <c r="D15" s="66">
        <f>'Field data and Waste 1'!D15</f>
        <v>38</v>
      </c>
      <c r="E15" s="66">
        <f>'Field data and Waste 1'!E15</f>
        <v>38</v>
      </c>
      <c r="F15" s="66">
        <f>'Field data and Waste 1'!F15</f>
        <v>38</v>
      </c>
      <c r="G15" s="66">
        <f>'Field data and Waste 1'!G15</f>
        <v>38</v>
      </c>
      <c r="H15" s="66">
        <f>'Field data and Waste 1'!H15</f>
        <v>38</v>
      </c>
      <c r="I15" s="66">
        <f>'Field data and Waste 1'!I15</f>
        <v>38</v>
      </c>
      <c r="J15" s="66">
        <f>'Field data and Waste 1'!J15</f>
        <v>38</v>
      </c>
      <c r="K15" s="66">
        <f>'Field data and Waste 1'!K15</f>
        <v>38</v>
      </c>
      <c r="L15" s="66">
        <f>'Field data and Waste 1'!L15</f>
        <v>38</v>
      </c>
      <c r="M15" s="66">
        <f>'Field data and Waste 1'!M15</f>
        <v>38</v>
      </c>
      <c r="N15" s="66">
        <f>'Field data and Waste 1'!N15</f>
        <v>38</v>
      </c>
      <c r="O15" s="66">
        <f>'Field data and Waste 1'!O15</f>
        <v>38</v>
      </c>
      <c r="P15" s="66">
        <f>'Field data and Waste 1'!P15</f>
        <v>38</v>
      </c>
      <c r="Q15" s="66">
        <f>'Field data and Waste 1'!Q15</f>
        <v>38</v>
      </c>
      <c r="R15" s="66">
        <f>'Field data and Waste 1'!R15</f>
        <v>38</v>
      </c>
      <c r="S15" s="66">
        <f>'Field data and Waste 1'!S15</f>
        <v>38</v>
      </c>
      <c r="T15" s="66">
        <f>'Field data and Waste 1'!T15</f>
        <v>38</v>
      </c>
      <c r="U15" s="66">
        <f>'Field data and Waste 1'!U15</f>
        <v>0</v>
      </c>
      <c r="V15" s="66">
        <f>'Field data and Waste 1'!V15</f>
        <v>0</v>
      </c>
      <c r="AD15" s="42" t="s">
        <v>90</v>
      </c>
      <c r="AE15" s="42">
        <v>7</v>
      </c>
      <c r="AI15" s="59" t="s">
        <v>91</v>
      </c>
      <c r="AJ15" s="68">
        <v>1.8</v>
      </c>
      <c r="AK15" s="61">
        <v>5.4</v>
      </c>
      <c r="AL15" s="19">
        <v>13</v>
      </c>
      <c r="AM15" s="19">
        <v>6.7</v>
      </c>
      <c r="AN15" s="19" t="s">
        <v>36</v>
      </c>
    </row>
    <row r="16" spans="1:41" ht="13.5" thickBot="1">
      <c r="A16" s="115" t="s">
        <v>92</v>
      </c>
      <c r="B16" s="115"/>
      <c r="C16" s="73" t="str">
        <f>'Field data and Waste 1'!C16</f>
        <v>Sandy Loam</v>
      </c>
      <c r="D16" s="73" t="str">
        <f>'Field data and Waste 1'!D16</f>
        <v>Sandy Loam</v>
      </c>
      <c r="E16" s="73" t="str">
        <f>'Field data and Waste 1'!E16</f>
        <v>Sandy Loam</v>
      </c>
      <c r="F16" s="73" t="str">
        <f>'Field data and Waste 1'!F16</f>
        <v>Sandy Loam</v>
      </c>
      <c r="G16" s="73" t="str">
        <f>'Field data and Waste 1'!G16</f>
        <v>Sandy Loam</v>
      </c>
      <c r="H16" s="73" t="str">
        <f>'Field data and Waste 1'!H16</f>
        <v>Sandy Loam</v>
      </c>
      <c r="I16" s="73" t="str">
        <f>'Field data and Waste 1'!I16</f>
        <v>Sandy Loam</v>
      </c>
      <c r="J16" s="73" t="str">
        <f>'Field data and Waste 1'!J16</f>
        <v>Sandy Loam</v>
      </c>
      <c r="K16" s="73" t="str">
        <f>'Field data and Waste 1'!K16</f>
        <v>Sandy Loam</v>
      </c>
      <c r="L16" s="73" t="str">
        <f>'Field data and Waste 1'!L16</f>
        <v>Sandy Loam</v>
      </c>
      <c r="M16" s="73" t="str">
        <f>'Field data and Waste 1'!M16</f>
        <v>Sandy Loam</v>
      </c>
      <c r="N16" s="73" t="str">
        <f>'Field data and Waste 1'!N16</f>
        <v>Sandy Loam</v>
      </c>
      <c r="O16" s="73" t="str">
        <f>'Field data and Waste 1'!O16</f>
        <v>Sandy Loam</v>
      </c>
      <c r="P16" s="73" t="str">
        <f>'Field data and Waste 1'!P16</f>
        <v>Sandy Loam</v>
      </c>
      <c r="Q16" s="73" t="str">
        <f>'Field data and Waste 1'!Q16</f>
        <v>Sandy Loam</v>
      </c>
      <c r="R16" s="73" t="str">
        <f>'Field data and Waste 1'!R16</f>
        <v>Sandy Loam</v>
      </c>
      <c r="S16" s="73" t="str">
        <f>'Field data and Waste 1'!S16</f>
        <v>Sandy Loam</v>
      </c>
      <c r="T16" s="73" t="str">
        <f>'Field data and Waste 1'!T16</f>
        <v>Sandy Loam</v>
      </c>
      <c r="U16" s="73">
        <f>'Field data and Waste 1'!U16</f>
        <v>0</v>
      </c>
      <c r="V16" s="73">
        <f>'Field data and Waste 1'!V16</f>
        <v>0</v>
      </c>
      <c r="AD16" s="58" t="s">
        <v>93</v>
      </c>
      <c r="AE16" s="42">
        <v>8</v>
      </c>
      <c r="AI16" s="59" t="s">
        <v>94</v>
      </c>
      <c r="AJ16" s="60">
        <v>8</v>
      </c>
      <c r="AK16" s="61">
        <v>5.5</v>
      </c>
      <c r="AL16" s="20">
        <v>14</v>
      </c>
      <c r="AM16" s="19">
        <v>6.7</v>
      </c>
      <c r="AN16" s="19" t="s">
        <v>36</v>
      </c>
    </row>
    <row r="17" spans="1:40">
      <c r="A17" s="102" t="s">
        <v>95</v>
      </c>
      <c r="B17" s="103"/>
      <c r="C17" s="38">
        <f>(VLOOKUP(C$14,$AI2:$AK26,2,FALSE))*C$15</f>
        <v>64.599999999999994</v>
      </c>
      <c r="D17" s="38">
        <f t="shared" ref="D17:V17" si="0">(VLOOKUP(D$14,$AI2:$AK26,2,FALSE))*D$15</f>
        <v>64.599999999999994</v>
      </c>
      <c r="E17" s="38">
        <f t="shared" si="0"/>
        <v>64.599999999999994</v>
      </c>
      <c r="F17" s="38">
        <f t="shared" si="0"/>
        <v>64.599999999999994</v>
      </c>
      <c r="G17" s="38">
        <f t="shared" si="0"/>
        <v>64.599999999999994</v>
      </c>
      <c r="H17" s="38">
        <f t="shared" si="0"/>
        <v>64.599999999999994</v>
      </c>
      <c r="I17" s="38">
        <f t="shared" si="0"/>
        <v>64.599999999999994</v>
      </c>
      <c r="J17" s="38">
        <f t="shared" si="0"/>
        <v>64.599999999999994</v>
      </c>
      <c r="K17" s="38">
        <f t="shared" si="0"/>
        <v>64.599999999999994</v>
      </c>
      <c r="L17" s="38">
        <f t="shared" si="0"/>
        <v>64.599999999999994</v>
      </c>
      <c r="M17" s="38">
        <f t="shared" si="0"/>
        <v>64.599999999999994</v>
      </c>
      <c r="N17" s="38">
        <f t="shared" si="0"/>
        <v>64.599999999999994</v>
      </c>
      <c r="O17" s="38">
        <f t="shared" si="0"/>
        <v>64.599999999999994</v>
      </c>
      <c r="P17" s="38">
        <f t="shared" si="0"/>
        <v>64.599999999999994</v>
      </c>
      <c r="Q17" s="38">
        <f t="shared" si="0"/>
        <v>64.599999999999994</v>
      </c>
      <c r="R17" s="38">
        <f t="shared" si="0"/>
        <v>64.599999999999994</v>
      </c>
      <c r="S17" s="38">
        <f t="shared" si="0"/>
        <v>64.599999999999994</v>
      </c>
      <c r="T17" s="38">
        <f t="shared" si="0"/>
        <v>64.599999999999994</v>
      </c>
      <c r="U17" s="38" t="e">
        <f t="shared" si="0"/>
        <v>#N/A</v>
      </c>
      <c r="V17" s="38" t="e">
        <f t="shared" si="0"/>
        <v>#N/A</v>
      </c>
      <c r="AD17" s="58" t="s">
        <v>96</v>
      </c>
      <c r="AE17" s="42">
        <v>10</v>
      </c>
      <c r="AI17" s="54" t="s">
        <v>97</v>
      </c>
      <c r="AJ17" s="55">
        <v>1.4</v>
      </c>
      <c r="AK17" s="56">
        <v>4.8</v>
      </c>
      <c r="AL17" s="57">
        <v>15</v>
      </c>
      <c r="AM17" s="19">
        <v>6.2</v>
      </c>
      <c r="AN17" s="19" t="s">
        <v>28</v>
      </c>
    </row>
    <row r="18" spans="1:40" ht="15" customHeight="1">
      <c r="A18" s="104" t="s">
        <v>98</v>
      </c>
      <c r="B18" s="105"/>
      <c r="C18" s="24">
        <f>$D31</f>
        <v>35.224125000000001</v>
      </c>
      <c r="D18" s="24">
        <f>$D32</f>
        <v>35.224125000000001</v>
      </c>
      <c r="E18" s="24">
        <f>$D33</f>
        <v>35.224125000000001</v>
      </c>
      <c r="F18" s="24">
        <f>$D34</f>
        <v>35.224125000000001</v>
      </c>
      <c r="G18" s="24">
        <f>$D35</f>
        <v>35.224125000000001</v>
      </c>
      <c r="H18" s="24">
        <f>$D36</f>
        <v>35.224125000000001</v>
      </c>
      <c r="I18" s="24">
        <f>$D37</f>
        <v>35.224125000000001</v>
      </c>
      <c r="J18" s="24">
        <f>$D38</f>
        <v>35.224125000000001</v>
      </c>
      <c r="K18" s="24">
        <f>$D39</f>
        <v>35.224125000000001</v>
      </c>
      <c r="L18" s="24">
        <f>$D40</f>
        <v>35.224125000000001</v>
      </c>
      <c r="M18" s="24">
        <f>$D41</f>
        <v>35.224125000000001</v>
      </c>
      <c r="N18" s="24">
        <f>$D42</f>
        <v>35.224125000000001</v>
      </c>
      <c r="O18" s="24">
        <f>$D43</f>
        <v>35.224125000000001</v>
      </c>
      <c r="P18" s="24">
        <f>$D44</f>
        <v>35.224125000000001</v>
      </c>
      <c r="Q18" s="24">
        <f>$D45</f>
        <v>35.224125000000001</v>
      </c>
      <c r="R18" s="24">
        <f>$D46</f>
        <v>35.224125000000001</v>
      </c>
      <c r="S18" s="24">
        <f>$D47</f>
        <v>35.224125000000001</v>
      </c>
      <c r="T18" s="24">
        <f>$D48</f>
        <v>35.224125000000001</v>
      </c>
      <c r="U18" s="24">
        <f>$D49</f>
        <v>0</v>
      </c>
      <c r="V18" s="32">
        <f>$D50</f>
        <v>0</v>
      </c>
      <c r="AD18" s="58" t="s">
        <v>99</v>
      </c>
      <c r="AE18" s="42">
        <v>16</v>
      </c>
      <c r="AI18" s="54" t="s">
        <v>100</v>
      </c>
      <c r="AJ18" s="55">
        <v>5.9</v>
      </c>
      <c r="AK18" s="56">
        <v>18</v>
      </c>
      <c r="AL18" s="57">
        <v>16</v>
      </c>
      <c r="AM18" s="19">
        <v>6.2</v>
      </c>
      <c r="AN18" s="19" t="s">
        <v>28</v>
      </c>
    </row>
    <row r="19" spans="1:40" ht="15" customHeight="1">
      <c r="A19" s="104" t="s">
        <v>101</v>
      </c>
      <c r="B19" s="105"/>
      <c r="C19" s="24">
        <f>C18-C17</f>
        <v>-29.375874999999994</v>
      </c>
      <c r="D19" s="24">
        <f t="shared" ref="D19:V19" si="1">D18-D17</f>
        <v>-29.375874999999994</v>
      </c>
      <c r="E19" s="24">
        <f t="shared" si="1"/>
        <v>-29.375874999999994</v>
      </c>
      <c r="F19" s="24">
        <f t="shared" si="1"/>
        <v>-29.375874999999994</v>
      </c>
      <c r="G19" s="24">
        <f t="shared" si="1"/>
        <v>-29.375874999999994</v>
      </c>
      <c r="H19" s="24">
        <f t="shared" si="1"/>
        <v>-29.375874999999994</v>
      </c>
      <c r="I19" s="24">
        <f t="shared" si="1"/>
        <v>-29.375874999999994</v>
      </c>
      <c r="J19" s="24">
        <f t="shared" si="1"/>
        <v>-29.375874999999994</v>
      </c>
      <c r="K19" s="24">
        <f t="shared" si="1"/>
        <v>-29.375874999999994</v>
      </c>
      <c r="L19" s="24">
        <f t="shared" si="1"/>
        <v>-29.375874999999994</v>
      </c>
      <c r="M19" s="24">
        <f t="shared" si="1"/>
        <v>-29.375874999999994</v>
      </c>
      <c r="N19" s="24">
        <f t="shared" si="1"/>
        <v>-29.375874999999994</v>
      </c>
      <c r="O19" s="24">
        <f t="shared" si="1"/>
        <v>-29.375874999999994</v>
      </c>
      <c r="P19" s="24">
        <f t="shared" si="1"/>
        <v>-29.375874999999994</v>
      </c>
      <c r="Q19" s="24">
        <f t="shared" si="1"/>
        <v>-29.375874999999994</v>
      </c>
      <c r="R19" s="24">
        <f t="shared" si="1"/>
        <v>-29.375874999999994</v>
      </c>
      <c r="S19" s="24">
        <f t="shared" si="1"/>
        <v>-29.375874999999994</v>
      </c>
      <c r="T19" s="24">
        <f t="shared" si="1"/>
        <v>-29.375874999999994</v>
      </c>
      <c r="U19" s="24" t="e">
        <f t="shared" si="1"/>
        <v>#N/A</v>
      </c>
      <c r="V19" s="32" t="e">
        <f t="shared" si="1"/>
        <v>#N/A</v>
      </c>
      <c r="AI19" s="54" t="s">
        <v>102</v>
      </c>
      <c r="AJ19" s="55">
        <v>3.2</v>
      </c>
      <c r="AK19" s="56">
        <v>10.5</v>
      </c>
      <c r="AL19" s="57">
        <v>17</v>
      </c>
      <c r="AM19" s="19">
        <v>6.2</v>
      </c>
      <c r="AN19" s="19" t="s">
        <v>28</v>
      </c>
    </row>
    <row r="20" spans="1:40" ht="15" customHeight="1" thickBot="1">
      <c r="A20" s="106" t="s">
        <v>103</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4" t="s">
        <v>104</v>
      </c>
      <c r="AJ20" s="55">
        <v>2.1</v>
      </c>
      <c r="AK20" s="56">
        <v>7.2</v>
      </c>
      <c r="AL20" s="57">
        <v>18</v>
      </c>
      <c r="AM20" s="19">
        <v>6.2</v>
      </c>
      <c r="AN20" s="19" t="s">
        <v>28</v>
      </c>
    </row>
    <row r="21" spans="1:40" ht="15" customHeight="1">
      <c r="A21" s="102" t="s">
        <v>105</v>
      </c>
      <c r="B21" s="103"/>
      <c r="C21" s="38">
        <f>(VLOOKUP(C$14,$AI2:$AK26,3,FALSE))*C$15</f>
        <v>228</v>
      </c>
      <c r="D21" s="38">
        <f t="shared" ref="D21:V21" si="2">(VLOOKUP(D$14,$AI2:$AK26,3,FALSE))*D$15</f>
        <v>228</v>
      </c>
      <c r="E21" s="38">
        <f t="shared" si="2"/>
        <v>228</v>
      </c>
      <c r="F21" s="38">
        <f t="shared" si="2"/>
        <v>228</v>
      </c>
      <c r="G21" s="38">
        <f t="shared" si="2"/>
        <v>228</v>
      </c>
      <c r="H21" s="38">
        <f t="shared" si="2"/>
        <v>228</v>
      </c>
      <c r="I21" s="38">
        <f t="shared" si="2"/>
        <v>228</v>
      </c>
      <c r="J21" s="38">
        <f t="shared" si="2"/>
        <v>228</v>
      </c>
      <c r="K21" s="38">
        <f t="shared" si="2"/>
        <v>228</v>
      </c>
      <c r="L21" s="38">
        <f t="shared" si="2"/>
        <v>228</v>
      </c>
      <c r="M21" s="38">
        <f t="shared" si="2"/>
        <v>228</v>
      </c>
      <c r="N21" s="38">
        <f t="shared" si="2"/>
        <v>228</v>
      </c>
      <c r="O21" s="38">
        <f t="shared" si="2"/>
        <v>228</v>
      </c>
      <c r="P21" s="38">
        <f t="shared" si="2"/>
        <v>228</v>
      </c>
      <c r="Q21" s="38">
        <f t="shared" si="2"/>
        <v>228</v>
      </c>
      <c r="R21" s="38">
        <f t="shared" si="2"/>
        <v>228</v>
      </c>
      <c r="S21" s="38">
        <f t="shared" si="2"/>
        <v>228</v>
      </c>
      <c r="T21" s="38">
        <f t="shared" si="2"/>
        <v>228</v>
      </c>
      <c r="U21" s="38" t="e">
        <f t="shared" si="2"/>
        <v>#N/A</v>
      </c>
      <c r="V21" s="38" t="e">
        <f t="shared" si="2"/>
        <v>#N/A</v>
      </c>
      <c r="AI21" s="69" t="s">
        <v>106</v>
      </c>
      <c r="AJ21" s="74">
        <v>11</v>
      </c>
      <c r="AK21" s="71">
        <v>12</v>
      </c>
      <c r="AL21" s="39">
        <v>19</v>
      </c>
      <c r="AM21" s="19">
        <v>6.7</v>
      </c>
      <c r="AN21" s="19" t="s">
        <v>36</v>
      </c>
    </row>
    <row r="22" spans="1:40" ht="15" customHeight="1">
      <c r="A22" s="104" t="s">
        <v>107</v>
      </c>
      <c r="B22" s="105"/>
      <c r="C22" s="24">
        <f>$E31</f>
        <v>22.533500000000004</v>
      </c>
      <c r="D22" s="24">
        <f>$E32</f>
        <v>22.533500000000004</v>
      </c>
      <c r="E22" s="24">
        <f>$E33</f>
        <v>22.533500000000004</v>
      </c>
      <c r="F22" s="24">
        <f>$E34</f>
        <v>22.533500000000004</v>
      </c>
      <c r="G22" s="24">
        <f>$E35</f>
        <v>22.533500000000004</v>
      </c>
      <c r="H22" s="24">
        <f>$E36</f>
        <v>22.533500000000004</v>
      </c>
      <c r="I22" s="24">
        <f>$E37</f>
        <v>22.533500000000004</v>
      </c>
      <c r="J22" s="24">
        <f>$E38</f>
        <v>22.533500000000004</v>
      </c>
      <c r="K22" s="24">
        <f>$E39</f>
        <v>22.533500000000004</v>
      </c>
      <c r="L22" s="24">
        <f>$E40</f>
        <v>22.533500000000004</v>
      </c>
      <c r="M22" s="24">
        <f>$E41</f>
        <v>22.533500000000004</v>
      </c>
      <c r="N22" s="24">
        <f>$E42</f>
        <v>22.533500000000004</v>
      </c>
      <c r="O22" s="24">
        <f>$E43</f>
        <v>22.533500000000004</v>
      </c>
      <c r="P22" s="24">
        <f>$E44</f>
        <v>22.533500000000004</v>
      </c>
      <c r="Q22" s="24">
        <f>$E45</f>
        <v>22.533500000000004</v>
      </c>
      <c r="R22" s="24">
        <f>$E46</f>
        <v>22.533500000000004</v>
      </c>
      <c r="S22" s="24">
        <f>$E47</f>
        <v>22.533500000000004</v>
      </c>
      <c r="T22" s="24">
        <f>$E48</f>
        <v>22.533500000000004</v>
      </c>
      <c r="U22" s="24">
        <f>$E49</f>
        <v>0</v>
      </c>
      <c r="V22" s="24">
        <f>$E50</f>
        <v>0</v>
      </c>
      <c r="AI22" s="69" t="s">
        <v>108</v>
      </c>
      <c r="AJ22" s="70">
        <v>1.2</v>
      </c>
      <c r="AK22" s="71">
        <v>5</v>
      </c>
      <c r="AL22" s="39">
        <v>20</v>
      </c>
      <c r="AM22" s="19">
        <v>6.7</v>
      </c>
      <c r="AN22" s="19" t="s">
        <v>36</v>
      </c>
    </row>
    <row r="23" spans="1:40" ht="15" customHeight="1">
      <c r="A23" s="104" t="s">
        <v>109</v>
      </c>
      <c r="B23" s="105"/>
      <c r="C23" s="24">
        <f>C22-C21</f>
        <v>-205.4665</v>
      </c>
      <c r="D23" s="24">
        <f t="shared" ref="D23:V23" si="3">D22-D21</f>
        <v>-205.4665</v>
      </c>
      <c r="E23" s="24">
        <f t="shared" si="3"/>
        <v>-205.4665</v>
      </c>
      <c r="F23" s="24">
        <f t="shared" si="3"/>
        <v>-205.4665</v>
      </c>
      <c r="G23" s="24">
        <f t="shared" si="3"/>
        <v>-205.4665</v>
      </c>
      <c r="H23" s="24">
        <f t="shared" si="3"/>
        <v>-205.4665</v>
      </c>
      <c r="I23" s="24">
        <f t="shared" si="3"/>
        <v>-205.4665</v>
      </c>
      <c r="J23" s="24">
        <f t="shared" si="3"/>
        <v>-205.4665</v>
      </c>
      <c r="K23" s="24">
        <f t="shared" si="3"/>
        <v>-205.4665</v>
      </c>
      <c r="L23" s="24">
        <f t="shared" si="3"/>
        <v>-205.4665</v>
      </c>
      <c r="M23" s="24">
        <f t="shared" si="3"/>
        <v>-205.4665</v>
      </c>
      <c r="N23" s="24">
        <f t="shared" si="3"/>
        <v>-205.4665</v>
      </c>
      <c r="O23" s="24">
        <f t="shared" si="3"/>
        <v>-205.4665</v>
      </c>
      <c r="P23" s="24">
        <f t="shared" si="3"/>
        <v>-205.4665</v>
      </c>
      <c r="Q23" s="24">
        <f t="shared" si="3"/>
        <v>-205.4665</v>
      </c>
      <c r="R23" s="24">
        <f t="shared" si="3"/>
        <v>-205.4665</v>
      </c>
      <c r="S23" s="24">
        <f t="shared" si="3"/>
        <v>-205.4665</v>
      </c>
      <c r="T23" s="24">
        <f t="shared" si="3"/>
        <v>-205.4665</v>
      </c>
      <c r="U23" s="24" t="e">
        <f t="shared" si="3"/>
        <v>#N/A</v>
      </c>
      <c r="V23" s="24" t="e">
        <f t="shared" si="3"/>
        <v>#N/A</v>
      </c>
      <c r="AI23" s="69" t="s">
        <v>110</v>
      </c>
      <c r="AJ23" s="74">
        <v>9</v>
      </c>
      <c r="AK23" s="71">
        <v>10</v>
      </c>
      <c r="AL23" s="39">
        <v>21</v>
      </c>
      <c r="AM23" s="19">
        <v>6.7</v>
      </c>
      <c r="AN23" s="19" t="s">
        <v>36</v>
      </c>
    </row>
    <row r="24" spans="1:40" ht="15" customHeight="1" thickBot="1">
      <c r="A24" s="106" t="s">
        <v>111</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69" t="s">
        <v>112</v>
      </c>
      <c r="AJ24" s="74">
        <v>1.5</v>
      </c>
      <c r="AK24" s="71">
        <v>3</v>
      </c>
      <c r="AL24" s="39">
        <v>22</v>
      </c>
      <c r="AM24" s="19">
        <v>6.7</v>
      </c>
      <c r="AN24" s="19" t="s">
        <v>36</v>
      </c>
    </row>
    <row r="25" spans="1:40">
      <c r="C25" s="63"/>
      <c r="D25" s="75"/>
      <c r="E25" s="75"/>
      <c r="F25" s="75"/>
      <c r="AI25" s="69" t="s">
        <v>113</v>
      </c>
      <c r="AJ25" s="74">
        <v>1</v>
      </c>
      <c r="AK25" s="71">
        <v>5.8</v>
      </c>
      <c r="AL25" s="39">
        <v>23</v>
      </c>
      <c r="AM25" s="19">
        <v>6.7</v>
      </c>
      <c r="AN25" s="19" t="s">
        <v>36</v>
      </c>
    </row>
    <row r="26" spans="1:40" s="18" customFormat="1">
      <c r="A26" s="1"/>
      <c r="B26" s="8" t="s">
        <v>114</v>
      </c>
      <c r="C26" s="8" t="s">
        <v>115</v>
      </c>
      <c r="D26" s="10" t="s">
        <v>116</v>
      </c>
      <c r="E26" s="10" t="s">
        <v>117</v>
      </c>
      <c r="F26" s="10" t="s">
        <v>118</v>
      </c>
      <c r="G26" s="8" t="s">
        <v>119</v>
      </c>
      <c r="H26" s="10" t="s">
        <v>120</v>
      </c>
      <c r="I26" s="10" t="s">
        <v>121</v>
      </c>
      <c r="J26" s="8" t="s">
        <v>122</v>
      </c>
      <c r="K26" s="8" t="s">
        <v>123</v>
      </c>
      <c r="L26" s="8" t="s">
        <v>124</v>
      </c>
      <c r="M26" s="8" t="s">
        <v>125</v>
      </c>
      <c r="N26" s="8" t="s">
        <v>126</v>
      </c>
      <c r="O26" s="8" t="s">
        <v>127</v>
      </c>
      <c r="P26" s="10" t="s">
        <v>128</v>
      </c>
      <c r="Q26" s="10" t="s">
        <v>129</v>
      </c>
      <c r="R26" s="10" t="s">
        <v>130</v>
      </c>
      <c r="S26" s="10" t="s">
        <v>131</v>
      </c>
      <c r="T26" s="10" t="s">
        <v>132</v>
      </c>
      <c r="U26" s="10" t="s">
        <v>133</v>
      </c>
      <c r="AI26" s="76" t="s">
        <v>134</v>
      </c>
      <c r="AJ26" s="77">
        <v>0.7</v>
      </c>
      <c r="AK26" s="78">
        <v>2.4</v>
      </c>
      <c r="AL26" s="39">
        <v>24</v>
      </c>
      <c r="AM26" s="18">
        <v>6.7</v>
      </c>
      <c r="AN26" s="19" t="s">
        <v>36</v>
      </c>
    </row>
    <row r="27" spans="1:40" s="63" customFormat="1">
      <c r="A27" s="79"/>
      <c r="B27" s="80" t="s">
        <v>135</v>
      </c>
      <c r="C27" s="99" t="s">
        <v>16</v>
      </c>
      <c r="D27" s="99" t="s">
        <v>43</v>
      </c>
      <c r="E27" s="99" t="s">
        <v>43</v>
      </c>
      <c r="F27" s="99" t="s">
        <v>43</v>
      </c>
      <c r="G27" s="99" t="s">
        <v>43</v>
      </c>
      <c r="H27" s="99" t="s">
        <v>43</v>
      </c>
      <c r="I27" s="99" t="s">
        <v>43</v>
      </c>
      <c r="J27" s="99" t="s">
        <v>43</v>
      </c>
      <c r="K27" s="99" t="s">
        <v>43</v>
      </c>
      <c r="L27" s="99" t="s">
        <v>43</v>
      </c>
      <c r="M27" s="99" t="s">
        <v>43</v>
      </c>
      <c r="N27" s="99"/>
      <c r="O27" s="99"/>
      <c r="P27" s="99" t="s">
        <v>43</v>
      </c>
      <c r="Q27" s="99" t="s">
        <v>43</v>
      </c>
      <c r="R27" s="99"/>
      <c r="S27" s="99"/>
      <c r="T27" s="99"/>
      <c r="U27" s="99"/>
    </row>
    <row r="28" spans="1:40" s="63" customFormat="1">
      <c r="A28" s="81"/>
      <c r="B28" s="31">
        <v>1.55</v>
      </c>
      <c r="C28" s="23">
        <v>0.03</v>
      </c>
      <c r="D28" s="23">
        <v>61.5</v>
      </c>
      <c r="E28" s="23">
        <v>74.8</v>
      </c>
      <c r="F28" s="23">
        <v>24</v>
      </c>
      <c r="G28" s="23">
        <v>0.21199999999999999</v>
      </c>
      <c r="H28" s="23">
        <v>1.77</v>
      </c>
      <c r="I28" s="23">
        <v>0.5</v>
      </c>
      <c r="J28" s="23">
        <v>0.01</v>
      </c>
      <c r="K28" s="30">
        <v>0.05</v>
      </c>
      <c r="L28" s="23">
        <v>0.22900000000000001</v>
      </c>
      <c r="M28" s="23">
        <v>0.27600000000000002</v>
      </c>
      <c r="N28" s="23"/>
      <c r="O28" s="23"/>
      <c r="P28" s="23">
        <v>284</v>
      </c>
      <c r="Q28" s="23">
        <v>125</v>
      </c>
      <c r="R28" s="23"/>
      <c r="S28" s="23"/>
      <c r="T28" s="23"/>
      <c r="U28" s="23"/>
    </row>
    <row r="29" spans="1:40" s="15" customFormat="1" ht="27">
      <c r="A29" s="108" t="s">
        <v>49</v>
      </c>
      <c r="B29" s="8" t="s">
        <v>136</v>
      </c>
      <c r="C29" s="4" t="s">
        <v>137</v>
      </c>
      <c r="D29" s="4" t="s">
        <v>98</v>
      </c>
      <c r="E29" s="5" t="s">
        <v>138</v>
      </c>
      <c r="F29" s="4" t="s">
        <v>139</v>
      </c>
      <c r="G29" s="4" t="s">
        <v>140</v>
      </c>
      <c r="H29" s="4" t="s">
        <v>141</v>
      </c>
      <c r="I29" s="4" t="s">
        <v>142</v>
      </c>
      <c r="J29" s="4" t="s">
        <v>143</v>
      </c>
      <c r="K29" s="4" t="s">
        <v>144</v>
      </c>
      <c r="L29" s="4" t="s">
        <v>145</v>
      </c>
      <c r="M29" s="4" t="s">
        <v>146</v>
      </c>
      <c r="N29" s="4" t="s">
        <v>147</v>
      </c>
      <c r="O29" s="14" t="s">
        <v>148</v>
      </c>
      <c r="P29" s="5" t="s">
        <v>149</v>
      </c>
      <c r="Q29" s="5" t="s">
        <v>150</v>
      </c>
      <c r="R29" s="5" t="s">
        <v>151</v>
      </c>
      <c r="S29" s="5" t="s">
        <v>152</v>
      </c>
      <c r="T29" s="5" t="s">
        <v>153</v>
      </c>
      <c r="U29" s="5" t="s">
        <v>154</v>
      </c>
    </row>
    <row r="30" spans="1:40" s="17" customFormat="1" ht="27">
      <c r="A30" s="109"/>
      <c r="B30" s="9" t="s">
        <v>155</v>
      </c>
      <c r="C30" s="6" t="s">
        <v>156</v>
      </c>
      <c r="D30" s="7" t="s">
        <v>157</v>
      </c>
      <c r="E30" s="7" t="s">
        <v>158</v>
      </c>
      <c r="F30" s="7" t="s">
        <v>159</v>
      </c>
      <c r="G30" s="6" t="s">
        <v>156</v>
      </c>
      <c r="H30" s="6" t="s">
        <v>156</v>
      </c>
      <c r="I30" s="6" t="s">
        <v>156</v>
      </c>
      <c r="J30" s="6" t="s">
        <v>156</v>
      </c>
      <c r="K30" s="6" t="s">
        <v>156</v>
      </c>
      <c r="L30" s="6" t="s">
        <v>156</v>
      </c>
      <c r="M30" s="6" t="s">
        <v>156</v>
      </c>
      <c r="N30" s="16" t="s">
        <v>156</v>
      </c>
      <c r="O30" s="16" t="s">
        <v>156</v>
      </c>
      <c r="P30" s="7" t="s">
        <v>156</v>
      </c>
      <c r="Q30" s="7" t="s">
        <v>156</v>
      </c>
      <c r="R30" s="6" t="s">
        <v>156</v>
      </c>
      <c r="S30" s="6" t="s">
        <v>156</v>
      </c>
      <c r="T30" s="6" t="s">
        <v>156</v>
      </c>
      <c r="U30" s="6" t="s">
        <v>156</v>
      </c>
    </row>
    <row r="31" spans="1:40" s="82" customFormat="1">
      <c r="A31" s="21" t="str">
        <f>C8</f>
        <v>Fron 1</v>
      </c>
      <c r="B31" s="23">
        <v>250</v>
      </c>
      <c r="C31" s="2">
        <f>IF(C$27="%w/w SAR",((C$28*10)*$B31),IF(C$27="%w/w DM",(((C$28*10)*($B$28/100))*$B31),IF(C$27="kg/t SAR",(C$28*$B31),IF(C$27="kg/t DM",((C$28*($B$28/100))*$B31),IF(C$27="mg/kg SAR",((C$28*0.001)*$B31),IF(C$27="mg/kg DM",(((C$28*0.001)*($B$28/100))*$B31),0))))))</f>
        <v>75</v>
      </c>
      <c r="D31" s="2">
        <f>(IF(D$27="%w/w SAR",((D$28*10)*$B31),IF(D$27="%w/w DM",(((D$28*10)*($B$28/100))*$B31),IF(D$27="kg/t SAR",(D$28*$B31),IF(D$27="kg/t DM",((D$28*($B$28/100))*$B31),IF(D$27="mg/kg SAR",((D$28*0.001)*$B31),IF(D$27="mg/kg DM",(((D$28*0.001)*($B$28/100))*$B31),"0")))))))*2.291</f>
        <v>35.224125000000001</v>
      </c>
      <c r="E31" s="2">
        <f>(IF(E$27="%w/w SAR",((E$28*10)*$B31),IF(E$27="%w/w DM",(((E$28*10)*($B$28/100))*$B31),IF(E$27="kg/t SAR",(E$28*$B31),IF(E$27="kg/t DM",((E$28*($B$28/100))*$B31),IF(E$27="mg/kg SAR",((E$28*0.001)*$B31),IF(E$27="mg/kg DM",(((E$28*0.001)*($B$28/100))*$B31),"0")))))))*1.205</f>
        <v>22.533500000000004</v>
      </c>
      <c r="F31" s="2">
        <f>(IF(F$27="%w/w SAR",((F$28*10)*$B31),IF(F$27="%w/w DM",(((F$28*10)*($B$28/100))*$B31),IF(F$27="kg/t SAR",(F$28*$B31),IF(F$27="kg/t DM",((F$28*($B$28/100))*$B31),IF(F$27="mg/kg SAR",((F$28*0.001)*$B31),IF(F$27="mg/kg DM",(((F$28*0.001)*($B$28/100))*$B31),"0")))))))*1.658</f>
        <v>9.9480000000000004</v>
      </c>
      <c r="G31" s="2">
        <f t="shared" ref="G31:P46" si="5">IF(G$27="%w/w SAR",((G$28*10)*$B31),IF(G$27="%w/w DM",(((G$28*10)*($B$28/100))*$B31),IF(G$27="kg/t SAR",(G$28*$B31),IF(G$27="kg/t DM",((G$28*($B$28/100))*$B31),IF(G$27="mg/kg SAR",((G$28*0.001)*$B31),IF(G$27="mg/kg DM",(((G$28*0.001)*($B$28/100))*$B31),0))))))</f>
        <v>5.2999999999999999E-2</v>
      </c>
      <c r="H31" s="2">
        <f t="shared" si="5"/>
        <v>0.4425</v>
      </c>
      <c r="I31" s="2">
        <f t="shared" si="5"/>
        <v>0.125</v>
      </c>
      <c r="J31" s="2">
        <f t="shared" si="5"/>
        <v>2.5000000000000001E-3</v>
      </c>
      <c r="K31" s="2">
        <f t="shared" si="5"/>
        <v>1.2500000000000001E-2</v>
      </c>
      <c r="L31" s="2">
        <f t="shared" si="5"/>
        <v>5.7250000000000002E-2</v>
      </c>
      <c r="M31" s="2">
        <f t="shared" si="5"/>
        <v>6.9000000000000006E-2</v>
      </c>
      <c r="N31" s="2">
        <f t="shared" si="5"/>
        <v>0</v>
      </c>
      <c r="O31" s="2">
        <f t="shared" si="5"/>
        <v>0</v>
      </c>
      <c r="P31" s="2">
        <f t="shared" si="5"/>
        <v>71.000000000000014</v>
      </c>
      <c r="Q31" s="2">
        <f>(IF(Q$27="%w/w SAR",((Q$28*10)*$B31),IF(Q$27="%w/w DM",(((Q$28*10)*($B$28/100))*$B31),IF(Q$27="kg/t SAR",(Q$28*$B31),IF(Q$27="kg/t DM",((Q$28*($B$28/100))*$B31),IF(Q$27="mg/kg SAR",((Q$28*0.001)*$B31),IF(Q$27="mg/kg DM",(((Q$28*0.001)*($B$28/100))*$B31),0)))))))*2.5</f>
        <v>78.125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5"/>
      <c r="AC31" s="65"/>
      <c r="AD31" s="65"/>
      <c r="AE31" s="65"/>
      <c r="AF31" s="65"/>
      <c r="AG31" s="65"/>
      <c r="AH31" s="65"/>
      <c r="AI31" s="65"/>
    </row>
    <row r="32" spans="1:40" s="82" customFormat="1">
      <c r="A32" s="21" t="str">
        <f>D8</f>
        <v>Fron 2</v>
      </c>
      <c r="B32" s="23">
        <v>250</v>
      </c>
      <c r="C32" s="2">
        <f t="shared" ref="C32:C50" si="6">IF(C$27="%w/w SAR",((C$28*10)*$B32),IF(C$27="%w/w DM",(((C$28*10)*($B$28/100))*$B32),IF(C$27="kg/t SAR",(C$28*$B32),IF(C$27="kg/t DM",((C$28*($B$28/100))*$B32),IF(C$27="mg/kg SAR",((C$28*0.001)*$B32),IF(C$27="mg/kg DM",(((C$28*0.001)*($B$28/100))*$B32),0))))))</f>
        <v>75</v>
      </c>
      <c r="D32" s="2">
        <f t="shared" ref="D32:D50" si="7">(IF(D$27="%w/w SAR",((D$28*10)*$B32),IF(D$27="%w/w DM",(((D$28*10)*($B$28/100))*$B32),IF(D$27="kg/t SAR",(D$28*$B32),IF(D$27="kg/t DM",((D$28*($B$28/100))*$B32),IF(D$27="mg/kg SAR",((D$28*0.001)*$B32),IF(D$27="mg/kg DM",(((D$28*0.001)*($B$28/100))*$B32),"0")))))))*2.291</f>
        <v>35.224125000000001</v>
      </c>
      <c r="E32" s="2">
        <f t="shared" ref="E32:E50" si="8">(IF(E$27="%w/w SAR",((E$28*10)*$B32),IF(E$27="%w/w DM",(((E$28*10)*($B$28/100))*$B32),IF(E$27="kg/t SAR",(E$28*$B32),IF(E$27="kg/t DM",((E$28*($B$28/100))*$B32),IF(E$27="mg/kg SAR",((E$28*0.001)*$B32),IF(E$27="mg/kg DM",(((E$28*0.001)*($B$28/100))*$B32),"0")))))))*1.205</f>
        <v>22.533500000000004</v>
      </c>
      <c r="F32" s="2">
        <f t="shared" ref="F32:F50" si="9">(IF(F$27="%w/w SAR",((F$28*10)*$B32),IF(F$27="%w/w DM",(((F$28*10)*($B$28/100))*$B32),IF(F$27="kg/t SAR",(F$28*$B32),IF(F$27="kg/t DM",((F$28*($B$28/100))*$B32),IF(F$27="mg/kg SAR",((F$28*0.001)*$B32),IF(F$27="mg/kg DM",(((F$28*0.001)*($B$28/100))*$B32),"0")))))))*1.658</f>
        <v>9.9480000000000004</v>
      </c>
      <c r="G32" s="2">
        <f t="shared" si="5"/>
        <v>5.2999999999999999E-2</v>
      </c>
      <c r="H32" s="2">
        <f t="shared" si="5"/>
        <v>0.4425</v>
      </c>
      <c r="I32" s="2">
        <f t="shared" si="5"/>
        <v>0.125</v>
      </c>
      <c r="J32" s="2">
        <f t="shared" si="5"/>
        <v>2.5000000000000001E-3</v>
      </c>
      <c r="K32" s="2">
        <f t="shared" si="5"/>
        <v>1.2500000000000001E-2</v>
      </c>
      <c r="L32" s="2">
        <f t="shared" si="5"/>
        <v>5.7250000000000002E-2</v>
      </c>
      <c r="M32" s="2">
        <f t="shared" si="5"/>
        <v>6.9000000000000006E-2</v>
      </c>
      <c r="N32" s="2">
        <f t="shared" si="5"/>
        <v>0</v>
      </c>
      <c r="O32" s="2">
        <f t="shared" si="5"/>
        <v>0</v>
      </c>
      <c r="P32" s="2">
        <f t="shared" si="5"/>
        <v>71.000000000000014</v>
      </c>
      <c r="Q32" s="2">
        <f t="shared" ref="Q32:Q50" si="10">(IF(Q$27="%w/w SAR",((Q$28*10)*$B32),IF(Q$27="%w/w DM",(((Q$28*10)*($B$28/100))*$B32),IF(Q$27="kg/t SAR",(Q$28*$B32),IF(Q$27="kg/t DM",((Q$28*($B$28/100))*$B32),IF(Q$27="mg/kg SAR",((Q$28*0.001)*$B32),IF(Q$27="mg/kg DM",(((Q$28*0.001)*($B$28/100))*$B32),0)))))))*2.5</f>
        <v>78.125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5"/>
      <c r="AC32" s="65"/>
      <c r="AD32" s="65"/>
      <c r="AE32" s="65"/>
      <c r="AF32" s="65"/>
      <c r="AG32" s="65"/>
      <c r="AH32" s="65"/>
      <c r="AI32" s="65"/>
    </row>
    <row r="33" spans="1:35" s="82" customFormat="1">
      <c r="A33" s="21" t="str">
        <f>E8</f>
        <v>Fron 3</v>
      </c>
      <c r="B33" s="23">
        <v>250</v>
      </c>
      <c r="C33" s="2">
        <f t="shared" si="6"/>
        <v>75</v>
      </c>
      <c r="D33" s="2">
        <f t="shared" si="7"/>
        <v>35.224125000000001</v>
      </c>
      <c r="E33" s="2">
        <f t="shared" si="8"/>
        <v>22.533500000000004</v>
      </c>
      <c r="F33" s="2">
        <f t="shared" si="9"/>
        <v>9.9480000000000004</v>
      </c>
      <c r="G33" s="2">
        <f t="shared" si="5"/>
        <v>5.2999999999999999E-2</v>
      </c>
      <c r="H33" s="2">
        <f t="shared" si="5"/>
        <v>0.4425</v>
      </c>
      <c r="I33" s="2">
        <f t="shared" si="5"/>
        <v>0.125</v>
      </c>
      <c r="J33" s="2">
        <f t="shared" si="5"/>
        <v>2.5000000000000001E-3</v>
      </c>
      <c r="K33" s="2">
        <f t="shared" si="5"/>
        <v>1.2500000000000001E-2</v>
      </c>
      <c r="L33" s="2">
        <f t="shared" si="5"/>
        <v>5.7250000000000002E-2</v>
      </c>
      <c r="M33" s="2">
        <f t="shared" si="5"/>
        <v>6.9000000000000006E-2</v>
      </c>
      <c r="N33" s="2">
        <f t="shared" si="5"/>
        <v>0</v>
      </c>
      <c r="O33" s="2">
        <f t="shared" si="5"/>
        <v>0</v>
      </c>
      <c r="P33" s="2">
        <f t="shared" si="5"/>
        <v>71.000000000000014</v>
      </c>
      <c r="Q33" s="2">
        <f t="shared" si="10"/>
        <v>78.125</v>
      </c>
      <c r="R33" s="2">
        <f t="shared" si="11"/>
        <v>0</v>
      </c>
      <c r="S33" s="2">
        <f t="shared" si="11"/>
        <v>0</v>
      </c>
      <c r="T33" s="2">
        <f t="shared" si="11"/>
        <v>0</v>
      </c>
      <c r="U33" s="2">
        <f t="shared" si="11"/>
        <v>0</v>
      </c>
      <c r="AB33" s="65"/>
      <c r="AC33" s="65"/>
      <c r="AD33" s="65"/>
      <c r="AE33" s="65"/>
      <c r="AF33" s="65"/>
      <c r="AG33" s="65"/>
      <c r="AH33" s="65"/>
      <c r="AI33" s="65"/>
    </row>
    <row r="34" spans="1:35" s="82" customFormat="1">
      <c r="A34" s="21" t="str">
        <f>F8</f>
        <v>Fron 4</v>
      </c>
      <c r="B34" s="23">
        <v>250</v>
      </c>
      <c r="C34" s="2">
        <f t="shared" si="6"/>
        <v>75</v>
      </c>
      <c r="D34" s="2">
        <f t="shared" si="7"/>
        <v>35.224125000000001</v>
      </c>
      <c r="E34" s="2">
        <f t="shared" si="8"/>
        <v>22.533500000000004</v>
      </c>
      <c r="F34" s="2">
        <f t="shared" si="9"/>
        <v>9.9480000000000004</v>
      </c>
      <c r="G34" s="2">
        <f t="shared" si="5"/>
        <v>5.2999999999999999E-2</v>
      </c>
      <c r="H34" s="2">
        <f t="shared" si="5"/>
        <v>0.4425</v>
      </c>
      <c r="I34" s="2">
        <f t="shared" si="5"/>
        <v>0.125</v>
      </c>
      <c r="J34" s="2">
        <f t="shared" si="5"/>
        <v>2.5000000000000001E-3</v>
      </c>
      <c r="K34" s="2">
        <f t="shared" si="5"/>
        <v>1.2500000000000001E-2</v>
      </c>
      <c r="L34" s="2">
        <f t="shared" si="5"/>
        <v>5.7250000000000002E-2</v>
      </c>
      <c r="M34" s="2">
        <f t="shared" si="5"/>
        <v>6.9000000000000006E-2</v>
      </c>
      <c r="N34" s="2">
        <f t="shared" si="5"/>
        <v>0</v>
      </c>
      <c r="O34" s="2">
        <f t="shared" si="5"/>
        <v>0</v>
      </c>
      <c r="P34" s="2">
        <f t="shared" si="5"/>
        <v>71.000000000000014</v>
      </c>
      <c r="Q34" s="2">
        <f t="shared" si="10"/>
        <v>78.125</v>
      </c>
      <c r="R34" s="2">
        <f t="shared" si="11"/>
        <v>0</v>
      </c>
      <c r="S34" s="2">
        <f t="shared" si="11"/>
        <v>0</v>
      </c>
      <c r="T34" s="2">
        <f t="shared" si="11"/>
        <v>0</v>
      </c>
      <c r="U34" s="2">
        <f t="shared" si="11"/>
        <v>0</v>
      </c>
      <c r="AB34" s="65"/>
      <c r="AC34" s="65"/>
      <c r="AD34" s="65"/>
      <c r="AE34" s="65"/>
      <c r="AF34" s="65"/>
      <c r="AG34" s="65"/>
      <c r="AH34" s="65"/>
      <c r="AI34" s="65"/>
    </row>
    <row r="35" spans="1:35" s="82" customFormat="1">
      <c r="A35" s="21" t="str">
        <f>G8</f>
        <v>Fron 5</v>
      </c>
      <c r="B35" s="23">
        <v>250</v>
      </c>
      <c r="C35" s="2">
        <f t="shared" si="6"/>
        <v>75</v>
      </c>
      <c r="D35" s="2">
        <f t="shared" si="7"/>
        <v>35.224125000000001</v>
      </c>
      <c r="E35" s="2">
        <f t="shared" si="8"/>
        <v>22.533500000000004</v>
      </c>
      <c r="F35" s="2">
        <f t="shared" si="9"/>
        <v>9.9480000000000004</v>
      </c>
      <c r="G35" s="2">
        <f t="shared" si="5"/>
        <v>5.2999999999999999E-2</v>
      </c>
      <c r="H35" s="2">
        <f t="shared" si="5"/>
        <v>0.4425</v>
      </c>
      <c r="I35" s="2">
        <f t="shared" si="5"/>
        <v>0.125</v>
      </c>
      <c r="J35" s="2">
        <f t="shared" si="5"/>
        <v>2.5000000000000001E-3</v>
      </c>
      <c r="K35" s="2">
        <f t="shared" si="5"/>
        <v>1.2500000000000001E-2</v>
      </c>
      <c r="L35" s="2">
        <f t="shared" si="5"/>
        <v>5.7250000000000002E-2</v>
      </c>
      <c r="M35" s="2">
        <f t="shared" si="5"/>
        <v>6.9000000000000006E-2</v>
      </c>
      <c r="N35" s="2">
        <f t="shared" si="5"/>
        <v>0</v>
      </c>
      <c r="O35" s="2">
        <f t="shared" si="5"/>
        <v>0</v>
      </c>
      <c r="P35" s="2">
        <f t="shared" si="5"/>
        <v>71.000000000000014</v>
      </c>
      <c r="Q35" s="2">
        <f t="shared" si="10"/>
        <v>78.125</v>
      </c>
      <c r="R35" s="2">
        <f t="shared" si="11"/>
        <v>0</v>
      </c>
      <c r="S35" s="2">
        <f t="shared" si="11"/>
        <v>0</v>
      </c>
      <c r="T35" s="2">
        <f t="shared" si="11"/>
        <v>0</v>
      </c>
      <c r="U35" s="2">
        <f t="shared" si="11"/>
        <v>0</v>
      </c>
      <c r="AB35" s="65"/>
      <c r="AC35" s="65"/>
      <c r="AD35" s="65"/>
      <c r="AE35" s="65"/>
      <c r="AF35" s="65"/>
      <c r="AG35" s="65"/>
      <c r="AH35" s="65"/>
      <c r="AI35" s="65"/>
    </row>
    <row r="36" spans="1:35" s="82" customFormat="1">
      <c r="A36" s="21" t="str">
        <f>H8</f>
        <v>Fron 6</v>
      </c>
      <c r="B36" s="23">
        <v>250</v>
      </c>
      <c r="C36" s="2">
        <f t="shared" si="6"/>
        <v>75</v>
      </c>
      <c r="D36" s="2">
        <f t="shared" si="7"/>
        <v>35.224125000000001</v>
      </c>
      <c r="E36" s="2">
        <f t="shared" si="8"/>
        <v>22.533500000000004</v>
      </c>
      <c r="F36" s="2">
        <f t="shared" si="9"/>
        <v>9.9480000000000004</v>
      </c>
      <c r="G36" s="2">
        <f t="shared" si="5"/>
        <v>5.2999999999999999E-2</v>
      </c>
      <c r="H36" s="2">
        <f t="shared" si="5"/>
        <v>0.4425</v>
      </c>
      <c r="I36" s="2">
        <f t="shared" si="5"/>
        <v>0.125</v>
      </c>
      <c r="J36" s="2">
        <f t="shared" si="5"/>
        <v>2.5000000000000001E-3</v>
      </c>
      <c r="K36" s="2">
        <f t="shared" si="5"/>
        <v>1.2500000000000001E-2</v>
      </c>
      <c r="L36" s="2">
        <f t="shared" si="5"/>
        <v>5.7250000000000002E-2</v>
      </c>
      <c r="M36" s="2">
        <f t="shared" si="5"/>
        <v>6.9000000000000006E-2</v>
      </c>
      <c r="N36" s="2">
        <f t="shared" si="5"/>
        <v>0</v>
      </c>
      <c r="O36" s="2">
        <f t="shared" si="5"/>
        <v>0</v>
      </c>
      <c r="P36" s="2">
        <f t="shared" si="5"/>
        <v>71.000000000000014</v>
      </c>
      <c r="Q36" s="2">
        <f t="shared" si="10"/>
        <v>78.125</v>
      </c>
      <c r="R36" s="2">
        <f t="shared" si="11"/>
        <v>0</v>
      </c>
      <c r="S36" s="2">
        <f t="shared" si="11"/>
        <v>0</v>
      </c>
      <c r="T36" s="2">
        <f t="shared" si="11"/>
        <v>0</v>
      </c>
      <c r="U36" s="2">
        <f t="shared" si="11"/>
        <v>0</v>
      </c>
      <c r="AB36" s="65"/>
      <c r="AC36" s="65"/>
      <c r="AD36" s="65"/>
      <c r="AE36" s="65"/>
      <c r="AF36" s="65"/>
      <c r="AG36" s="65"/>
      <c r="AH36" s="65"/>
      <c r="AI36" s="65"/>
    </row>
    <row r="37" spans="1:35" s="82" customFormat="1">
      <c r="A37" s="21" t="str">
        <f>I8</f>
        <v>Fron 7</v>
      </c>
      <c r="B37" s="23">
        <v>250</v>
      </c>
      <c r="C37" s="2">
        <f t="shared" si="6"/>
        <v>75</v>
      </c>
      <c r="D37" s="2">
        <f t="shared" si="7"/>
        <v>35.224125000000001</v>
      </c>
      <c r="E37" s="2">
        <f t="shared" si="8"/>
        <v>22.533500000000004</v>
      </c>
      <c r="F37" s="2">
        <f t="shared" si="9"/>
        <v>9.9480000000000004</v>
      </c>
      <c r="G37" s="2">
        <f t="shared" si="5"/>
        <v>5.2999999999999999E-2</v>
      </c>
      <c r="H37" s="2">
        <f t="shared" si="5"/>
        <v>0.4425</v>
      </c>
      <c r="I37" s="2">
        <f t="shared" si="5"/>
        <v>0.125</v>
      </c>
      <c r="J37" s="2">
        <f t="shared" si="5"/>
        <v>2.5000000000000001E-3</v>
      </c>
      <c r="K37" s="2">
        <f t="shared" si="5"/>
        <v>1.2500000000000001E-2</v>
      </c>
      <c r="L37" s="2">
        <f t="shared" si="5"/>
        <v>5.7250000000000002E-2</v>
      </c>
      <c r="M37" s="2">
        <f t="shared" si="5"/>
        <v>6.9000000000000006E-2</v>
      </c>
      <c r="N37" s="2">
        <f t="shared" si="5"/>
        <v>0</v>
      </c>
      <c r="O37" s="2">
        <f t="shared" si="5"/>
        <v>0</v>
      </c>
      <c r="P37" s="2">
        <f t="shared" si="5"/>
        <v>71.000000000000014</v>
      </c>
      <c r="Q37" s="2">
        <f t="shared" si="10"/>
        <v>78.125</v>
      </c>
      <c r="R37" s="2">
        <f t="shared" si="11"/>
        <v>0</v>
      </c>
      <c r="S37" s="2">
        <f t="shared" si="11"/>
        <v>0</v>
      </c>
      <c r="T37" s="2">
        <f t="shared" si="11"/>
        <v>0</v>
      </c>
      <c r="U37" s="2">
        <f t="shared" si="11"/>
        <v>0</v>
      </c>
      <c r="AB37" s="65"/>
      <c r="AC37" s="65"/>
      <c r="AD37" s="65"/>
      <c r="AE37" s="65"/>
      <c r="AF37" s="65"/>
      <c r="AG37" s="65"/>
      <c r="AH37" s="65"/>
      <c r="AI37" s="65"/>
    </row>
    <row r="38" spans="1:35" s="82" customFormat="1">
      <c r="A38" s="21" t="str">
        <f>J8</f>
        <v>Fron 8</v>
      </c>
      <c r="B38" s="23">
        <v>250</v>
      </c>
      <c r="C38" s="2">
        <f t="shared" si="6"/>
        <v>75</v>
      </c>
      <c r="D38" s="2">
        <f t="shared" si="7"/>
        <v>35.224125000000001</v>
      </c>
      <c r="E38" s="2">
        <f t="shared" si="8"/>
        <v>22.533500000000004</v>
      </c>
      <c r="F38" s="2">
        <f t="shared" si="9"/>
        <v>9.9480000000000004</v>
      </c>
      <c r="G38" s="2">
        <f t="shared" si="5"/>
        <v>5.2999999999999999E-2</v>
      </c>
      <c r="H38" s="2">
        <f t="shared" si="5"/>
        <v>0.4425</v>
      </c>
      <c r="I38" s="2">
        <f t="shared" si="5"/>
        <v>0.125</v>
      </c>
      <c r="J38" s="2">
        <f t="shared" si="5"/>
        <v>2.5000000000000001E-3</v>
      </c>
      <c r="K38" s="2">
        <f t="shared" si="5"/>
        <v>1.2500000000000001E-2</v>
      </c>
      <c r="L38" s="2">
        <f t="shared" si="5"/>
        <v>5.7250000000000002E-2</v>
      </c>
      <c r="M38" s="2">
        <f t="shared" si="5"/>
        <v>6.9000000000000006E-2</v>
      </c>
      <c r="N38" s="2">
        <f t="shared" si="5"/>
        <v>0</v>
      </c>
      <c r="O38" s="2">
        <f t="shared" si="5"/>
        <v>0</v>
      </c>
      <c r="P38" s="2">
        <f t="shared" si="5"/>
        <v>71.000000000000014</v>
      </c>
      <c r="Q38" s="2">
        <f t="shared" si="10"/>
        <v>78.125</v>
      </c>
      <c r="R38" s="2">
        <f t="shared" si="11"/>
        <v>0</v>
      </c>
      <c r="S38" s="2">
        <f t="shared" si="11"/>
        <v>0</v>
      </c>
      <c r="T38" s="2">
        <f t="shared" si="11"/>
        <v>0</v>
      </c>
      <c r="U38" s="2">
        <f t="shared" si="11"/>
        <v>0</v>
      </c>
      <c r="AB38" s="65"/>
      <c r="AC38" s="65"/>
      <c r="AD38" s="65"/>
      <c r="AE38" s="65"/>
      <c r="AF38" s="65"/>
      <c r="AG38" s="65"/>
      <c r="AH38" s="65"/>
      <c r="AI38" s="65"/>
    </row>
    <row r="39" spans="1:35" s="82" customFormat="1">
      <c r="A39" s="21" t="str">
        <f>K8</f>
        <v>Fron 9</v>
      </c>
      <c r="B39" s="23">
        <v>250</v>
      </c>
      <c r="C39" s="2">
        <f t="shared" si="6"/>
        <v>75</v>
      </c>
      <c r="D39" s="2">
        <f t="shared" si="7"/>
        <v>35.224125000000001</v>
      </c>
      <c r="E39" s="2">
        <f t="shared" si="8"/>
        <v>22.533500000000004</v>
      </c>
      <c r="F39" s="2">
        <f t="shared" si="9"/>
        <v>9.9480000000000004</v>
      </c>
      <c r="G39" s="2">
        <f t="shared" si="5"/>
        <v>5.2999999999999999E-2</v>
      </c>
      <c r="H39" s="2">
        <f t="shared" si="5"/>
        <v>0.4425</v>
      </c>
      <c r="I39" s="2">
        <f t="shared" si="5"/>
        <v>0.125</v>
      </c>
      <c r="J39" s="2">
        <f t="shared" si="5"/>
        <v>2.5000000000000001E-3</v>
      </c>
      <c r="K39" s="2">
        <f t="shared" si="5"/>
        <v>1.2500000000000001E-2</v>
      </c>
      <c r="L39" s="2">
        <f t="shared" si="5"/>
        <v>5.7250000000000002E-2</v>
      </c>
      <c r="M39" s="2">
        <f t="shared" si="5"/>
        <v>6.9000000000000006E-2</v>
      </c>
      <c r="N39" s="2">
        <f t="shared" si="5"/>
        <v>0</v>
      </c>
      <c r="O39" s="2">
        <f t="shared" si="5"/>
        <v>0</v>
      </c>
      <c r="P39" s="2">
        <f t="shared" si="5"/>
        <v>71.000000000000014</v>
      </c>
      <c r="Q39" s="2">
        <f t="shared" si="10"/>
        <v>78.125</v>
      </c>
      <c r="R39" s="2">
        <f t="shared" si="11"/>
        <v>0</v>
      </c>
      <c r="S39" s="2">
        <f t="shared" si="11"/>
        <v>0</v>
      </c>
      <c r="T39" s="2">
        <f t="shared" si="11"/>
        <v>0</v>
      </c>
      <c r="U39" s="2">
        <f t="shared" si="11"/>
        <v>0</v>
      </c>
      <c r="AB39" s="65"/>
      <c r="AC39" s="65"/>
      <c r="AD39" s="65"/>
      <c r="AE39" s="65"/>
      <c r="AF39" s="65"/>
      <c r="AG39" s="65"/>
      <c r="AH39" s="65"/>
      <c r="AI39" s="65"/>
    </row>
    <row r="40" spans="1:35" s="82" customFormat="1">
      <c r="A40" s="21" t="str">
        <f>L8</f>
        <v>Fron 10</v>
      </c>
      <c r="B40" s="23">
        <v>250</v>
      </c>
      <c r="C40" s="2">
        <f t="shared" si="6"/>
        <v>75</v>
      </c>
      <c r="D40" s="2">
        <f t="shared" si="7"/>
        <v>35.224125000000001</v>
      </c>
      <c r="E40" s="2">
        <f t="shared" si="8"/>
        <v>22.533500000000004</v>
      </c>
      <c r="F40" s="2">
        <f t="shared" si="9"/>
        <v>9.9480000000000004</v>
      </c>
      <c r="G40" s="2">
        <f t="shared" si="5"/>
        <v>5.2999999999999999E-2</v>
      </c>
      <c r="H40" s="2">
        <f t="shared" si="5"/>
        <v>0.4425</v>
      </c>
      <c r="I40" s="2">
        <f t="shared" si="5"/>
        <v>0.125</v>
      </c>
      <c r="J40" s="2">
        <f t="shared" si="5"/>
        <v>2.5000000000000001E-3</v>
      </c>
      <c r="K40" s="2">
        <f t="shared" si="5"/>
        <v>1.2500000000000001E-2</v>
      </c>
      <c r="L40" s="2">
        <f t="shared" si="5"/>
        <v>5.7250000000000002E-2</v>
      </c>
      <c r="M40" s="2">
        <f t="shared" si="5"/>
        <v>6.9000000000000006E-2</v>
      </c>
      <c r="N40" s="2">
        <f t="shared" si="5"/>
        <v>0</v>
      </c>
      <c r="O40" s="2">
        <f t="shared" si="5"/>
        <v>0</v>
      </c>
      <c r="P40" s="2">
        <f t="shared" si="5"/>
        <v>71.000000000000014</v>
      </c>
      <c r="Q40" s="2">
        <f t="shared" si="10"/>
        <v>78.125</v>
      </c>
      <c r="R40" s="2">
        <f t="shared" si="11"/>
        <v>0</v>
      </c>
      <c r="S40" s="2">
        <f t="shared" si="11"/>
        <v>0</v>
      </c>
      <c r="T40" s="2">
        <f t="shared" si="11"/>
        <v>0</v>
      </c>
      <c r="U40" s="2">
        <f t="shared" si="11"/>
        <v>0</v>
      </c>
      <c r="AB40" s="65"/>
      <c r="AC40" s="65"/>
      <c r="AD40" s="65"/>
      <c r="AE40" s="65"/>
      <c r="AF40" s="65"/>
      <c r="AG40" s="65"/>
      <c r="AH40" s="65"/>
      <c r="AI40" s="65"/>
    </row>
    <row r="41" spans="1:35" s="82" customFormat="1">
      <c r="A41" s="21" t="str">
        <f>M8</f>
        <v>Fron 11</v>
      </c>
      <c r="B41" s="23">
        <v>250</v>
      </c>
      <c r="C41" s="2">
        <f t="shared" si="6"/>
        <v>75</v>
      </c>
      <c r="D41" s="2">
        <f t="shared" si="7"/>
        <v>35.224125000000001</v>
      </c>
      <c r="E41" s="2">
        <f t="shared" si="8"/>
        <v>22.533500000000004</v>
      </c>
      <c r="F41" s="2">
        <f t="shared" si="9"/>
        <v>9.9480000000000004</v>
      </c>
      <c r="G41" s="2">
        <f t="shared" si="5"/>
        <v>5.2999999999999999E-2</v>
      </c>
      <c r="H41" s="2">
        <f t="shared" si="5"/>
        <v>0.4425</v>
      </c>
      <c r="I41" s="2">
        <f t="shared" si="5"/>
        <v>0.125</v>
      </c>
      <c r="J41" s="2">
        <f t="shared" si="5"/>
        <v>2.5000000000000001E-3</v>
      </c>
      <c r="K41" s="2">
        <f t="shared" si="5"/>
        <v>1.2500000000000001E-2</v>
      </c>
      <c r="L41" s="2">
        <f t="shared" si="5"/>
        <v>5.7250000000000002E-2</v>
      </c>
      <c r="M41" s="2">
        <f t="shared" si="5"/>
        <v>6.9000000000000006E-2</v>
      </c>
      <c r="N41" s="2">
        <f t="shared" si="5"/>
        <v>0</v>
      </c>
      <c r="O41" s="2">
        <f t="shared" si="5"/>
        <v>0</v>
      </c>
      <c r="P41" s="2">
        <f t="shared" si="5"/>
        <v>71.000000000000014</v>
      </c>
      <c r="Q41" s="2">
        <f t="shared" si="10"/>
        <v>78.125</v>
      </c>
      <c r="R41" s="2">
        <f t="shared" si="11"/>
        <v>0</v>
      </c>
      <c r="S41" s="2">
        <f t="shared" si="11"/>
        <v>0</v>
      </c>
      <c r="T41" s="2">
        <f t="shared" si="11"/>
        <v>0</v>
      </c>
      <c r="U41" s="2">
        <f t="shared" si="11"/>
        <v>0</v>
      </c>
      <c r="AB41" s="65"/>
      <c r="AC41" s="65"/>
      <c r="AD41" s="65"/>
      <c r="AE41" s="65"/>
      <c r="AF41" s="65"/>
      <c r="AG41" s="65"/>
      <c r="AH41" s="65"/>
      <c r="AI41" s="65"/>
    </row>
    <row r="42" spans="1:35" s="82" customFormat="1">
      <c r="A42" s="21" t="str">
        <f>N8</f>
        <v>Fron 12</v>
      </c>
      <c r="B42" s="23">
        <v>250</v>
      </c>
      <c r="C42" s="2">
        <f t="shared" si="6"/>
        <v>75</v>
      </c>
      <c r="D42" s="2">
        <f t="shared" si="7"/>
        <v>35.224125000000001</v>
      </c>
      <c r="E42" s="2">
        <f t="shared" si="8"/>
        <v>22.533500000000004</v>
      </c>
      <c r="F42" s="2">
        <f t="shared" si="9"/>
        <v>9.9480000000000004</v>
      </c>
      <c r="G42" s="2">
        <f t="shared" si="5"/>
        <v>5.2999999999999999E-2</v>
      </c>
      <c r="H42" s="2">
        <f t="shared" si="5"/>
        <v>0.4425</v>
      </c>
      <c r="I42" s="2">
        <f t="shared" si="5"/>
        <v>0.125</v>
      </c>
      <c r="J42" s="2">
        <f t="shared" si="5"/>
        <v>2.5000000000000001E-3</v>
      </c>
      <c r="K42" s="2">
        <f t="shared" si="5"/>
        <v>1.2500000000000001E-2</v>
      </c>
      <c r="L42" s="2">
        <f t="shared" si="5"/>
        <v>5.7250000000000002E-2</v>
      </c>
      <c r="M42" s="2">
        <f t="shared" si="5"/>
        <v>6.9000000000000006E-2</v>
      </c>
      <c r="N42" s="2">
        <f t="shared" si="5"/>
        <v>0</v>
      </c>
      <c r="O42" s="2">
        <f t="shared" si="5"/>
        <v>0</v>
      </c>
      <c r="P42" s="2">
        <f t="shared" si="5"/>
        <v>71.000000000000014</v>
      </c>
      <c r="Q42" s="2">
        <f t="shared" si="10"/>
        <v>78.125</v>
      </c>
      <c r="R42" s="2">
        <f t="shared" si="11"/>
        <v>0</v>
      </c>
      <c r="S42" s="2">
        <f t="shared" si="11"/>
        <v>0</v>
      </c>
      <c r="T42" s="2">
        <f t="shared" si="11"/>
        <v>0</v>
      </c>
      <c r="U42" s="2">
        <f t="shared" si="11"/>
        <v>0</v>
      </c>
      <c r="AB42" s="65"/>
      <c r="AC42" s="65"/>
      <c r="AD42" s="65"/>
      <c r="AE42" s="65"/>
      <c r="AF42" s="65"/>
      <c r="AG42" s="65"/>
      <c r="AH42" s="65"/>
      <c r="AI42" s="65"/>
    </row>
    <row r="43" spans="1:35" s="82" customFormat="1">
      <c r="A43" s="21" t="str">
        <f>O8</f>
        <v>Fron 13</v>
      </c>
      <c r="B43" s="23">
        <v>250</v>
      </c>
      <c r="C43" s="2">
        <f t="shared" si="6"/>
        <v>75</v>
      </c>
      <c r="D43" s="2">
        <f t="shared" si="7"/>
        <v>35.224125000000001</v>
      </c>
      <c r="E43" s="2">
        <f t="shared" si="8"/>
        <v>22.533500000000004</v>
      </c>
      <c r="F43" s="2">
        <f t="shared" si="9"/>
        <v>9.9480000000000004</v>
      </c>
      <c r="G43" s="2">
        <f t="shared" si="5"/>
        <v>5.2999999999999999E-2</v>
      </c>
      <c r="H43" s="2">
        <f t="shared" si="5"/>
        <v>0.4425</v>
      </c>
      <c r="I43" s="2">
        <f t="shared" si="5"/>
        <v>0.125</v>
      </c>
      <c r="J43" s="2">
        <f t="shared" si="5"/>
        <v>2.5000000000000001E-3</v>
      </c>
      <c r="K43" s="2">
        <f t="shared" si="5"/>
        <v>1.2500000000000001E-2</v>
      </c>
      <c r="L43" s="2">
        <f t="shared" si="5"/>
        <v>5.7250000000000002E-2</v>
      </c>
      <c r="M43" s="2">
        <f t="shared" si="5"/>
        <v>6.9000000000000006E-2</v>
      </c>
      <c r="N43" s="2">
        <f t="shared" si="5"/>
        <v>0</v>
      </c>
      <c r="O43" s="2">
        <f t="shared" si="5"/>
        <v>0</v>
      </c>
      <c r="P43" s="2">
        <f t="shared" si="5"/>
        <v>71.000000000000014</v>
      </c>
      <c r="Q43" s="2">
        <f t="shared" si="10"/>
        <v>78.125</v>
      </c>
      <c r="R43" s="2">
        <f t="shared" si="11"/>
        <v>0</v>
      </c>
      <c r="S43" s="2">
        <f t="shared" si="11"/>
        <v>0</v>
      </c>
      <c r="T43" s="2">
        <f t="shared" si="11"/>
        <v>0</v>
      </c>
      <c r="U43" s="2">
        <f t="shared" si="11"/>
        <v>0</v>
      </c>
      <c r="AB43" s="65"/>
      <c r="AC43" s="65"/>
      <c r="AD43" s="65"/>
      <c r="AE43" s="65"/>
      <c r="AF43" s="65"/>
      <c r="AG43" s="65"/>
      <c r="AH43" s="65"/>
      <c r="AI43" s="65"/>
    </row>
    <row r="44" spans="1:35" s="82" customFormat="1">
      <c r="A44" s="21" t="str">
        <f>P8</f>
        <v>Fron 14</v>
      </c>
      <c r="B44" s="23">
        <v>250</v>
      </c>
      <c r="C44" s="2">
        <f t="shared" si="6"/>
        <v>75</v>
      </c>
      <c r="D44" s="2">
        <f t="shared" si="7"/>
        <v>35.224125000000001</v>
      </c>
      <c r="E44" s="2">
        <f t="shared" si="8"/>
        <v>22.533500000000004</v>
      </c>
      <c r="F44" s="2">
        <f t="shared" si="9"/>
        <v>9.9480000000000004</v>
      </c>
      <c r="G44" s="2">
        <f t="shared" si="5"/>
        <v>5.2999999999999999E-2</v>
      </c>
      <c r="H44" s="2">
        <f t="shared" si="5"/>
        <v>0.4425</v>
      </c>
      <c r="I44" s="2">
        <f t="shared" si="5"/>
        <v>0.125</v>
      </c>
      <c r="J44" s="2">
        <f t="shared" si="5"/>
        <v>2.5000000000000001E-3</v>
      </c>
      <c r="K44" s="2">
        <f t="shared" si="5"/>
        <v>1.2500000000000001E-2</v>
      </c>
      <c r="L44" s="2">
        <f t="shared" si="5"/>
        <v>5.7250000000000002E-2</v>
      </c>
      <c r="M44" s="2">
        <f t="shared" si="5"/>
        <v>6.9000000000000006E-2</v>
      </c>
      <c r="N44" s="2">
        <f t="shared" si="5"/>
        <v>0</v>
      </c>
      <c r="O44" s="2">
        <f t="shared" si="5"/>
        <v>0</v>
      </c>
      <c r="P44" s="2">
        <f t="shared" si="5"/>
        <v>71.000000000000014</v>
      </c>
      <c r="Q44" s="2">
        <f t="shared" si="10"/>
        <v>78.125</v>
      </c>
      <c r="R44" s="2">
        <f t="shared" si="11"/>
        <v>0</v>
      </c>
      <c r="S44" s="2">
        <f t="shared" si="11"/>
        <v>0</v>
      </c>
      <c r="T44" s="2">
        <f t="shared" si="11"/>
        <v>0</v>
      </c>
      <c r="U44" s="2">
        <f t="shared" si="11"/>
        <v>0</v>
      </c>
      <c r="AB44" s="65"/>
      <c r="AC44" s="65"/>
      <c r="AD44" s="65"/>
      <c r="AE44" s="65"/>
      <c r="AF44" s="65"/>
      <c r="AG44" s="65"/>
      <c r="AH44" s="65"/>
      <c r="AI44" s="65"/>
    </row>
    <row r="45" spans="1:35" s="82" customFormat="1">
      <c r="A45" s="21" t="str">
        <f>Q8</f>
        <v>Fron 16</v>
      </c>
      <c r="B45" s="23">
        <v>250</v>
      </c>
      <c r="C45" s="2">
        <f t="shared" si="6"/>
        <v>75</v>
      </c>
      <c r="D45" s="2">
        <f t="shared" si="7"/>
        <v>35.224125000000001</v>
      </c>
      <c r="E45" s="2">
        <f t="shared" si="8"/>
        <v>22.533500000000004</v>
      </c>
      <c r="F45" s="2">
        <f t="shared" si="9"/>
        <v>9.9480000000000004</v>
      </c>
      <c r="G45" s="2">
        <f t="shared" si="5"/>
        <v>5.2999999999999999E-2</v>
      </c>
      <c r="H45" s="2">
        <f t="shared" si="5"/>
        <v>0.4425</v>
      </c>
      <c r="I45" s="2">
        <f t="shared" si="5"/>
        <v>0.125</v>
      </c>
      <c r="J45" s="2">
        <f t="shared" si="5"/>
        <v>2.5000000000000001E-3</v>
      </c>
      <c r="K45" s="2">
        <f t="shared" si="5"/>
        <v>1.2500000000000001E-2</v>
      </c>
      <c r="L45" s="2">
        <f t="shared" si="5"/>
        <v>5.7250000000000002E-2</v>
      </c>
      <c r="M45" s="2">
        <f t="shared" si="5"/>
        <v>6.9000000000000006E-2</v>
      </c>
      <c r="N45" s="2">
        <f t="shared" si="5"/>
        <v>0</v>
      </c>
      <c r="O45" s="2">
        <f t="shared" si="5"/>
        <v>0</v>
      </c>
      <c r="P45" s="2">
        <f t="shared" si="5"/>
        <v>71.000000000000014</v>
      </c>
      <c r="Q45" s="2">
        <f t="shared" si="10"/>
        <v>78.125</v>
      </c>
      <c r="R45" s="2">
        <f t="shared" si="11"/>
        <v>0</v>
      </c>
      <c r="S45" s="2">
        <f t="shared" si="11"/>
        <v>0</v>
      </c>
      <c r="T45" s="2">
        <f t="shared" si="11"/>
        <v>0</v>
      </c>
      <c r="U45" s="2">
        <f t="shared" si="11"/>
        <v>0</v>
      </c>
      <c r="AB45" s="65"/>
      <c r="AC45" s="65"/>
      <c r="AD45" s="65"/>
      <c r="AE45" s="65"/>
      <c r="AF45" s="65"/>
      <c r="AG45" s="65"/>
      <c r="AH45" s="65"/>
      <c r="AI45" s="65"/>
    </row>
    <row r="46" spans="1:35" s="82" customFormat="1">
      <c r="A46" s="21" t="str">
        <f>R8</f>
        <v>Fron 17</v>
      </c>
      <c r="B46" s="23">
        <v>250</v>
      </c>
      <c r="C46" s="2">
        <f t="shared" si="6"/>
        <v>75</v>
      </c>
      <c r="D46" s="2">
        <f t="shared" si="7"/>
        <v>35.224125000000001</v>
      </c>
      <c r="E46" s="2">
        <f t="shared" si="8"/>
        <v>22.533500000000004</v>
      </c>
      <c r="F46" s="2">
        <f t="shared" si="9"/>
        <v>9.9480000000000004</v>
      </c>
      <c r="G46" s="2">
        <f t="shared" si="5"/>
        <v>5.2999999999999999E-2</v>
      </c>
      <c r="H46" s="2">
        <f t="shared" si="5"/>
        <v>0.4425</v>
      </c>
      <c r="I46" s="2">
        <f t="shared" si="5"/>
        <v>0.125</v>
      </c>
      <c r="J46" s="2">
        <f t="shared" si="5"/>
        <v>2.5000000000000001E-3</v>
      </c>
      <c r="K46" s="2">
        <f t="shared" si="5"/>
        <v>1.2500000000000001E-2</v>
      </c>
      <c r="L46" s="2">
        <f t="shared" si="5"/>
        <v>5.7250000000000002E-2</v>
      </c>
      <c r="M46" s="2">
        <f t="shared" si="5"/>
        <v>6.9000000000000006E-2</v>
      </c>
      <c r="N46" s="2">
        <f t="shared" si="5"/>
        <v>0</v>
      </c>
      <c r="O46" s="2">
        <f t="shared" si="5"/>
        <v>0</v>
      </c>
      <c r="P46" s="2">
        <f t="shared" si="5"/>
        <v>71.000000000000014</v>
      </c>
      <c r="Q46" s="2">
        <f t="shared" si="10"/>
        <v>78.125</v>
      </c>
      <c r="R46" s="2">
        <f t="shared" si="11"/>
        <v>0</v>
      </c>
      <c r="S46" s="2">
        <f t="shared" si="11"/>
        <v>0</v>
      </c>
      <c r="T46" s="2">
        <f t="shared" si="11"/>
        <v>0</v>
      </c>
      <c r="U46" s="2">
        <f t="shared" si="11"/>
        <v>0</v>
      </c>
      <c r="AB46" s="65"/>
      <c r="AC46" s="65"/>
      <c r="AD46" s="65"/>
      <c r="AE46" s="65"/>
      <c r="AF46" s="65"/>
      <c r="AG46" s="65"/>
      <c r="AH46" s="65"/>
      <c r="AI46" s="65"/>
    </row>
    <row r="47" spans="1:35" s="82" customFormat="1">
      <c r="A47" s="21" t="str">
        <f>S8</f>
        <v>Fron 18</v>
      </c>
      <c r="B47" s="23">
        <v>250</v>
      </c>
      <c r="C47" s="2">
        <f t="shared" si="6"/>
        <v>75</v>
      </c>
      <c r="D47" s="2">
        <f t="shared" si="7"/>
        <v>35.224125000000001</v>
      </c>
      <c r="E47" s="2">
        <f t="shared" si="8"/>
        <v>22.533500000000004</v>
      </c>
      <c r="F47" s="2">
        <f t="shared" si="9"/>
        <v>9.9480000000000004</v>
      </c>
      <c r="G47" s="2">
        <f t="shared" ref="G47:P50" si="12">IF(G$27="%w/w SAR",((G$28*10)*$B47),IF(G$27="%w/w DM",(((G$28*10)*($B$28/100))*$B47),IF(G$27="kg/t SAR",(G$28*$B47),IF(G$27="kg/t DM",((G$28*($B$28/100))*$B47),IF(G$27="mg/kg SAR",((G$28*0.001)*$B47),IF(G$27="mg/kg DM",(((G$28*0.001)*($B$28/100))*$B47),0))))))</f>
        <v>5.2999999999999999E-2</v>
      </c>
      <c r="H47" s="2">
        <f t="shared" si="12"/>
        <v>0.4425</v>
      </c>
      <c r="I47" s="2">
        <f t="shared" si="12"/>
        <v>0.125</v>
      </c>
      <c r="J47" s="2">
        <f t="shared" si="12"/>
        <v>2.5000000000000001E-3</v>
      </c>
      <c r="K47" s="2">
        <f t="shared" si="12"/>
        <v>1.2500000000000001E-2</v>
      </c>
      <c r="L47" s="2">
        <f t="shared" si="12"/>
        <v>5.7250000000000002E-2</v>
      </c>
      <c r="M47" s="2">
        <f t="shared" si="12"/>
        <v>6.9000000000000006E-2</v>
      </c>
      <c r="N47" s="2">
        <f t="shared" si="12"/>
        <v>0</v>
      </c>
      <c r="O47" s="2">
        <f t="shared" si="12"/>
        <v>0</v>
      </c>
      <c r="P47" s="2">
        <f t="shared" si="12"/>
        <v>71.000000000000014</v>
      </c>
      <c r="Q47" s="2">
        <f t="shared" si="10"/>
        <v>78.125</v>
      </c>
      <c r="R47" s="2">
        <f t="shared" si="11"/>
        <v>0</v>
      </c>
      <c r="S47" s="2">
        <f t="shared" si="11"/>
        <v>0</v>
      </c>
      <c r="T47" s="2">
        <f t="shared" si="11"/>
        <v>0</v>
      </c>
      <c r="U47" s="2">
        <f t="shared" si="11"/>
        <v>0</v>
      </c>
      <c r="AB47" s="65"/>
      <c r="AC47" s="65"/>
      <c r="AD47" s="65"/>
      <c r="AE47" s="65"/>
      <c r="AF47" s="65"/>
      <c r="AG47" s="65"/>
      <c r="AH47" s="65"/>
      <c r="AI47" s="65"/>
    </row>
    <row r="48" spans="1:35" s="82" customFormat="1">
      <c r="A48" s="21" t="str">
        <f>T8</f>
        <v>Fron 19</v>
      </c>
      <c r="B48" s="23">
        <v>250</v>
      </c>
      <c r="C48" s="2">
        <f t="shared" si="6"/>
        <v>75</v>
      </c>
      <c r="D48" s="2">
        <f t="shared" si="7"/>
        <v>35.224125000000001</v>
      </c>
      <c r="E48" s="2">
        <f t="shared" si="8"/>
        <v>22.533500000000004</v>
      </c>
      <c r="F48" s="2">
        <f t="shared" si="9"/>
        <v>9.9480000000000004</v>
      </c>
      <c r="G48" s="2">
        <f t="shared" si="12"/>
        <v>5.2999999999999999E-2</v>
      </c>
      <c r="H48" s="2">
        <f t="shared" si="12"/>
        <v>0.4425</v>
      </c>
      <c r="I48" s="2">
        <f t="shared" si="12"/>
        <v>0.125</v>
      </c>
      <c r="J48" s="2">
        <f t="shared" si="12"/>
        <v>2.5000000000000001E-3</v>
      </c>
      <c r="K48" s="2">
        <f t="shared" si="12"/>
        <v>1.2500000000000001E-2</v>
      </c>
      <c r="L48" s="2">
        <f t="shared" si="12"/>
        <v>5.7250000000000002E-2</v>
      </c>
      <c r="M48" s="2">
        <f t="shared" si="12"/>
        <v>6.9000000000000006E-2</v>
      </c>
      <c r="N48" s="2">
        <f t="shared" si="12"/>
        <v>0</v>
      </c>
      <c r="O48" s="2">
        <f t="shared" si="12"/>
        <v>0</v>
      </c>
      <c r="P48" s="2">
        <f t="shared" si="12"/>
        <v>71.000000000000014</v>
      </c>
      <c r="Q48" s="2">
        <f t="shared" si="10"/>
        <v>78.125</v>
      </c>
      <c r="R48" s="2">
        <f t="shared" si="11"/>
        <v>0</v>
      </c>
      <c r="S48" s="2">
        <f t="shared" si="11"/>
        <v>0</v>
      </c>
      <c r="T48" s="2">
        <f t="shared" si="11"/>
        <v>0</v>
      </c>
      <c r="U48" s="2">
        <f t="shared" si="11"/>
        <v>0</v>
      </c>
      <c r="AB48" s="65"/>
      <c r="AC48" s="65"/>
      <c r="AD48" s="65"/>
      <c r="AE48" s="65"/>
      <c r="AF48" s="65"/>
      <c r="AG48" s="65"/>
      <c r="AH48" s="65"/>
      <c r="AI48" s="65"/>
    </row>
    <row r="49" spans="1:35" s="82" customFormat="1">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5"/>
      <c r="AC49" s="65"/>
      <c r="AD49" s="65"/>
      <c r="AE49" s="65"/>
      <c r="AF49" s="65"/>
      <c r="AG49" s="65"/>
      <c r="AH49" s="65"/>
      <c r="AI49" s="65"/>
    </row>
    <row r="50" spans="1:35" s="82" customFormat="1" ht="13.5" thickBot="1">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5"/>
      <c r="AC50" s="65"/>
      <c r="AD50" s="65"/>
      <c r="AE50" s="65"/>
      <c r="AF50" s="65"/>
      <c r="AG50" s="65"/>
      <c r="AH50" s="65"/>
      <c r="AI50" s="65"/>
    </row>
    <row r="51" spans="1:35" s="13" customFormat="1" ht="13.5" thickBot="1">
      <c r="A51" s="11" t="s">
        <v>160</v>
      </c>
      <c r="B51" s="12">
        <v>250</v>
      </c>
      <c r="C51" s="12">
        <v>250</v>
      </c>
      <c r="D51" s="12" t="s">
        <v>161</v>
      </c>
      <c r="E51" s="12" t="s">
        <v>161</v>
      </c>
      <c r="F51" s="12" t="s">
        <v>161</v>
      </c>
      <c r="G51" s="12">
        <v>7.5</v>
      </c>
      <c r="H51" s="12">
        <v>15</v>
      </c>
      <c r="I51" s="12">
        <v>15</v>
      </c>
      <c r="J51" s="12">
        <v>0.15</v>
      </c>
      <c r="K51" s="12">
        <v>0.1</v>
      </c>
      <c r="L51" s="12">
        <v>3</v>
      </c>
      <c r="M51" s="12">
        <v>15</v>
      </c>
      <c r="N51" s="29" t="s">
        <v>162</v>
      </c>
      <c r="O51" s="29" t="s">
        <v>162</v>
      </c>
      <c r="P51" s="12">
        <v>360</v>
      </c>
      <c r="Q51" s="12" t="s">
        <v>163</v>
      </c>
      <c r="R51" s="12">
        <v>0.15</v>
      </c>
      <c r="S51" s="12">
        <v>0.7</v>
      </c>
      <c r="T51" s="12">
        <v>0.2</v>
      </c>
      <c r="U51" s="12">
        <v>20</v>
      </c>
      <c r="AB51" s="28"/>
      <c r="AC51" s="28"/>
      <c r="AD51" s="28"/>
      <c r="AE51" s="28"/>
      <c r="AF51" s="28"/>
      <c r="AG51" s="28"/>
      <c r="AH51" s="28"/>
      <c r="AI51" s="28"/>
    </row>
    <row r="53" spans="1:35" ht="20.25">
      <c r="A53" s="83" t="s">
        <v>164</v>
      </c>
    </row>
    <row r="54" spans="1:35" ht="25.5">
      <c r="A54" s="84"/>
      <c r="B54" s="85" t="s">
        <v>165</v>
      </c>
      <c r="C54" s="85" t="s">
        <v>166</v>
      </c>
      <c r="D54" s="85" t="s">
        <v>167</v>
      </c>
      <c r="E54" s="85" t="s">
        <v>168</v>
      </c>
      <c r="F54" s="85" t="s">
        <v>169</v>
      </c>
      <c r="G54" s="85" t="s">
        <v>170</v>
      </c>
    </row>
    <row r="55" spans="1:35">
      <c r="A55" s="86"/>
      <c r="B55" s="95"/>
      <c r="C55" s="96"/>
      <c r="D55" s="87">
        <f>(B55/100)*C55</f>
        <v>0</v>
      </c>
      <c r="E55" s="87">
        <f>G55</f>
        <v>0</v>
      </c>
      <c r="F55" s="96"/>
      <c r="G55" s="87">
        <f>(B55/100)*F55</f>
        <v>0</v>
      </c>
    </row>
    <row r="56" spans="1:35" s="27" customFormat="1">
      <c r="A56" s="41" t="s">
        <v>46</v>
      </c>
      <c r="B56" s="16">
        <v>1</v>
      </c>
      <c r="C56" s="88">
        <v>2</v>
      </c>
      <c r="D56" s="89">
        <v>3</v>
      </c>
      <c r="E56" s="89">
        <v>4</v>
      </c>
      <c r="F56" s="88">
        <v>5</v>
      </c>
      <c r="G56" s="89">
        <v>6</v>
      </c>
      <c r="H56" s="90">
        <v>7</v>
      </c>
      <c r="I56" s="90">
        <v>8</v>
      </c>
      <c r="J56" s="90">
        <v>9</v>
      </c>
      <c r="K56" s="88">
        <v>10</v>
      </c>
      <c r="L56" s="88">
        <v>11</v>
      </c>
      <c r="M56" s="89">
        <v>12</v>
      </c>
      <c r="N56" s="89">
        <v>13</v>
      </c>
      <c r="O56" s="88">
        <v>14</v>
      </c>
      <c r="P56" s="89">
        <v>15</v>
      </c>
      <c r="Q56" s="90">
        <v>16</v>
      </c>
      <c r="R56" s="90">
        <v>17</v>
      </c>
      <c r="S56" s="90">
        <v>18</v>
      </c>
      <c r="T56" s="88">
        <v>19</v>
      </c>
      <c r="U56" s="88">
        <v>20</v>
      </c>
    </row>
    <row r="57" spans="1:35" s="27" customFormat="1">
      <c r="A57" s="41" t="s">
        <v>49</v>
      </c>
      <c r="B57" s="16" t="str">
        <f>C8</f>
        <v>Fron 1</v>
      </c>
      <c r="C57" s="16" t="str">
        <f t="shared" ref="C57:U57" si="13">D8</f>
        <v>Fron 2</v>
      </c>
      <c r="D57" s="16" t="str">
        <f t="shared" si="13"/>
        <v>Fron 3</v>
      </c>
      <c r="E57" s="16" t="str">
        <f t="shared" si="13"/>
        <v>Fron 4</v>
      </c>
      <c r="F57" s="16" t="str">
        <f t="shared" si="13"/>
        <v>Fron 5</v>
      </c>
      <c r="G57" s="16" t="str">
        <f t="shared" si="13"/>
        <v>Fron 6</v>
      </c>
      <c r="H57" s="16" t="str">
        <f t="shared" si="13"/>
        <v>Fron 7</v>
      </c>
      <c r="I57" s="16" t="str">
        <f t="shared" si="13"/>
        <v>Fron 8</v>
      </c>
      <c r="J57" s="16" t="str">
        <f t="shared" si="13"/>
        <v>Fron 9</v>
      </c>
      <c r="K57" s="16" t="str">
        <f t="shared" si="13"/>
        <v>Fron 10</v>
      </c>
      <c r="L57" s="16" t="str">
        <f t="shared" si="13"/>
        <v>Fron 11</v>
      </c>
      <c r="M57" s="16" t="str">
        <f t="shared" si="13"/>
        <v>Fron 12</v>
      </c>
      <c r="N57" s="16" t="str">
        <f t="shared" si="13"/>
        <v>Fron 13</v>
      </c>
      <c r="O57" s="16" t="str">
        <f t="shared" si="13"/>
        <v>Fron 14</v>
      </c>
      <c r="P57" s="16" t="str">
        <f t="shared" si="13"/>
        <v>Fron 16</v>
      </c>
      <c r="Q57" s="16" t="str">
        <f t="shared" si="13"/>
        <v>Fron 17</v>
      </c>
      <c r="R57" s="16" t="str">
        <f t="shared" si="13"/>
        <v>Fron 18</v>
      </c>
      <c r="S57" s="16" t="str">
        <f t="shared" si="13"/>
        <v>Fron 19</v>
      </c>
      <c r="T57" s="16">
        <f t="shared" si="13"/>
        <v>0</v>
      </c>
      <c r="U57" s="16">
        <f t="shared" si="13"/>
        <v>0</v>
      </c>
    </row>
    <row r="58" spans="1:35" s="27" customFormat="1" hidden="1">
      <c r="A58" s="41" t="s">
        <v>171</v>
      </c>
      <c r="B58" s="43" t="str">
        <f>C16&amp;" I "&amp;(VLOOKUP(C14,Table24581113[],6,FALSE))</f>
        <v>Sandy Loam I Grass</v>
      </c>
      <c r="C58" s="43" t="str">
        <f>D16&amp;" I "&amp;(VLOOKUP(D14,Table24581113[],6,FALSE))</f>
        <v>Sandy Loam I Grass</v>
      </c>
      <c r="D58" s="21" t="str">
        <f>E16&amp;" I "&amp;(VLOOKUP(E14,Table24581113[],6,FALSE))</f>
        <v>Sandy Loam I Grass</v>
      </c>
      <c r="E58" s="21" t="str">
        <f>F16&amp;" I "&amp;(VLOOKUP(F14,Table24581113[],6,FALSE))</f>
        <v>Sandy Loam I Grass</v>
      </c>
      <c r="F58" s="21" t="str">
        <f>G16&amp;" I "&amp;(VLOOKUP(G14,Table24581113[],6,FALSE))</f>
        <v>Sandy Loam I Grass</v>
      </c>
      <c r="G58" s="21" t="str">
        <f>H16&amp;" I "&amp;(VLOOKUP(H14,Table24581113[],6,FALSE))</f>
        <v>Sandy Loam I Grass</v>
      </c>
      <c r="H58" s="21" t="str">
        <f>I16&amp;" I "&amp;(VLOOKUP(I14,Table24581113[],6,FALSE))</f>
        <v>Sandy Loam I Grass</v>
      </c>
      <c r="I58" s="21" t="str">
        <f>J16&amp;" I "&amp;(VLOOKUP(J14,Table24581113[],6,FALSE))</f>
        <v>Sandy Loam I Grass</v>
      </c>
      <c r="J58" s="21" t="str">
        <f>K16&amp;" I "&amp;(VLOOKUP(K14,Table24581113[],6,FALSE))</f>
        <v>Sandy Loam I Grass</v>
      </c>
      <c r="K58" s="21" t="str">
        <f>L16&amp;" I "&amp;(VLOOKUP(L14,Table24581113[],6,FALSE))</f>
        <v>Sandy Loam I Grass</v>
      </c>
      <c r="L58" s="21" t="str">
        <f>M16&amp;" I "&amp;(VLOOKUP(M14,Table24581113[],6,FALSE))</f>
        <v>Sandy Loam I Grass</v>
      </c>
      <c r="M58" s="21" t="str">
        <f>N16&amp;" I "&amp;(VLOOKUP(N14,Table24581113[],6,FALSE))</f>
        <v>Sandy Loam I Grass</v>
      </c>
      <c r="N58" s="21" t="str">
        <f>O16&amp;" I "&amp;(VLOOKUP(O14,Table24581113[],6,FALSE))</f>
        <v>Sandy Loam I Grass</v>
      </c>
      <c r="O58" s="21" t="str">
        <f>P16&amp;" I "&amp;(VLOOKUP(P14,Table24581113[],6,FALSE))</f>
        <v>Sandy Loam I Grass</v>
      </c>
      <c r="P58" s="21" t="str">
        <f>Q16&amp;" I "&amp;(VLOOKUP(Q14,Table24581113[],6,FALSE))</f>
        <v>Sandy Loam I Grass</v>
      </c>
      <c r="Q58" s="21" t="str">
        <f>R16&amp;" I "&amp;(VLOOKUP(R14,Table24581113[],6,FALSE))</f>
        <v>Sandy Loam I Grass</v>
      </c>
      <c r="R58" s="21" t="str">
        <f>S16&amp;" I "&amp;(VLOOKUP(S14,Table24581113[],6,FALSE))</f>
        <v>Sandy Loam I Grass</v>
      </c>
      <c r="S58" s="21" t="str">
        <f>T16&amp;" I "&amp;(VLOOKUP(T14,Table24581113[],6,FALSE))</f>
        <v>Sandy Loam I Grass</v>
      </c>
      <c r="T58" s="21" t="e">
        <f>U16&amp;" I "&amp;(VLOOKUP(U14,Table24581113[],6,FALSE))</f>
        <v>#N/A</v>
      </c>
      <c r="U58" s="21" t="e">
        <f>V16&amp;" I "&amp;(VLOOKUP(V14,Table24581113[],6,FALSE))</f>
        <v>#N/A</v>
      </c>
    </row>
    <row r="59" spans="1:35" s="27" customFormat="1" hidden="1">
      <c r="A59" s="91" t="s">
        <v>172</v>
      </c>
      <c r="B59" s="92">
        <f>VLOOKUP(C$14,Table24581113[],5,FALSE)</f>
        <v>6.2</v>
      </c>
      <c r="C59" s="92">
        <f>VLOOKUP(D$14,Table24581113[],5,FALSE)</f>
        <v>6.2</v>
      </c>
      <c r="D59" s="92">
        <f>VLOOKUP(E$14,Table24581113[],5,FALSE)</f>
        <v>6.2</v>
      </c>
      <c r="E59" s="92">
        <f>VLOOKUP(F$14,Table24581113[],5,FALSE)</f>
        <v>6.2</v>
      </c>
      <c r="F59" s="92">
        <f>VLOOKUP(G$14,Table24581113[],5,FALSE)</f>
        <v>6.2</v>
      </c>
      <c r="G59" s="92">
        <f>VLOOKUP(H$14,Table24581113[],5,FALSE)</f>
        <v>6.2</v>
      </c>
      <c r="H59" s="92">
        <f>VLOOKUP(I$14,Table24581113[],5,FALSE)</f>
        <v>6.2</v>
      </c>
      <c r="I59" s="92">
        <f>VLOOKUP(J$14,Table24581113[],5,FALSE)</f>
        <v>6.2</v>
      </c>
      <c r="J59" s="92">
        <f>VLOOKUP(K$14,Table24581113[],5,FALSE)</f>
        <v>6.2</v>
      </c>
      <c r="K59" s="92">
        <f>VLOOKUP(L$14,Table24581113[],5,FALSE)</f>
        <v>6.2</v>
      </c>
      <c r="L59" s="92">
        <f>VLOOKUP(M$14,Table24581113[],5,FALSE)</f>
        <v>6.2</v>
      </c>
      <c r="M59" s="92">
        <f>VLOOKUP(N$14,Table24581113[],5,FALSE)</f>
        <v>6.2</v>
      </c>
      <c r="N59" s="92">
        <f>VLOOKUP(O$14,Table24581113[],5,FALSE)</f>
        <v>6.2</v>
      </c>
      <c r="O59" s="92">
        <f>VLOOKUP(P$14,Table24581113[],5,FALSE)</f>
        <v>6.2</v>
      </c>
      <c r="P59" s="92">
        <f>VLOOKUP(Q$14,Table24581113[],5,FALSE)</f>
        <v>6.2</v>
      </c>
      <c r="Q59" s="92">
        <f>VLOOKUP(R$14,Table24581113[],5,FALSE)</f>
        <v>6.2</v>
      </c>
      <c r="R59" s="92">
        <f>VLOOKUP(S$14,Table24581113[],5,FALSE)</f>
        <v>6.2</v>
      </c>
      <c r="S59" s="92">
        <f>VLOOKUP(T$14,Table24581113[],5,FALSE)</f>
        <v>6.2</v>
      </c>
      <c r="T59" s="92" t="e">
        <f>VLOOKUP(U$14,Table24581113[],5,FALSE)</f>
        <v>#N/A</v>
      </c>
      <c r="U59" s="92" t="e">
        <f>VLOOKUP(V$14,Table24581113[],5,FALSE)</f>
        <v>#N/A</v>
      </c>
    </row>
    <row r="60" spans="1:35" s="27" customFormat="1" hidden="1">
      <c r="A60" s="91" t="s">
        <v>74</v>
      </c>
      <c r="B60" s="92">
        <f>C10</f>
        <v>6.2</v>
      </c>
      <c r="C60" s="92">
        <f t="shared" ref="C60:U60" si="14">D10</f>
        <v>6.5</v>
      </c>
      <c r="D60" s="92">
        <f t="shared" si="14"/>
        <v>6.1</v>
      </c>
      <c r="E60" s="92">
        <f t="shared" si="14"/>
        <v>6.2</v>
      </c>
      <c r="F60" s="92">
        <f t="shared" si="14"/>
        <v>6</v>
      </c>
      <c r="G60" s="92">
        <f t="shared" si="14"/>
        <v>6.1</v>
      </c>
      <c r="H60" s="92">
        <f t="shared" si="14"/>
        <v>6.7</v>
      </c>
      <c r="I60" s="92">
        <f t="shared" si="14"/>
        <v>6.1</v>
      </c>
      <c r="J60" s="92">
        <f t="shared" si="14"/>
        <v>6</v>
      </c>
      <c r="K60" s="92">
        <f t="shared" si="14"/>
        <v>5.9</v>
      </c>
      <c r="L60" s="92">
        <f t="shared" si="14"/>
        <v>5.9</v>
      </c>
      <c r="M60" s="92">
        <f t="shared" si="14"/>
        <v>5.8</v>
      </c>
      <c r="N60" s="92">
        <f t="shared" si="14"/>
        <v>5.8</v>
      </c>
      <c r="O60" s="92">
        <f t="shared" si="14"/>
        <v>6.4</v>
      </c>
      <c r="P60" s="92">
        <f t="shared" si="14"/>
        <v>6.6</v>
      </c>
      <c r="Q60" s="92">
        <f t="shared" si="14"/>
        <v>6.5</v>
      </c>
      <c r="R60" s="92">
        <f t="shared" si="14"/>
        <v>7.3</v>
      </c>
      <c r="S60" s="92">
        <f t="shared" si="14"/>
        <v>7.1</v>
      </c>
      <c r="T60" s="92">
        <f t="shared" si="14"/>
        <v>0</v>
      </c>
      <c r="U60" s="92">
        <f t="shared" si="14"/>
        <v>0</v>
      </c>
    </row>
    <row r="61" spans="1:35" s="27" customFormat="1" hidden="1">
      <c r="A61" s="91" t="s">
        <v>173</v>
      </c>
      <c r="B61" s="92">
        <f t="shared" ref="B61:U61" si="15">VLOOKUP(B58,$AD9:$AE18,2,FALSE)</f>
        <v>5</v>
      </c>
      <c r="C61" s="92">
        <f t="shared" si="15"/>
        <v>5</v>
      </c>
      <c r="D61" s="92">
        <f t="shared" si="15"/>
        <v>5</v>
      </c>
      <c r="E61" s="92">
        <f t="shared" si="15"/>
        <v>5</v>
      </c>
      <c r="F61" s="92">
        <f t="shared" si="15"/>
        <v>5</v>
      </c>
      <c r="G61" s="92">
        <f t="shared" si="15"/>
        <v>5</v>
      </c>
      <c r="H61" s="92">
        <f t="shared" si="15"/>
        <v>5</v>
      </c>
      <c r="I61" s="92">
        <f t="shared" si="15"/>
        <v>5</v>
      </c>
      <c r="J61" s="92">
        <f t="shared" si="15"/>
        <v>5</v>
      </c>
      <c r="K61" s="92">
        <f t="shared" si="15"/>
        <v>5</v>
      </c>
      <c r="L61" s="92">
        <f t="shared" si="15"/>
        <v>5</v>
      </c>
      <c r="M61" s="92">
        <f t="shared" si="15"/>
        <v>5</v>
      </c>
      <c r="N61" s="92">
        <f t="shared" si="15"/>
        <v>5</v>
      </c>
      <c r="O61" s="92">
        <f t="shared" si="15"/>
        <v>5</v>
      </c>
      <c r="P61" s="92">
        <f t="shared" si="15"/>
        <v>5</v>
      </c>
      <c r="Q61" s="92">
        <f t="shared" si="15"/>
        <v>5</v>
      </c>
      <c r="R61" s="92">
        <f t="shared" si="15"/>
        <v>5</v>
      </c>
      <c r="S61" s="92">
        <f t="shared" si="15"/>
        <v>5</v>
      </c>
      <c r="T61" s="92" t="e">
        <f t="shared" si="15"/>
        <v>#N/A</v>
      </c>
      <c r="U61" s="92" t="e">
        <f t="shared" si="15"/>
        <v>#N/A</v>
      </c>
    </row>
    <row r="62" spans="1:35" s="27" customFormat="1" hidden="1">
      <c r="A62" s="91" t="s">
        <v>174</v>
      </c>
      <c r="B62" s="93">
        <f>B31</f>
        <v>250</v>
      </c>
      <c r="C62" s="93">
        <f>B32</f>
        <v>250</v>
      </c>
      <c r="D62" s="93">
        <f>B33</f>
        <v>250</v>
      </c>
      <c r="E62" s="93">
        <f>B34</f>
        <v>250</v>
      </c>
      <c r="F62" s="93">
        <f>B35</f>
        <v>250</v>
      </c>
      <c r="G62" s="93">
        <f>B36</f>
        <v>250</v>
      </c>
      <c r="H62" s="93">
        <f>B37</f>
        <v>250</v>
      </c>
      <c r="I62" s="93">
        <f>B38</f>
        <v>250</v>
      </c>
      <c r="J62" s="93">
        <f>B39</f>
        <v>250</v>
      </c>
      <c r="K62" s="93">
        <f>B40</f>
        <v>250</v>
      </c>
      <c r="L62" s="93">
        <f>B41</f>
        <v>250</v>
      </c>
      <c r="M62" s="93">
        <f>B42</f>
        <v>250</v>
      </c>
      <c r="N62" s="93">
        <f>B43</f>
        <v>250</v>
      </c>
      <c r="O62" s="93">
        <f>B44</f>
        <v>250</v>
      </c>
      <c r="P62" s="93">
        <f>B45</f>
        <v>250</v>
      </c>
      <c r="Q62" s="93">
        <f>B46</f>
        <v>250</v>
      </c>
      <c r="R62" s="93">
        <f>B47</f>
        <v>250</v>
      </c>
      <c r="S62" s="93">
        <f>B48</f>
        <v>250</v>
      </c>
      <c r="T62" s="93">
        <f>B49</f>
        <v>0</v>
      </c>
      <c r="U62" s="93">
        <f>B50</f>
        <v>0</v>
      </c>
    </row>
    <row r="63" spans="1:35" s="27" customFormat="1" ht="25.5">
      <c r="A63" s="85" t="s">
        <v>175</v>
      </c>
      <c r="B63" s="93">
        <f>$E55*(B62/100)</f>
        <v>0</v>
      </c>
      <c r="C63" s="93">
        <f t="shared" ref="C63:U63" si="16">$E55*(C62/100)</f>
        <v>0</v>
      </c>
      <c r="D63" s="93">
        <f t="shared" si="16"/>
        <v>0</v>
      </c>
      <c r="E63" s="93">
        <f t="shared" si="16"/>
        <v>0</v>
      </c>
      <c r="F63" s="93">
        <f>$E55*(F62/100)</f>
        <v>0</v>
      </c>
      <c r="G63" s="93">
        <f t="shared" si="16"/>
        <v>0</v>
      </c>
      <c r="H63" s="93">
        <f t="shared" si="16"/>
        <v>0</v>
      </c>
      <c r="I63" s="93">
        <f t="shared" si="16"/>
        <v>0</v>
      </c>
      <c r="J63" s="93">
        <f t="shared" si="16"/>
        <v>0</v>
      </c>
      <c r="K63" s="93">
        <f t="shared" si="16"/>
        <v>0</v>
      </c>
      <c r="L63" s="93">
        <f t="shared" si="16"/>
        <v>0</v>
      </c>
      <c r="M63" s="93">
        <f t="shared" si="16"/>
        <v>0</v>
      </c>
      <c r="N63" s="93">
        <f t="shared" si="16"/>
        <v>0</v>
      </c>
      <c r="O63" s="93">
        <f t="shared" si="16"/>
        <v>0</v>
      </c>
      <c r="P63" s="93">
        <f t="shared" si="16"/>
        <v>0</v>
      </c>
      <c r="Q63" s="93">
        <f t="shared" si="16"/>
        <v>0</v>
      </c>
      <c r="R63" s="93">
        <f t="shared" si="16"/>
        <v>0</v>
      </c>
      <c r="S63" s="93">
        <f t="shared" si="16"/>
        <v>0</v>
      </c>
      <c r="T63" s="93">
        <f t="shared" si="16"/>
        <v>0</v>
      </c>
      <c r="U63" s="93">
        <f t="shared" si="16"/>
        <v>0</v>
      </c>
    </row>
    <row r="64" spans="1:35" s="27" customFormat="1" ht="25.5">
      <c r="A64" s="85" t="s">
        <v>176</v>
      </c>
      <c r="B64" s="93">
        <f>(B59-B60)*B61</f>
        <v>0</v>
      </c>
      <c r="C64" s="93">
        <f t="shared" ref="C64:U64" si="17">(C59-C60)*C61</f>
        <v>-1.4999999999999991</v>
      </c>
      <c r="D64" s="93">
        <f t="shared" si="17"/>
        <v>0.50000000000000266</v>
      </c>
      <c r="E64" s="93">
        <f t="shared" si="17"/>
        <v>0</v>
      </c>
      <c r="F64" s="93">
        <f t="shared" si="17"/>
        <v>1.0000000000000009</v>
      </c>
      <c r="G64" s="93">
        <f t="shared" si="17"/>
        <v>0.50000000000000266</v>
      </c>
      <c r="H64" s="93">
        <f t="shared" si="17"/>
        <v>-2.5</v>
      </c>
      <c r="I64" s="93">
        <f t="shared" si="17"/>
        <v>0.50000000000000266</v>
      </c>
      <c r="J64" s="93">
        <f t="shared" si="17"/>
        <v>1.0000000000000009</v>
      </c>
      <c r="K64" s="93">
        <f t="shared" si="17"/>
        <v>1.4999999999999991</v>
      </c>
      <c r="L64" s="93">
        <f t="shared" si="17"/>
        <v>1.4999999999999991</v>
      </c>
      <c r="M64" s="93">
        <f t="shared" si="17"/>
        <v>2.0000000000000018</v>
      </c>
      <c r="N64" s="93">
        <f t="shared" si="17"/>
        <v>2.0000000000000018</v>
      </c>
      <c r="O64" s="93">
        <f t="shared" si="17"/>
        <v>-1.0000000000000009</v>
      </c>
      <c r="P64" s="93">
        <f t="shared" si="17"/>
        <v>-1.9999999999999973</v>
      </c>
      <c r="Q64" s="93">
        <f t="shared" si="17"/>
        <v>-1.4999999999999991</v>
      </c>
      <c r="R64" s="93">
        <f t="shared" si="17"/>
        <v>-5.4999999999999982</v>
      </c>
      <c r="S64" s="93">
        <f t="shared" si="17"/>
        <v>-4.4999999999999973</v>
      </c>
      <c r="T64" s="93" t="e">
        <f t="shared" si="17"/>
        <v>#N/A</v>
      </c>
      <c r="U64" s="93" t="e">
        <f t="shared" si="17"/>
        <v>#N/A</v>
      </c>
    </row>
    <row r="65" spans="1:21" s="27" customFormat="1" ht="38.25">
      <c r="A65" s="85" t="s">
        <v>177</v>
      </c>
      <c r="B65" s="94" t="str">
        <f>IF(B64&lt;=B63,"OVER","UNDER")</f>
        <v>OVER</v>
      </c>
      <c r="C65" s="94" t="str">
        <f t="shared" ref="C65:U65" si="18">IF(C64&lt;=C63,"OVER","UNDER")</f>
        <v>OVER</v>
      </c>
      <c r="D65" s="94" t="str">
        <f t="shared" si="18"/>
        <v>UNDER</v>
      </c>
      <c r="E65" s="94" t="str">
        <f t="shared" si="18"/>
        <v>OVER</v>
      </c>
      <c r="F65" s="94" t="str">
        <f t="shared" si="18"/>
        <v>UNDER</v>
      </c>
      <c r="G65" s="94" t="str">
        <f t="shared" si="18"/>
        <v>UNDER</v>
      </c>
      <c r="H65" s="94" t="str">
        <f t="shared" si="18"/>
        <v>OVER</v>
      </c>
      <c r="I65" s="94" t="str">
        <f t="shared" si="18"/>
        <v>UNDER</v>
      </c>
      <c r="J65" s="94" t="str">
        <f t="shared" si="18"/>
        <v>UNDER</v>
      </c>
      <c r="K65" s="94" t="str">
        <f t="shared" si="18"/>
        <v>UNDER</v>
      </c>
      <c r="L65" s="94" t="str">
        <f t="shared" si="18"/>
        <v>UNDER</v>
      </c>
      <c r="M65" s="94" t="str">
        <f t="shared" si="18"/>
        <v>UNDER</v>
      </c>
      <c r="N65" s="94" t="str">
        <f t="shared" si="18"/>
        <v>UNDER</v>
      </c>
      <c r="O65" s="94" t="str">
        <f t="shared" si="18"/>
        <v>OVER</v>
      </c>
      <c r="P65" s="94" t="str">
        <f t="shared" si="18"/>
        <v>OVER</v>
      </c>
      <c r="Q65" s="94" t="str">
        <f t="shared" si="18"/>
        <v>OVER</v>
      </c>
      <c r="R65" s="94" t="str">
        <f t="shared" si="18"/>
        <v>OVER</v>
      </c>
      <c r="S65" s="94" t="str">
        <f t="shared" si="18"/>
        <v>OVER</v>
      </c>
      <c r="T65" s="94" t="e">
        <f t="shared" si="18"/>
        <v>#N/A</v>
      </c>
      <c r="U65" s="94"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19" priority="32" operator="equal">
      <formula>"DECREASE"</formula>
    </cfRule>
    <cfRule type="cellIs" dxfId="118" priority="33" operator="equal">
      <formula>"INCREASE"</formula>
    </cfRule>
  </conditionalFormatting>
  <conditionalFormatting sqref="B62:U65 B31:B50">
    <cfRule type="cellIs" dxfId="117" priority="31" operator="greaterThan">
      <formula>$B$51</formula>
    </cfRule>
  </conditionalFormatting>
  <conditionalFormatting sqref="C31:C50">
    <cfRule type="cellIs" dxfId="116" priority="30" operator="greaterThan">
      <formula>$C$51</formula>
    </cfRule>
  </conditionalFormatting>
  <conditionalFormatting sqref="C18:V18">
    <cfRule type="cellIs" dxfId="115" priority="29" operator="equal">
      <formula>0</formula>
    </cfRule>
  </conditionalFormatting>
  <conditionalFormatting sqref="C17:V17">
    <cfRule type="cellIs" dxfId="114" priority="28" operator="equal">
      <formula>0</formula>
    </cfRule>
  </conditionalFormatting>
  <conditionalFormatting sqref="C19:V19">
    <cfRule type="cellIs" dxfId="113" priority="27" operator="equal">
      <formula>0</formula>
    </cfRule>
  </conditionalFormatting>
  <conditionalFormatting sqref="G31:G50">
    <cfRule type="cellIs" dxfId="112" priority="26" operator="greaterThan">
      <formula>$G$51</formula>
    </cfRule>
  </conditionalFormatting>
  <conditionalFormatting sqref="H31:H50">
    <cfRule type="cellIs" dxfId="111" priority="25" operator="greaterThan">
      <formula>$H$51</formula>
    </cfRule>
  </conditionalFormatting>
  <conditionalFormatting sqref="I31:I50">
    <cfRule type="cellIs" dxfId="110" priority="24" operator="greaterThan">
      <formula>$I$51</formula>
    </cfRule>
  </conditionalFormatting>
  <conditionalFormatting sqref="K31:K50">
    <cfRule type="cellIs" dxfId="109" priority="23" operator="greaterThan">
      <formula>$K$51</formula>
    </cfRule>
  </conditionalFormatting>
  <conditionalFormatting sqref="L31:L50">
    <cfRule type="cellIs" dxfId="108" priority="22" operator="greaterThan">
      <formula>$L$51</formula>
    </cfRule>
  </conditionalFormatting>
  <conditionalFormatting sqref="M31:M50">
    <cfRule type="cellIs" dxfId="107" priority="21" operator="greaterThan">
      <formula>$M$51</formula>
    </cfRule>
  </conditionalFormatting>
  <conditionalFormatting sqref="P31:P50">
    <cfRule type="cellIs" dxfId="106" priority="20" operator="greaterThan">
      <formula>$P$51</formula>
    </cfRule>
  </conditionalFormatting>
  <conditionalFormatting sqref="R31:R50">
    <cfRule type="cellIs" dxfId="105" priority="19" operator="greaterThan">
      <formula>$R$51</formula>
    </cfRule>
  </conditionalFormatting>
  <conditionalFormatting sqref="S31:S50">
    <cfRule type="cellIs" dxfId="104" priority="18" operator="greaterThan">
      <formula>$S$51</formula>
    </cfRule>
  </conditionalFormatting>
  <conditionalFormatting sqref="T31:T50">
    <cfRule type="cellIs" dxfId="103" priority="17" operator="greaterThan">
      <formula>$T$51</formula>
    </cfRule>
  </conditionalFormatting>
  <conditionalFormatting sqref="U31:U50">
    <cfRule type="cellIs" dxfId="102" priority="16" operator="greaterThan">
      <formula>$U$51</formula>
    </cfRule>
  </conditionalFormatting>
  <conditionalFormatting sqref="C22:V22">
    <cfRule type="cellIs" dxfId="101" priority="15" operator="equal">
      <formula>0</formula>
    </cfRule>
  </conditionalFormatting>
  <conditionalFormatting sqref="C24:V24">
    <cfRule type="cellIs" dxfId="100" priority="13" operator="equal">
      <formula>"DECREASE"</formula>
    </cfRule>
    <cfRule type="cellIs" dxfId="99" priority="14" operator="equal">
      <formula>"INCREASE"</formula>
    </cfRule>
  </conditionalFormatting>
  <conditionalFormatting sqref="C23:V23">
    <cfRule type="cellIs" dxfId="98" priority="12" operator="equal">
      <formula>0</formula>
    </cfRule>
  </conditionalFormatting>
  <conditionalFormatting sqref="C21:V21">
    <cfRule type="cellIs" dxfId="97" priority="8" operator="equal">
      <formula>0</formula>
    </cfRule>
  </conditionalFormatting>
  <conditionalFormatting sqref="B65:U65">
    <cfRule type="cellIs" dxfId="96" priority="6" operator="equal">
      <formula>"UNDER"</formula>
    </cfRule>
    <cfRule type="cellIs" dxfId="95" priority="7" operator="equal">
      <formula>"OVER"</formula>
    </cfRule>
  </conditionalFormatting>
  <conditionalFormatting sqref="I3">
    <cfRule type="cellIs" dxfId="94" priority="4" operator="greaterThan">
      <formula>4.1</formula>
    </cfRule>
  </conditionalFormatting>
  <conditionalFormatting sqref="J31:J50">
    <cfRule type="cellIs" dxfId="93" priority="3" operator="greaterThan">
      <formula>$J$51</formula>
    </cfRule>
  </conditionalFormatting>
  <conditionalFormatting sqref="I1">
    <cfRule type="cellIs" dxfId="92" priority="2" operator="lessThan">
      <formula>5</formula>
    </cfRule>
  </conditionalFormatting>
  <conditionalFormatting sqref="I2">
    <cfRule type="cellIs" dxfId="91" priority="1" operator="greaterThan">
      <formula>5000.1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5"/>
  <sheetViews>
    <sheetView zoomScale="90" zoomScaleNormal="90" workbookViewId="0">
      <selection activeCell="B32" sqref="B32:B48"/>
    </sheetView>
  </sheetViews>
  <sheetFormatPr defaultColWidth="13.140625" defaultRowHeight="12.7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c r="A1" s="110" t="s">
        <v>0</v>
      </c>
      <c r="B1" s="110"/>
      <c r="C1" s="126" t="str">
        <f>'Field data and Waste 1'!C1:D1</f>
        <v>PAN-013885</v>
      </c>
      <c r="D1" s="127"/>
      <c r="E1" s="36" t="s">
        <v>2</v>
      </c>
      <c r="F1" s="45">
        <f>'Field data and Waste 1'!F1</f>
        <v>39.5</v>
      </c>
      <c r="G1" s="122" t="s">
        <v>3</v>
      </c>
      <c r="H1" s="123"/>
      <c r="I1" s="101">
        <v>7.16</v>
      </c>
      <c r="AB1" s="26"/>
      <c r="AC1" s="26"/>
      <c r="AD1" s="42" t="s">
        <v>4</v>
      </c>
      <c r="AE1" s="25"/>
      <c r="AF1" s="25"/>
      <c r="AG1" s="26"/>
      <c r="AH1" s="26"/>
      <c r="AI1" s="46" t="s">
        <v>5</v>
      </c>
      <c r="AJ1" s="47" t="s">
        <v>6</v>
      </c>
      <c r="AK1" s="48" t="s">
        <v>7</v>
      </c>
      <c r="AL1" s="49" t="s">
        <v>8</v>
      </c>
      <c r="AM1" s="49" t="s">
        <v>9</v>
      </c>
      <c r="AN1" s="49" t="s">
        <v>10</v>
      </c>
    </row>
    <row r="2" spans="1:41">
      <c r="A2" s="110" t="s">
        <v>11</v>
      </c>
      <c r="B2" s="110"/>
      <c r="C2" s="128" t="str">
        <f>'Field data and Waste 1'!C2:D2</f>
        <v>EPR/KP3594VE</v>
      </c>
      <c r="D2" s="129"/>
      <c r="E2" s="36" t="s">
        <v>13</v>
      </c>
      <c r="F2" s="101" t="s">
        <v>182</v>
      </c>
      <c r="G2" s="124" t="s">
        <v>15</v>
      </c>
      <c r="H2" s="125"/>
      <c r="I2" s="101">
        <v>1135</v>
      </c>
      <c r="AB2" s="42" t="s">
        <v>16</v>
      </c>
      <c r="AC2" s="25"/>
      <c r="AD2" s="42" t="s">
        <v>17</v>
      </c>
      <c r="AE2" s="25"/>
      <c r="AF2" s="25"/>
      <c r="AG2" s="50" t="s">
        <v>18</v>
      </c>
      <c r="AH2" s="26"/>
      <c r="AI2" s="51" t="s">
        <v>4</v>
      </c>
      <c r="AJ2" s="52">
        <v>0</v>
      </c>
      <c r="AK2" s="53">
        <v>0</v>
      </c>
      <c r="AL2" s="18">
        <v>0</v>
      </c>
      <c r="AM2" s="19">
        <v>0</v>
      </c>
      <c r="AN2" s="19">
        <v>0</v>
      </c>
    </row>
    <row r="3" spans="1:41">
      <c r="A3" s="111" t="s">
        <v>19</v>
      </c>
      <c r="B3" s="112"/>
      <c r="C3" s="128" t="str">
        <f>'Field data and Waste 1'!C3:D3</f>
        <v>Trade Effluent Services Ltd</v>
      </c>
      <c r="D3" s="129"/>
      <c r="E3" s="36" t="s">
        <v>21</v>
      </c>
      <c r="F3" s="44" t="s">
        <v>22</v>
      </c>
      <c r="G3" s="122" t="s">
        <v>23</v>
      </c>
      <c r="H3" s="123"/>
      <c r="I3" s="101">
        <v>0.02</v>
      </c>
      <c r="AB3" s="42" t="s">
        <v>24</v>
      </c>
      <c r="AC3" s="25"/>
      <c r="AD3" s="42" t="s">
        <v>25</v>
      </c>
      <c r="AE3" s="25"/>
      <c r="AF3" s="25"/>
      <c r="AG3" s="50" t="s">
        <v>26</v>
      </c>
      <c r="AH3" s="26"/>
      <c r="AI3" s="54" t="s">
        <v>27</v>
      </c>
      <c r="AJ3" s="55">
        <v>1.7</v>
      </c>
      <c r="AK3" s="56">
        <v>6</v>
      </c>
      <c r="AL3" s="57">
        <v>1</v>
      </c>
      <c r="AM3" s="19">
        <v>6.2</v>
      </c>
      <c r="AN3" s="19" t="s">
        <v>28</v>
      </c>
    </row>
    <row r="4" spans="1:41">
      <c r="A4" s="110" t="s">
        <v>29</v>
      </c>
      <c r="B4" s="110"/>
      <c r="C4" s="126" t="str">
        <f>'Field data and Waste 1'!C4:D4</f>
        <v xml:space="preserve">Fron Farm, Moel-y-crio, Halkyn, Rhes-y-cae, </v>
      </c>
      <c r="D4" s="127"/>
      <c r="E4" s="37" t="s">
        <v>31</v>
      </c>
      <c r="F4" s="101" t="s">
        <v>189</v>
      </c>
      <c r="G4" s="122"/>
      <c r="H4" s="123"/>
      <c r="I4" s="45"/>
      <c r="AB4" s="42" t="s">
        <v>33</v>
      </c>
      <c r="AC4" s="25"/>
      <c r="AD4" s="58" t="s">
        <v>34</v>
      </c>
      <c r="AE4" s="25"/>
      <c r="AF4" s="25"/>
      <c r="AG4" s="50" t="s">
        <v>22</v>
      </c>
      <c r="AH4" s="26"/>
      <c r="AI4" s="59" t="s">
        <v>35</v>
      </c>
      <c r="AJ4" s="60">
        <v>7</v>
      </c>
      <c r="AK4" s="61">
        <v>10.5</v>
      </c>
      <c r="AL4" s="19">
        <v>2</v>
      </c>
      <c r="AM4" s="19">
        <v>6.7</v>
      </c>
      <c r="AN4" s="19" t="s">
        <v>36</v>
      </c>
    </row>
    <row r="5" spans="1:41">
      <c r="A5" s="110" t="s">
        <v>37</v>
      </c>
      <c r="B5" s="110"/>
      <c r="C5" s="126" t="str">
        <f>'Field data and Waste 1'!C5:D5</f>
        <v>Sion Sleep</v>
      </c>
      <c r="D5" s="127"/>
      <c r="E5" s="36"/>
      <c r="F5" s="45"/>
      <c r="G5" s="122"/>
      <c r="H5" s="123"/>
      <c r="I5" s="45"/>
      <c r="AB5" s="42" t="s">
        <v>39</v>
      </c>
      <c r="AC5" s="25"/>
      <c r="AD5" s="58" t="s">
        <v>40</v>
      </c>
      <c r="AE5" s="25"/>
      <c r="AF5" s="25"/>
      <c r="AG5" s="50" t="s">
        <v>41</v>
      </c>
      <c r="AH5" s="26"/>
      <c r="AI5" s="59" t="s">
        <v>42</v>
      </c>
      <c r="AJ5" s="60">
        <v>6.5</v>
      </c>
      <c r="AK5" s="61">
        <v>5.5</v>
      </c>
      <c r="AL5" s="19">
        <v>3</v>
      </c>
      <c r="AM5" s="19">
        <v>6.7</v>
      </c>
      <c r="AN5" s="19" t="s">
        <v>36</v>
      </c>
    </row>
    <row r="6" spans="1:41" s="27" customFormat="1">
      <c r="A6" s="62"/>
      <c r="B6" s="62"/>
      <c r="C6" s="63"/>
      <c r="D6" s="63"/>
      <c r="E6" s="63"/>
      <c r="F6" s="64"/>
      <c r="G6" s="64"/>
      <c r="H6" s="65"/>
      <c r="I6" s="65"/>
      <c r="J6" s="65"/>
      <c r="AB6" s="42" t="s">
        <v>43</v>
      </c>
      <c r="AC6" s="25"/>
      <c r="AD6" s="58" t="s">
        <v>44</v>
      </c>
      <c r="AE6" s="25"/>
      <c r="AF6" s="25"/>
      <c r="AG6" s="26"/>
      <c r="AH6" s="26"/>
      <c r="AI6" s="59" t="s">
        <v>45</v>
      </c>
      <c r="AJ6" s="60">
        <v>8.5</v>
      </c>
      <c r="AK6" s="61">
        <v>12</v>
      </c>
      <c r="AL6" s="19">
        <v>4</v>
      </c>
      <c r="AM6" s="27">
        <v>6.7</v>
      </c>
      <c r="AN6" s="19" t="s">
        <v>36</v>
      </c>
    </row>
    <row r="7" spans="1:41" s="20" customFormat="1" ht="15">
      <c r="A7" s="105" t="s">
        <v>46</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2" t="s">
        <v>47</v>
      </c>
      <c r="AC7" s="25"/>
      <c r="AD7" s="26"/>
      <c r="AE7" s="25"/>
      <c r="AF7" s="25"/>
      <c r="AG7" s="26"/>
      <c r="AH7" s="26"/>
      <c r="AI7" s="59" t="s">
        <v>48</v>
      </c>
      <c r="AJ7" s="60">
        <v>8.5</v>
      </c>
      <c r="AK7" s="61">
        <v>10.5</v>
      </c>
      <c r="AL7" s="19">
        <v>5</v>
      </c>
      <c r="AM7" s="20">
        <v>6.7</v>
      </c>
      <c r="AN7" s="19" t="s">
        <v>36</v>
      </c>
      <c r="AO7" s="97"/>
    </row>
    <row r="8" spans="1:41" ht="15">
      <c r="A8" s="110" t="s">
        <v>49</v>
      </c>
      <c r="B8" s="110"/>
      <c r="C8" s="66" t="str">
        <f>'Field data and Waste 1'!C8</f>
        <v>Fron 1</v>
      </c>
      <c r="D8" s="66" t="str">
        <f>'Field data and Waste 1'!D8</f>
        <v>Fron 2</v>
      </c>
      <c r="E8" s="66" t="str">
        <f>'Field data and Waste 1'!E8</f>
        <v>Fron 3</v>
      </c>
      <c r="F8" s="66" t="str">
        <f>'Field data and Waste 1'!F8</f>
        <v>Fron 4</v>
      </c>
      <c r="G8" s="66" t="str">
        <f>'Field data and Waste 1'!G8</f>
        <v>Fron 5</v>
      </c>
      <c r="H8" s="66" t="str">
        <f>'Field data and Waste 1'!H8</f>
        <v>Fron 6</v>
      </c>
      <c r="I8" s="66" t="str">
        <f>'Field data and Waste 1'!I8</f>
        <v>Fron 7</v>
      </c>
      <c r="J8" s="66" t="str">
        <f>'Field data and Waste 1'!J8</f>
        <v>Fron 8</v>
      </c>
      <c r="K8" s="66" t="str">
        <f>'Field data and Waste 1'!K8</f>
        <v>Fron 9</v>
      </c>
      <c r="L8" s="66" t="str">
        <f>'Field data and Waste 1'!L8</f>
        <v>Fron 10</v>
      </c>
      <c r="M8" s="66" t="str">
        <f>'Field data and Waste 1'!M8</f>
        <v>Fron 11</v>
      </c>
      <c r="N8" s="66" t="str">
        <f>'Field data and Waste 1'!N8</f>
        <v>Fron 12</v>
      </c>
      <c r="O8" s="66" t="str">
        <f>'Field data and Waste 1'!O8</f>
        <v>Fron 13</v>
      </c>
      <c r="P8" s="66" t="str">
        <f>'Field data and Waste 1'!P8</f>
        <v>Fron 14</v>
      </c>
      <c r="Q8" s="66" t="str">
        <f>'Field data and Waste 1'!Q8</f>
        <v>Fron 16</v>
      </c>
      <c r="R8" s="66" t="str">
        <f>'Field data and Waste 1'!R8</f>
        <v>Fron 17</v>
      </c>
      <c r="S8" s="66" t="str">
        <f>'Field data and Waste 1'!S8</f>
        <v>Fron 18</v>
      </c>
      <c r="T8" s="66" t="str">
        <f>'Field data and Waste 1'!T8</f>
        <v>Fron 19</v>
      </c>
      <c r="U8" s="66">
        <f>'Field data and Waste 1'!U8</f>
        <v>0</v>
      </c>
      <c r="V8" s="66">
        <f>'Field data and Waste 1'!V8</f>
        <v>0</v>
      </c>
      <c r="AB8" s="67"/>
      <c r="AC8" s="67"/>
      <c r="AD8" s="26"/>
      <c r="AE8" s="25" t="s">
        <v>68</v>
      </c>
      <c r="AF8" s="25"/>
      <c r="AG8" s="26"/>
      <c r="AH8" s="26"/>
      <c r="AI8" s="59" t="s">
        <v>69</v>
      </c>
      <c r="AJ8" s="68">
        <v>1.4</v>
      </c>
      <c r="AK8" s="61">
        <v>4.4000000000000004</v>
      </c>
      <c r="AL8" s="19">
        <v>6</v>
      </c>
      <c r="AM8" s="19">
        <v>6.7</v>
      </c>
      <c r="AN8" s="19" t="s">
        <v>36</v>
      </c>
      <c r="AO8" s="98"/>
    </row>
    <row r="9" spans="1:41" ht="15">
      <c r="A9" s="110" t="s">
        <v>70</v>
      </c>
      <c r="B9" s="110"/>
      <c r="C9" s="66" t="str">
        <f>'Field data and Waste 1'!C9</f>
        <v>Moderate</v>
      </c>
      <c r="D9" s="66" t="str">
        <f>'Field data and Waste 1'!D9</f>
        <v>Moderate</v>
      </c>
      <c r="E9" s="66" t="str">
        <f>'Field data and Waste 1'!E9</f>
        <v>Moderate</v>
      </c>
      <c r="F9" s="66" t="str">
        <f>'Field data and Waste 1'!F9</f>
        <v>Moderate</v>
      </c>
      <c r="G9" s="66" t="str">
        <f>'Field data and Waste 1'!G9</f>
        <v>Moderate</v>
      </c>
      <c r="H9" s="66" t="str">
        <f>'Field data and Waste 1'!H9</f>
        <v>Moderate</v>
      </c>
      <c r="I9" s="66" t="str">
        <f>'Field data and Waste 1'!I9</f>
        <v>Moderate</v>
      </c>
      <c r="J9" s="66" t="str">
        <f>'Field data and Waste 1'!J9</f>
        <v>Moderate</v>
      </c>
      <c r="K9" s="66" t="str">
        <f>'Field data and Waste 1'!K9</f>
        <v>Moderate</v>
      </c>
      <c r="L9" s="66" t="str">
        <f>'Field data and Waste 1'!L9</f>
        <v>Moderate</v>
      </c>
      <c r="M9" s="66" t="str">
        <f>'Field data and Waste 1'!M9</f>
        <v>Moderate</v>
      </c>
      <c r="N9" s="66" t="str">
        <f>'Field data and Waste 1'!N9</f>
        <v>Moderate</v>
      </c>
      <c r="O9" s="66" t="str">
        <f>'Field data and Waste 1'!O9</f>
        <v>Moderate</v>
      </c>
      <c r="P9" s="66" t="str">
        <f>'Field data and Waste 1'!P9</f>
        <v>Moderate</v>
      </c>
      <c r="Q9" s="66" t="str">
        <f>'Field data and Waste 1'!Q9</f>
        <v>Moderate</v>
      </c>
      <c r="R9" s="66" t="str">
        <f>'Field data and Waste 1'!R9</f>
        <v>Moderate</v>
      </c>
      <c r="S9" s="66" t="str">
        <f>'Field data and Waste 1'!S9</f>
        <v>Moderate</v>
      </c>
      <c r="T9" s="66" t="str">
        <f>'Field data and Waste 1'!T9</f>
        <v>Moderate</v>
      </c>
      <c r="U9" s="66">
        <f>'Field data and Waste 1'!U9</f>
        <v>0</v>
      </c>
      <c r="V9" s="66">
        <f>'Field data and Waste 1'!V9</f>
        <v>0</v>
      </c>
      <c r="AB9" s="25"/>
      <c r="AC9" s="25"/>
      <c r="AD9" s="42" t="s">
        <v>72</v>
      </c>
      <c r="AE9" s="42">
        <v>4.5</v>
      </c>
      <c r="AF9" s="25"/>
      <c r="AG9" s="26"/>
      <c r="AH9" s="26"/>
      <c r="AI9" s="69" t="s">
        <v>73</v>
      </c>
      <c r="AJ9" s="70">
        <v>0.7</v>
      </c>
      <c r="AK9" s="71">
        <v>4</v>
      </c>
      <c r="AL9" s="39">
        <v>7</v>
      </c>
      <c r="AM9" s="19">
        <v>6.7</v>
      </c>
      <c r="AN9" s="19" t="s">
        <v>36</v>
      </c>
      <c r="AO9" s="97"/>
    </row>
    <row r="10" spans="1:41">
      <c r="A10" s="110" t="s">
        <v>74</v>
      </c>
      <c r="B10" s="110"/>
      <c r="C10" s="66">
        <f>'Field data and Waste 1'!C10</f>
        <v>6.2</v>
      </c>
      <c r="D10" s="66">
        <f>'Field data and Waste 1'!D10</f>
        <v>6.5</v>
      </c>
      <c r="E10" s="66">
        <f>'Field data and Waste 1'!E10</f>
        <v>6.1</v>
      </c>
      <c r="F10" s="66">
        <f>'Field data and Waste 1'!F10</f>
        <v>6.2</v>
      </c>
      <c r="G10" s="66">
        <f>'Field data and Waste 1'!G10</f>
        <v>6</v>
      </c>
      <c r="H10" s="66">
        <f>'Field data and Waste 1'!H10</f>
        <v>6.1</v>
      </c>
      <c r="I10" s="66">
        <f>'Field data and Waste 1'!I10</f>
        <v>6.7</v>
      </c>
      <c r="J10" s="66">
        <f>'Field data and Waste 1'!J10</f>
        <v>6.1</v>
      </c>
      <c r="K10" s="66">
        <f>'Field data and Waste 1'!K10</f>
        <v>6</v>
      </c>
      <c r="L10" s="66">
        <f>'Field data and Waste 1'!L10</f>
        <v>5.9</v>
      </c>
      <c r="M10" s="66">
        <f>'Field data and Waste 1'!M10</f>
        <v>5.9</v>
      </c>
      <c r="N10" s="66">
        <f>'Field data and Waste 1'!N10</f>
        <v>5.8</v>
      </c>
      <c r="O10" s="66">
        <f>'Field data and Waste 1'!O10</f>
        <v>5.8</v>
      </c>
      <c r="P10" s="66">
        <f>'Field data and Waste 1'!P10</f>
        <v>6.4</v>
      </c>
      <c r="Q10" s="66">
        <f>'Field data and Waste 1'!Q10</f>
        <v>6.6</v>
      </c>
      <c r="R10" s="66">
        <f>'Field data and Waste 1'!R10</f>
        <v>6.5</v>
      </c>
      <c r="S10" s="66">
        <f>'Field data and Waste 1'!S10</f>
        <v>7.3</v>
      </c>
      <c r="T10" s="66">
        <f>'Field data and Waste 1'!T10</f>
        <v>7.1</v>
      </c>
      <c r="U10" s="66">
        <f>'Field data and Waste 1'!U10</f>
        <v>0</v>
      </c>
      <c r="V10" s="66">
        <f>'Field data and Waste 1'!V10</f>
        <v>0</v>
      </c>
      <c r="AB10" s="25"/>
      <c r="AC10" s="25"/>
      <c r="AD10" s="42" t="s">
        <v>75</v>
      </c>
      <c r="AE10" s="42">
        <v>5</v>
      </c>
      <c r="AF10" s="25"/>
      <c r="AG10" s="26"/>
      <c r="AH10" s="26"/>
      <c r="AI10" s="59" t="s">
        <v>76</v>
      </c>
      <c r="AJ10" s="60">
        <v>9</v>
      </c>
      <c r="AK10" s="61">
        <v>16.5</v>
      </c>
      <c r="AL10" s="19">
        <v>8</v>
      </c>
      <c r="AM10" s="19">
        <v>6.7</v>
      </c>
      <c r="AN10" s="19" t="s">
        <v>36</v>
      </c>
    </row>
    <row r="11" spans="1:41">
      <c r="A11" s="110" t="s">
        <v>77</v>
      </c>
      <c r="B11" s="110"/>
      <c r="C11" s="66">
        <f>'Field data and Waste 1'!C11</f>
        <v>2</v>
      </c>
      <c r="D11" s="66">
        <f>'Field data and Waste 1'!D11</f>
        <v>3</v>
      </c>
      <c r="E11" s="66">
        <f>'Field data and Waste 1'!E11</f>
        <v>2</v>
      </c>
      <c r="F11" s="66">
        <f>'Field data and Waste 1'!F11</f>
        <v>1</v>
      </c>
      <c r="G11" s="66">
        <f>'Field data and Waste 1'!G11</f>
        <v>1</v>
      </c>
      <c r="H11" s="66">
        <f>'Field data and Waste 1'!H11</f>
        <v>1</v>
      </c>
      <c r="I11" s="66">
        <f>'Field data and Waste 1'!I11</f>
        <v>1</v>
      </c>
      <c r="J11" s="66">
        <f>'Field data and Waste 1'!J11</f>
        <v>1</v>
      </c>
      <c r="K11" s="66">
        <f>'Field data and Waste 1'!K11</f>
        <v>1</v>
      </c>
      <c r="L11" s="66">
        <f>'Field data and Waste 1'!L11</f>
        <v>1</v>
      </c>
      <c r="M11" s="66">
        <f>'Field data and Waste 1'!M11</f>
        <v>1</v>
      </c>
      <c r="N11" s="66">
        <f>'Field data and Waste 1'!N11</f>
        <v>0</v>
      </c>
      <c r="O11" s="66">
        <f>'Field data and Waste 1'!O11</f>
        <v>0</v>
      </c>
      <c r="P11" s="66">
        <f>'Field data and Waste 1'!P11</f>
        <v>1</v>
      </c>
      <c r="Q11" s="66">
        <f>'Field data and Waste 1'!Q11</f>
        <v>3</v>
      </c>
      <c r="R11" s="66">
        <f>'Field data and Waste 1'!R11</f>
        <v>2</v>
      </c>
      <c r="S11" s="66">
        <f>'Field data and Waste 1'!S11</f>
        <v>3</v>
      </c>
      <c r="T11" s="66">
        <f>'Field data and Waste 1'!T11</f>
        <v>1</v>
      </c>
      <c r="U11" s="66">
        <f>'Field data and Waste 1'!U11</f>
        <v>0</v>
      </c>
      <c r="V11" s="66">
        <f>'Field data and Waste 1'!V11</f>
        <v>0</v>
      </c>
      <c r="AB11" s="25"/>
      <c r="AC11" s="25"/>
      <c r="AD11" s="58" t="s">
        <v>78</v>
      </c>
      <c r="AE11" s="42">
        <v>6</v>
      </c>
      <c r="AF11" s="25"/>
      <c r="AG11" s="26"/>
      <c r="AH11" s="26"/>
      <c r="AI11" s="59" t="s">
        <v>79</v>
      </c>
      <c r="AJ11" s="60">
        <v>15</v>
      </c>
      <c r="AK11" s="61">
        <v>17.5</v>
      </c>
      <c r="AL11" s="19">
        <v>9</v>
      </c>
      <c r="AM11" s="19">
        <v>7</v>
      </c>
      <c r="AN11" s="19" t="s">
        <v>36</v>
      </c>
    </row>
    <row r="12" spans="1:41">
      <c r="A12" s="110" t="s">
        <v>80</v>
      </c>
      <c r="B12" s="110"/>
      <c r="C12" s="66">
        <f>'Field data and Waste 1'!C12</f>
        <v>0</v>
      </c>
      <c r="D12" s="66">
        <f>'Field data and Waste 1'!D12</f>
        <v>2</v>
      </c>
      <c r="E12" s="66">
        <f>'Field data and Waste 1'!E12</f>
        <v>1</v>
      </c>
      <c r="F12" s="66">
        <f>'Field data and Waste 1'!F12</f>
        <v>0</v>
      </c>
      <c r="G12" s="66">
        <f>'Field data and Waste 1'!G12</f>
        <v>1</v>
      </c>
      <c r="H12" s="66">
        <f>'Field data and Waste 1'!H12</f>
        <v>1</v>
      </c>
      <c r="I12" s="66">
        <f>'Field data and Waste 1'!I12</f>
        <v>1</v>
      </c>
      <c r="J12" s="66">
        <f>'Field data and Waste 1'!J12</f>
        <v>1</v>
      </c>
      <c r="K12" s="66">
        <f>'Field data and Waste 1'!K12</f>
        <v>0</v>
      </c>
      <c r="L12" s="66">
        <f>'Field data and Waste 1'!L12</f>
        <v>0</v>
      </c>
      <c r="M12" s="66">
        <f>'Field data and Waste 1'!M12</f>
        <v>2</v>
      </c>
      <c r="N12" s="66">
        <f>'Field data and Waste 1'!N12</f>
        <v>0</v>
      </c>
      <c r="O12" s="66">
        <f>'Field data and Waste 1'!O12</f>
        <v>0</v>
      </c>
      <c r="P12" s="66">
        <f>'Field data and Waste 1'!P12</f>
        <v>1</v>
      </c>
      <c r="Q12" s="66">
        <f>'Field data and Waste 1'!Q12</f>
        <v>1</v>
      </c>
      <c r="R12" s="66">
        <f>'Field data and Waste 1'!R12</f>
        <v>1</v>
      </c>
      <c r="S12" s="66">
        <f>'Field data and Waste 1'!S12</f>
        <v>0</v>
      </c>
      <c r="T12" s="66">
        <f>'Field data and Waste 1'!T12</f>
        <v>0</v>
      </c>
      <c r="U12" s="66">
        <f>'Field data and Waste 1'!U12</f>
        <v>0</v>
      </c>
      <c r="V12" s="66">
        <f>'Field data and Waste 1'!V12</f>
        <v>0</v>
      </c>
      <c r="AB12" s="25"/>
      <c r="AC12" s="25"/>
      <c r="AD12" s="58" t="s">
        <v>81</v>
      </c>
      <c r="AE12" s="42">
        <v>7.5</v>
      </c>
      <c r="AF12" s="25"/>
      <c r="AG12" s="26"/>
      <c r="AH12" s="26"/>
      <c r="AI12" s="59" t="s">
        <v>82</v>
      </c>
      <c r="AJ12" s="60">
        <v>14</v>
      </c>
      <c r="AK12" s="61">
        <v>11</v>
      </c>
      <c r="AL12" s="19">
        <v>10</v>
      </c>
      <c r="AM12" s="19">
        <v>7</v>
      </c>
      <c r="AN12" s="19" t="s">
        <v>36</v>
      </c>
    </row>
    <row r="13" spans="1:41">
      <c r="A13" s="110" t="s">
        <v>83</v>
      </c>
      <c r="B13" s="110"/>
      <c r="C13" s="66">
        <f>'Field data and Waste 1'!C13</f>
        <v>2</v>
      </c>
      <c r="D13" s="66">
        <f>'Field data and Waste 1'!D13</f>
        <v>2</v>
      </c>
      <c r="E13" s="66">
        <f>'Field data and Waste 1'!E13</f>
        <v>2</v>
      </c>
      <c r="F13" s="66">
        <f>'Field data and Waste 1'!F13</f>
        <v>2</v>
      </c>
      <c r="G13" s="66">
        <f>'Field data and Waste 1'!G13</f>
        <v>2</v>
      </c>
      <c r="H13" s="66">
        <f>'Field data and Waste 1'!H13</f>
        <v>2</v>
      </c>
      <c r="I13" s="66">
        <f>'Field data and Waste 1'!I13</f>
        <v>2</v>
      </c>
      <c r="J13" s="66">
        <f>'Field data and Waste 1'!J13</f>
        <v>2</v>
      </c>
      <c r="K13" s="66">
        <f>'Field data and Waste 1'!K13</f>
        <v>2</v>
      </c>
      <c r="L13" s="66">
        <f>'Field data and Waste 1'!L13</f>
        <v>2</v>
      </c>
      <c r="M13" s="66">
        <f>'Field data and Waste 1'!M13</f>
        <v>2</v>
      </c>
      <c r="N13" s="66">
        <f>'Field data and Waste 1'!N13</f>
        <v>2</v>
      </c>
      <c r="O13" s="66">
        <f>'Field data and Waste 1'!O13</f>
        <v>2</v>
      </c>
      <c r="P13" s="66">
        <f>'Field data and Waste 1'!P13</f>
        <v>2</v>
      </c>
      <c r="Q13" s="66">
        <f>'Field data and Waste 1'!Q13</f>
        <v>2</v>
      </c>
      <c r="R13" s="66">
        <f>'Field data and Waste 1'!R13</f>
        <v>2</v>
      </c>
      <c r="S13" s="66">
        <f>'Field data and Waste 1'!S13</f>
        <v>1</v>
      </c>
      <c r="T13" s="66">
        <f>'Field data and Waste 1'!T13</f>
        <v>1</v>
      </c>
      <c r="U13" s="66">
        <f>'Field data and Waste 1'!U13</f>
        <v>0</v>
      </c>
      <c r="V13" s="66">
        <f>'Field data and Waste 1'!V13</f>
        <v>0</v>
      </c>
      <c r="AB13" s="25"/>
      <c r="AC13" s="25"/>
      <c r="AD13" s="58" t="s">
        <v>84</v>
      </c>
      <c r="AE13" s="42">
        <v>12</v>
      </c>
      <c r="AF13" s="25"/>
      <c r="AG13" s="26"/>
      <c r="AH13" s="26"/>
      <c r="AI13" s="59" t="s">
        <v>85</v>
      </c>
      <c r="AJ13" s="60">
        <v>1.9</v>
      </c>
      <c r="AK13" s="61">
        <v>7.5</v>
      </c>
      <c r="AL13" s="19">
        <v>11</v>
      </c>
      <c r="AM13" s="19">
        <v>6.7</v>
      </c>
      <c r="AN13" s="19" t="s">
        <v>36</v>
      </c>
    </row>
    <row r="14" spans="1:41">
      <c r="A14" s="114" t="s">
        <v>86</v>
      </c>
      <c r="B14" s="114"/>
      <c r="C14" s="72" t="str">
        <f>'Field data and Waste 1'!C14</f>
        <v xml:space="preserve">Grass Silage (25% DM) </v>
      </c>
      <c r="D14" s="72" t="str">
        <f>'Field data and Waste 1'!D14</f>
        <v xml:space="preserve">Grass Silage (25% DM) </v>
      </c>
      <c r="E14" s="72" t="str">
        <f>'Field data and Waste 1'!E14</f>
        <v xml:space="preserve">Grass Silage (25% DM) </v>
      </c>
      <c r="F14" s="72" t="str">
        <f>'Field data and Waste 1'!F14</f>
        <v xml:space="preserve">Grass Silage (25% DM) </v>
      </c>
      <c r="G14" s="72" t="str">
        <f>'Field data and Waste 1'!G14</f>
        <v xml:space="preserve">Grass Silage (25% DM) </v>
      </c>
      <c r="H14" s="72" t="str">
        <f>'Field data and Waste 1'!H14</f>
        <v xml:space="preserve">Grass Silage (25% DM) </v>
      </c>
      <c r="I14" s="72" t="str">
        <f>'Field data and Waste 1'!I14</f>
        <v xml:space="preserve">Grass Silage (25% DM) </v>
      </c>
      <c r="J14" s="72" t="str">
        <f>'Field data and Waste 1'!J14</f>
        <v xml:space="preserve">Grass Silage (25% DM) </v>
      </c>
      <c r="K14" s="72" t="str">
        <f>'Field data and Waste 1'!K14</f>
        <v xml:space="preserve">Grass Silage (25% DM) </v>
      </c>
      <c r="L14" s="72" t="str">
        <f>'Field data and Waste 1'!L14</f>
        <v xml:space="preserve">Grass Silage (25% DM) </v>
      </c>
      <c r="M14" s="72" t="str">
        <f>'Field data and Waste 1'!M14</f>
        <v xml:space="preserve">Grass Silage (25% DM) </v>
      </c>
      <c r="N14" s="72" t="str">
        <f>'Field data and Waste 1'!N14</f>
        <v xml:space="preserve">Grass Silage (25% DM) </v>
      </c>
      <c r="O14" s="72" t="str">
        <f>'Field data and Waste 1'!O14</f>
        <v xml:space="preserve">Grass Silage (25% DM) </v>
      </c>
      <c r="P14" s="72" t="str">
        <f>'Field data and Waste 1'!P14</f>
        <v xml:space="preserve">Grass Silage (25% DM) </v>
      </c>
      <c r="Q14" s="72" t="str">
        <f>'Field data and Waste 1'!Q14</f>
        <v xml:space="preserve">Grass Silage (25% DM) </v>
      </c>
      <c r="R14" s="72" t="str">
        <f>'Field data and Waste 1'!R14</f>
        <v xml:space="preserve">Grass Silage (25% DM) </v>
      </c>
      <c r="S14" s="72" t="str">
        <f>'Field data and Waste 1'!S14</f>
        <v xml:space="preserve">Grass Silage (25% DM) </v>
      </c>
      <c r="T14" s="72" t="str">
        <f>'Field data and Waste 1'!T14</f>
        <v xml:space="preserve">Grass Silage (25% DM) </v>
      </c>
      <c r="U14" s="72">
        <f>'Field data and Waste 1'!U14</f>
        <v>0</v>
      </c>
      <c r="V14" s="72">
        <f>'Field data and Waste 1'!V14</f>
        <v>0</v>
      </c>
      <c r="AD14" s="42" t="s">
        <v>87</v>
      </c>
      <c r="AE14" s="42">
        <v>6</v>
      </c>
      <c r="AI14" s="59" t="s">
        <v>88</v>
      </c>
      <c r="AJ14" s="60">
        <v>0.8</v>
      </c>
      <c r="AK14" s="61">
        <v>1.7</v>
      </c>
      <c r="AL14" s="19">
        <v>12</v>
      </c>
      <c r="AM14" s="19">
        <v>6.7</v>
      </c>
      <c r="AN14" s="19" t="s">
        <v>36</v>
      </c>
    </row>
    <row r="15" spans="1:41">
      <c r="A15" s="113" t="s">
        <v>89</v>
      </c>
      <c r="B15" s="113"/>
      <c r="C15" s="66">
        <f>'Field data and Waste 1'!C15</f>
        <v>38</v>
      </c>
      <c r="D15" s="66">
        <f>'Field data and Waste 1'!D15</f>
        <v>38</v>
      </c>
      <c r="E15" s="66">
        <f>'Field data and Waste 1'!E15</f>
        <v>38</v>
      </c>
      <c r="F15" s="66">
        <f>'Field data and Waste 1'!F15</f>
        <v>38</v>
      </c>
      <c r="G15" s="66">
        <f>'Field data and Waste 1'!G15</f>
        <v>38</v>
      </c>
      <c r="H15" s="66">
        <f>'Field data and Waste 1'!H15</f>
        <v>38</v>
      </c>
      <c r="I15" s="66">
        <f>'Field data and Waste 1'!I15</f>
        <v>38</v>
      </c>
      <c r="J15" s="66">
        <f>'Field data and Waste 1'!J15</f>
        <v>38</v>
      </c>
      <c r="K15" s="66">
        <f>'Field data and Waste 1'!K15</f>
        <v>38</v>
      </c>
      <c r="L15" s="66">
        <f>'Field data and Waste 1'!L15</f>
        <v>38</v>
      </c>
      <c r="M15" s="66">
        <f>'Field data and Waste 1'!M15</f>
        <v>38</v>
      </c>
      <c r="N15" s="66">
        <f>'Field data and Waste 1'!N15</f>
        <v>38</v>
      </c>
      <c r="O15" s="66">
        <f>'Field data and Waste 1'!O15</f>
        <v>38</v>
      </c>
      <c r="P15" s="66">
        <f>'Field data and Waste 1'!P15</f>
        <v>38</v>
      </c>
      <c r="Q15" s="66">
        <f>'Field data and Waste 1'!Q15</f>
        <v>38</v>
      </c>
      <c r="R15" s="66">
        <f>'Field data and Waste 1'!R15</f>
        <v>38</v>
      </c>
      <c r="S15" s="66">
        <f>'Field data and Waste 1'!S15</f>
        <v>38</v>
      </c>
      <c r="T15" s="66">
        <f>'Field data and Waste 1'!T15</f>
        <v>38</v>
      </c>
      <c r="U15" s="66">
        <f>'Field data and Waste 1'!U15</f>
        <v>0</v>
      </c>
      <c r="V15" s="66">
        <f>'Field data and Waste 1'!V15</f>
        <v>0</v>
      </c>
      <c r="AD15" s="42" t="s">
        <v>90</v>
      </c>
      <c r="AE15" s="42">
        <v>7</v>
      </c>
      <c r="AI15" s="59" t="s">
        <v>91</v>
      </c>
      <c r="AJ15" s="68">
        <v>1.8</v>
      </c>
      <c r="AK15" s="61">
        <v>5.4</v>
      </c>
      <c r="AL15" s="19">
        <v>13</v>
      </c>
      <c r="AM15" s="19">
        <v>6.7</v>
      </c>
      <c r="AN15" s="19" t="s">
        <v>36</v>
      </c>
    </row>
    <row r="16" spans="1:41" ht="13.5" thickBot="1">
      <c r="A16" s="115" t="s">
        <v>92</v>
      </c>
      <c r="B16" s="115"/>
      <c r="C16" s="73" t="str">
        <f>'Field data and Waste 1'!C16</f>
        <v>Sandy Loam</v>
      </c>
      <c r="D16" s="73" t="str">
        <f>'Field data and Waste 1'!D16</f>
        <v>Sandy Loam</v>
      </c>
      <c r="E16" s="73" t="str">
        <f>'Field data and Waste 1'!E16</f>
        <v>Sandy Loam</v>
      </c>
      <c r="F16" s="73" t="str">
        <f>'Field data and Waste 1'!F16</f>
        <v>Sandy Loam</v>
      </c>
      <c r="G16" s="73" t="str">
        <f>'Field data and Waste 1'!G16</f>
        <v>Sandy Loam</v>
      </c>
      <c r="H16" s="73" t="str">
        <f>'Field data and Waste 1'!H16</f>
        <v>Sandy Loam</v>
      </c>
      <c r="I16" s="73" t="str">
        <f>'Field data and Waste 1'!I16</f>
        <v>Sandy Loam</v>
      </c>
      <c r="J16" s="73" t="str">
        <f>'Field data and Waste 1'!J16</f>
        <v>Sandy Loam</v>
      </c>
      <c r="K16" s="73" t="str">
        <f>'Field data and Waste 1'!K16</f>
        <v>Sandy Loam</v>
      </c>
      <c r="L16" s="73" t="str">
        <f>'Field data and Waste 1'!L16</f>
        <v>Sandy Loam</v>
      </c>
      <c r="M16" s="73" t="str">
        <f>'Field data and Waste 1'!M16</f>
        <v>Sandy Loam</v>
      </c>
      <c r="N16" s="73" t="str">
        <f>'Field data and Waste 1'!N16</f>
        <v>Sandy Loam</v>
      </c>
      <c r="O16" s="73" t="str">
        <f>'Field data and Waste 1'!O16</f>
        <v>Sandy Loam</v>
      </c>
      <c r="P16" s="73" t="str">
        <f>'Field data and Waste 1'!P16</f>
        <v>Sandy Loam</v>
      </c>
      <c r="Q16" s="73" t="str">
        <f>'Field data and Waste 1'!Q16</f>
        <v>Sandy Loam</v>
      </c>
      <c r="R16" s="73" t="str">
        <f>'Field data and Waste 1'!R16</f>
        <v>Sandy Loam</v>
      </c>
      <c r="S16" s="73" t="str">
        <f>'Field data and Waste 1'!S16</f>
        <v>Sandy Loam</v>
      </c>
      <c r="T16" s="73" t="str">
        <f>'Field data and Waste 1'!T16</f>
        <v>Sandy Loam</v>
      </c>
      <c r="U16" s="73">
        <f>'Field data and Waste 1'!U16</f>
        <v>0</v>
      </c>
      <c r="V16" s="73">
        <f>'Field data and Waste 1'!V16</f>
        <v>0</v>
      </c>
      <c r="AD16" s="58" t="s">
        <v>93</v>
      </c>
      <c r="AE16" s="42">
        <v>8</v>
      </c>
      <c r="AI16" s="59" t="s">
        <v>94</v>
      </c>
      <c r="AJ16" s="60">
        <v>8</v>
      </c>
      <c r="AK16" s="61">
        <v>5.5</v>
      </c>
      <c r="AL16" s="20">
        <v>14</v>
      </c>
      <c r="AM16" s="19">
        <v>6.7</v>
      </c>
      <c r="AN16" s="19" t="s">
        <v>36</v>
      </c>
    </row>
    <row r="17" spans="1:40">
      <c r="A17" s="102" t="s">
        <v>95</v>
      </c>
      <c r="B17" s="103"/>
      <c r="C17" s="38">
        <f>(VLOOKUP(C$14,$AI2:$AK26,2,FALSE))*C$15</f>
        <v>64.599999999999994</v>
      </c>
      <c r="D17" s="38">
        <f t="shared" ref="D17:V17" si="0">(VLOOKUP(D$14,$AI2:$AK26,2,FALSE))*D$15</f>
        <v>64.599999999999994</v>
      </c>
      <c r="E17" s="38">
        <f t="shared" si="0"/>
        <v>64.599999999999994</v>
      </c>
      <c r="F17" s="38">
        <f t="shared" si="0"/>
        <v>64.599999999999994</v>
      </c>
      <c r="G17" s="38">
        <f t="shared" si="0"/>
        <v>64.599999999999994</v>
      </c>
      <c r="H17" s="38">
        <f t="shared" si="0"/>
        <v>64.599999999999994</v>
      </c>
      <c r="I17" s="38">
        <f t="shared" si="0"/>
        <v>64.599999999999994</v>
      </c>
      <c r="J17" s="38">
        <f t="shared" si="0"/>
        <v>64.599999999999994</v>
      </c>
      <c r="K17" s="38">
        <f t="shared" si="0"/>
        <v>64.599999999999994</v>
      </c>
      <c r="L17" s="38">
        <f t="shared" si="0"/>
        <v>64.599999999999994</v>
      </c>
      <c r="M17" s="38">
        <f t="shared" si="0"/>
        <v>64.599999999999994</v>
      </c>
      <c r="N17" s="38">
        <f t="shared" si="0"/>
        <v>64.599999999999994</v>
      </c>
      <c r="O17" s="38">
        <f t="shared" si="0"/>
        <v>64.599999999999994</v>
      </c>
      <c r="P17" s="38">
        <f t="shared" si="0"/>
        <v>64.599999999999994</v>
      </c>
      <c r="Q17" s="38">
        <f t="shared" si="0"/>
        <v>64.599999999999994</v>
      </c>
      <c r="R17" s="38">
        <f t="shared" si="0"/>
        <v>64.599999999999994</v>
      </c>
      <c r="S17" s="38">
        <f t="shared" si="0"/>
        <v>64.599999999999994</v>
      </c>
      <c r="T17" s="38">
        <f t="shared" si="0"/>
        <v>64.599999999999994</v>
      </c>
      <c r="U17" s="38" t="e">
        <f t="shared" si="0"/>
        <v>#N/A</v>
      </c>
      <c r="V17" s="38" t="e">
        <f t="shared" si="0"/>
        <v>#N/A</v>
      </c>
      <c r="AD17" s="58" t="s">
        <v>96</v>
      </c>
      <c r="AE17" s="42">
        <v>10</v>
      </c>
      <c r="AI17" s="54" t="s">
        <v>97</v>
      </c>
      <c r="AJ17" s="55">
        <v>1.4</v>
      </c>
      <c r="AK17" s="56">
        <v>4.8</v>
      </c>
      <c r="AL17" s="57">
        <v>15</v>
      </c>
      <c r="AM17" s="19">
        <v>6.2</v>
      </c>
      <c r="AN17" s="19" t="s">
        <v>28</v>
      </c>
    </row>
    <row r="18" spans="1:40" ht="15" customHeight="1">
      <c r="A18" s="104" t="s">
        <v>98</v>
      </c>
      <c r="B18" s="105"/>
      <c r="C18" s="24">
        <f>$D31</f>
        <v>62.745908</v>
      </c>
      <c r="D18" s="24">
        <f>$D32</f>
        <v>62.745908</v>
      </c>
      <c r="E18" s="24">
        <f>$D33</f>
        <v>62.745908</v>
      </c>
      <c r="F18" s="24">
        <f>$D34</f>
        <v>62.745908</v>
      </c>
      <c r="G18" s="24">
        <f>$D35</f>
        <v>62.745908</v>
      </c>
      <c r="H18" s="24">
        <f>$D36</f>
        <v>62.745908</v>
      </c>
      <c r="I18" s="24">
        <f>$D37</f>
        <v>62.745908</v>
      </c>
      <c r="J18" s="24">
        <f>$D38</f>
        <v>62.745908</v>
      </c>
      <c r="K18" s="24">
        <f>$D39</f>
        <v>62.745908</v>
      </c>
      <c r="L18" s="24">
        <f>$D40</f>
        <v>62.745908</v>
      </c>
      <c r="M18" s="24">
        <f>$D41</f>
        <v>62.745908</v>
      </c>
      <c r="N18" s="24">
        <f>$D42</f>
        <v>62.745908</v>
      </c>
      <c r="O18" s="24">
        <f>$D43</f>
        <v>62.745908</v>
      </c>
      <c r="P18" s="24">
        <f>$D44</f>
        <v>62.745908</v>
      </c>
      <c r="Q18" s="24">
        <f>$D45</f>
        <v>62.745908</v>
      </c>
      <c r="R18" s="24">
        <f>$D46</f>
        <v>62.745908</v>
      </c>
      <c r="S18" s="24">
        <f>$D47</f>
        <v>62.745908</v>
      </c>
      <c r="T18" s="24">
        <f>$D48</f>
        <v>62.745908</v>
      </c>
      <c r="U18" s="24">
        <f>$D49</f>
        <v>0</v>
      </c>
      <c r="V18" s="32">
        <f>$D50</f>
        <v>0</v>
      </c>
      <c r="AD18" s="58" t="s">
        <v>99</v>
      </c>
      <c r="AE18" s="42">
        <v>16</v>
      </c>
      <c r="AI18" s="54" t="s">
        <v>100</v>
      </c>
      <c r="AJ18" s="55">
        <v>5.9</v>
      </c>
      <c r="AK18" s="56">
        <v>18</v>
      </c>
      <c r="AL18" s="57">
        <v>16</v>
      </c>
      <c r="AM18" s="19">
        <v>6.2</v>
      </c>
      <c r="AN18" s="19" t="s">
        <v>28</v>
      </c>
    </row>
    <row r="19" spans="1:40" ht="15" customHeight="1">
      <c r="A19" s="104" t="s">
        <v>101</v>
      </c>
      <c r="B19" s="105"/>
      <c r="C19" s="24">
        <f>C18-C17</f>
        <v>-1.8540919999999943</v>
      </c>
      <c r="D19" s="24">
        <f t="shared" ref="D19:V19" si="1">D18-D17</f>
        <v>-1.8540919999999943</v>
      </c>
      <c r="E19" s="24">
        <f t="shared" si="1"/>
        <v>-1.8540919999999943</v>
      </c>
      <c r="F19" s="24">
        <f t="shared" si="1"/>
        <v>-1.8540919999999943</v>
      </c>
      <c r="G19" s="24">
        <f t="shared" si="1"/>
        <v>-1.8540919999999943</v>
      </c>
      <c r="H19" s="24">
        <f t="shared" si="1"/>
        <v>-1.8540919999999943</v>
      </c>
      <c r="I19" s="24">
        <f t="shared" si="1"/>
        <v>-1.8540919999999943</v>
      </c>
      <c r="J19" s="24">
        <f t="shared" si="1"/>
        <v>-1.8540919999999943</v>
      </c>
      <c r="K19" s="24">
        <f t="shared" si="1"/>
        <v>-1.8540919999999943</v>
      </c>
      <c r="L19" s="24">
        <f t="shared" si="1"/>
        <v>-1.8540919999999943</v>
      </c>
      <c r="M19" s="24">
        <f t="shared" si="1"/>
        <v>-1.8540919999999943</v>
      </c>
      <c r="N19" s="24">
        <f t="shared" si="1"/>
        <v>-1.8540919999999943</v>
      </c>
      <c r="O19" s="24">
        <f t="shared" si="1"/>
        <v>-1.8540919999999943</v>
      </c>
      <c r="P19" s="24">
        <f t="shared" si="1"/>
        <v>-1.8540919999999943</v>
      </c>
      <c r="Q19" s="24">
        <f t="shared" si="1"/>
        <v>-1.8540919999999943</v>
      </c>
      <c r="R19" s="24">
        <f t="shared" si="1"/>
        <v>-1.8540919999999943</v>
      </c>
      <c r="S19" s="24">
        <f t="shared" si="1"/>
        <v>-1.8540919999999943</v>
      </c>
      <c r="T19" s="24">
        <f t="shared" si="1"/>
        <v>-1.8540919999999943</v>
      </c>
      <c r="U19" s="24" t="e">
        <f t="shared" si="1"/>
        <v>#N/A</v>
      </c>
      <c r="V19" s="32" t="e">
        <f t="shared" si="1"/>
        <v>#N/A</v>
      </c>
      <c r="AI19" s="54" t="s">
        <v>102</v>
      </c>
      <c r="AJ19" s="55">
        <v>3.2</v>
      </c>
      <c r="AK19" s="56">
        <v>10.5</v>
      </c>
      <c r="AL19" s="57">
        <v>17</v>
      </c>
      <c r="AM19" s="19">
        <v>6.2</v>
      </c>
      <c r="AN19" s="19" t="s">
        <v>28</v>
      </c>
    </row>
    <row r="20" spans="1:40" ht="15" customHeight="1" thickBot="1">
      <c r="A20" s="106" t="s">
        <v>103</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4" t="s">
        <v>104</v>
      </c>
      <c r="AJ20" s="55">
        <v>2.1</v>
      </c>
      <c r="AK20" s="56">
        <v>7.2</v>
      </c>
      <c r="AL20" s="57">
        <v>18</v>
      </c>
      <c r="AM20" s="19">
        <v>6.2</v>
      </c>
      <c r="AN20" s="19" t="s">
        <v>28</v>
      </c>
    </row>
    <row r="21" spans="1:40" ht="15" customHeight="1">
      <c r="A21" s="102" t="s">
        <v>105</v>
      </c>
      <c r="B21" s="103"/>
      <c r="C21" s="38">
        <f>(VLOOKUP(C$14,$AI2:$AK26,3,FALSE))*C$15</f>
        <v>228</v>
      </c>
      <c r="D21" s="38">
        <f t="shared" ref="D21:V21" si="2">(VLOOKUP(D$14,$AI2:$AK26,3,FALSE))*D$15</f>
        <v>228</v>
      </c>
      <c r="E21" s="38">
        <f t="shared" si="2"/>
        <v>228</v>
      </c>
      <c r="F21" s="38">
        <f t="shared" si="2"/>
        <v>228</v>
      </c>
      <c r="G21" s="38">
        <f t="shared" si="2"/>
        <v>228</v>
      </c>
      <c r="H21" s="38">
        <f t="shared" si="2"/>
        <v>228</v>
      </c>
      <c r="I21" s="38">
        <f t="shared" si="2"/>
        <v>228</v>
      </c>
      <c r="J21" s="38">
        <f t="shared" si="2"/>
        <v>228</v>
      </c>
      <c r="K21" s="38">
        <f t="shared" si="2"/>
        <v>228</v>
      </c>
      <c r="L21" s="38">
        <f t="shared" si="2"/>
        <v>228</v>
      </c>
      <c r="M21" s="38">
        <f t="shared" si="2"/>
        <v>228</v>
      </c>
      <c r="N21" s="38">
        <f t="shared" si="2"/>
        <v>228</v>
      </c>
      <c r="O21" s="38">
        <f t="shared" si="2"/>
        <v>228</v>
      </c>
      <c r="P21" s="38">
        <f t="shared" si="2"/>
        <v>228</v>
      </c>
      <c r="Q21" s="38">
        <f t="shared" si="2"/>
        <v>228</v>
      </c>
      <c r="R21" s="38">
        <f t="shared" si="2"/>
        <v>228</v>
      </c>
      <c r="S21" s="38">
        <f t="shared" si="2"/>
        <v>228</v>
      </c>
      <c r="T21" s="38">
        <f t="shared" si="2"/>
        <v>228</v>
      </c>
      <c r="U21" s="38" t="e">
        <f t="shared" si="2"/>
        <v>#N/A</v>
      </c>
      <c r="V21" s="38" t="e">
        <f t="shared" si="2"/>
        <v>#N/A</v>
      </c>
      <c r="AI21" s="69" t="s">
        <v>106</v>
      </c>
      <c r="AJ21" s="74">
        <v>11</v>
      </c>
      <c r="AK21" s="71">
        <v>12</v>
      </c>
      <c r="AL21" s="39">
        <v>19</v>
      </c>
      <c r="AM21" s="19">
        <v>6.7</v>
      </c>
      <c r="AN21" s="19" t="s">
        <v>36</v>
      </c>
    </row>
    <row r="22" spans="1:40" ht="15" customHeight="1">
      <c r="A22" s="104" t="s">
        <v>107</v>
      </c>
      <c r="B22" s="105"/>
      <c r="C22" s="24">
        <f>$E31</f>
        <v>40.448235000000004</v>
      </c>
      <c r="D22" s="24">
        <f>$E32</f>
        <v>40.448235000000004</v>
      </c>
      <c r="E22" s="24">
        <f>$E33</f>
        <v>40.448235000000004</v>
      </c>
      <c r="F22" s="24">
        <f>$E34</f>
        <v>40.448235000000004</v>
      </c>
      <c r="G22" s="24">
        <f>$E35</f>
        <v>40.448235000000004</v>
      </c>
      <c r="H22" s="24">
        <f>$E36</f>
        <v>40.448235000000004</v>
      </c>
      <c r="I22" s="24">
        <f>$E37</f>
        <v>40.448235000000004</v>
      </c>
      <c r="J22" s="24">
        <f>$E38</f>
        <v>40.448235000000004</v>
      </c>
      <c r="K22" s="24">
        <f>$E39</f>
        <v>40.448235000000004</v>
      </c>
      <c r="L22" s="24">
        <f>$E40</f>
        <v>40.448235000000004</v>
      </c>
      <c r="M22" s="24">
        <f>$E41</f>
        <v>40.448235000000004</v>
      </c>
      <c r="N22" s="24">
        <f>$E42</f>
        <v>40.448235000000004</v>
      </c>
      <c r="O22" s="24">
        <f>$E43</f>
        <v>40.448235000000004</v>
      </c>
      <c r="P22" s="24">
        <f>$E44</f>
        <v>40.448235000000004</v>
      </c>
      <c r="Q22" s="24">
        <f>$E45</f>
        <v>40.448235000000004</v>
      </c>
      <c r="R22" s="24">
        <f>$E46</f>
        <v>40.448235000000004</v>
      </c>
      <c r="S22" s="24">
        <f>$E47</f>
        <v>40.448235000000004</v>
      </c>
      <c r="T22" s="24">
        <f>$E48</f>
        <v>40.448235000000004</v>
      </c>
      <c r="U22" s="24">
        <f>$E49</f>
        <v>0</v>
      </c>
      <c r="V22" s="24">
        <f>$E50</f>
        <v>0</v>
      </c>
      <c r="AI22" s="69" t="s">
        <v>108</v>
      </c>
      <c r="AJ22" s="70">
        <v>1.2</v>
      </c>
      <c r="AK22" s="71">
        <v>5</v>
      </c>
      <c r="AL22" s="39">
        <v>20</v>
      </c>
      <c r="AM22" s="19">
        <v>6.7</v>
      </c>
      <c r="AN22" s="19" t="s">
        <v>36</v>
      </c>
    </row>
    <row r="23" spans="1:40" ht="15" customHeight="1">
      <c r="A23" s="104" t="s">
        <v>109</v>
      </c>
      <c r="B23" s="105"/>
      <c r="C23" s="24">
        <f>C22-C21</f>
        <v>-187.55176499999999</v>
      </c>
      <c r="D23" s="24">
        <f t="shared" ref="D23:V23" si="3">D22-D21</f>
        <v>-187.55176499999999</v>
      </c>
      <c r="E23" s="24">
        <f t="shared" si="3"/>
        <v>-187.55176499999999</v>
      </c>
      <c r="F23" s="24">
        <f t="shared" si="3"/>
        <v>-187.55176499999999</v>
      </c>
      <c r="G23" s="24">
        <f t="shared" si="3"/>
        <v>-187.55176499999999</v>
      </c>
      <c r="H23" s="24">
        <f t="shared" si="3"/>
        <v>-187.55176499999999</v>
      </c>
      <c r="I23" s="24">
        <f t="shared" si="3"/>
        <v>-187.55176499999999</v>
      </c>
      <c r="J23" s="24">
        <f t="shared" si="3"/>
        <v>-187.55176499999999</v>
      </c>
      <c r="K23" s="24">
        <f t="shared" si="3"/>
        <v>-187.55176499999999</v>
      </c>
      <c r="L23" s="24">
        <f t="shared" si="3"/>
        <v>-187.55176499999999</v>
      </c>
      <c r="M23" s="24">
        <f t="shared" si="3"/>
        <v>-187.55176499999999</v>
      </c>
      <c r="N23" s="24">
        <f t="shared" si="3"/>
        <v>-187.55176499999999</v>
      </c>
      <c r="O23" s="24">
        <f t="shared" si="3"/>
        <v>-187.55176499999999</v>
      </c>
      <c r="P23" s="24">
        <f t="shared" si="3"/>
        <v>-187.55176499999999</v>
      </c>
      <c r="Q23" s="24">
        <f t="shared" si="3"/>
        <v>-187.55176499999999</v>
      </c>
      <c r="R23" s="24">
        <f t="shared" si="3"/>
        <v>-187.55176499999999</v>
      </c>
      <c r="S23" s="24">
        <f t="shared" si="3"/>
        <v>-187.55176499999999</v>
      </c>
      <c r="T23" s="24">
        <f t="shared" si="3"/>
        <v>-187.55176499999999</v>
      </c>
      <c r="U23" s="24" t="e">
        <f t="shared" si="3"/>
        <v>#N/A</v>
      </c>
      <c r="V23" s="24" t="e">
        <f t="shared" si="3"/>
        <v>#N/A</v>
      </c>
      <c r="AI23" s="69" t="s">
        <v>110</v>
      </c>
      <c r="AJ23" s="74">
        <v>9</v>
      </c>
      <c r="AK23" s="71">
        <v>10</v>
      </c>
      <c r="AL23" s="39">
        <v>21</v>
      </c>
      <c r="AM23" s="19">
        <v>6.7</v>
      </c>
      <c r="AN23" s="19" t="s">
        <v>36</v>
      </c>
    </row>
    <row r="24" spans="1:40" ht="15" customHeight="1" thickBot="1">
      <c r="A24" s="106" t="s">
        <v>111</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69" t="s">
        <v>112</v>
      </c>
      <c r="AJ24" s="74">
        <v>1.5</v>
      </c>
      <c r="AK24" s="71">
        <v>3</v>
      </c>
      <c r="AL24" s="39">
        <v>22</v>
      </c>
      <c r="AM24" s="19">
        <v>6.7</v>
      </c>
      <c r="AN24" s="19" t="s">
        <v>36</v>
      </c>
    </row>
    <row r="25" spans="1:40">
      <c r="C25" s="63"/>
      <c r="D25" s="75"/>
      <c r="E25" s="75"/>
      <c r="F25" s="75"/>
      <c r="AI25" s="69" t="s">
        <v>113</v>
      </c>
      <c r="AJ25" s="74">
        <v>1</v>
      </c>
      <c r="AK25" s="71">
        <v>5.8</v>
      </c>
      <c r="AL25" s="39">
        <v>23</v>
      </c>
      <c r="AM25" s="19">
        <v>6.7</v>
      </c>
      <c r="AN25" s="19" t="s">
        <v>36</v>
      </c>
    </row>
    <row r="26" spans="1:40" s="18" customFormat="1">
      <c r="A26" s="1"/>
      <c r="B26" s="8" t="s">
        <v>114</v>
      </c>
      <c r="C26" s="8" t="s">
        <v>115</v>
      </c>
      <c r="D26" s="10" t="s">
        <v>116</v>
      </c>
      <c r="E26" s="10" t="s">
        <v>117</v>
      </c>
      <c r="F26" s="10" t="s">
        <v>118</v>
      </c>
      <c r="G26" s="8" t="s">
        <v>119</v>
      </c>
      <c r="H26" s="10" t="s">
        <v>120</v>
      </c>
      <c r="I26" s="10" t="s">
        <v>121</v>
      </c>
      <c r="J26" s="8" t="s">
        <v>122</v>
      </c>
      <c r="K26" s="8" t="s">
        <v>123</v>
      </c>
      <c r="L26" s="8" t="s">
        <v>124</v>
      </c>
      <c r="M26" s="8" t="s">
        <v>125</v>
      </c>
      <c r="N26" s="8" t="s">
        <v>126</v>
      </c>
      <c r="O26" s="8" t="s">
        <v>127</v>
      </c>
      <c r="P26" s="10" t="s">
        <v>128</v>
      </c>
      <c r="Q26" s="10" t="s">
        <v>129</v>
      </c>
      <c r="R26" s="10" t="s">
        <v>130</v>
      </c>
      <c r="S26" s="10" t="s">
        <v>131</v>
      </c>
      <c r="T26" s="10" t="s">
        <v>132</v>
      </c>
      <c r="U26" s="10" t="s">
        <v>133</v>
      </c>
      <c r="AI26" s="76" t="s">
        <v>134</v>
      </c>
      <c r="AJ26" s="77">
        <v>0.7</v>
      </c>
      <c r="AK26" s="78">
        <v>2.4</v>
      </c>
      <c r="AL26" s="39">
        <v>24</v>
      </c>
      <c r="AM26" s="18">
        <v>6.7</v>
      </c>
      <c r="AN26" s="19" t="s">
        <v>36</v>
      </c>
    </row>
    <row r="27" spans="1:40" s="63" customFormat="1">
      <c r="A27" s="79"/>
      <c r="B27" s="80" t="s">
        <v>135</v>
      </c>
      <c r="C27" s="99" t="s">
        <v>16</v>
      </c>
      <c r="D27" s="99" t="s">
        <v>43</v>
      </c>
      <c r="E27" s="99" t="s">
        <v>43</v>
      </c>
      <c r="F27" s="99" t="s">
        <v>43</v>
      </c>
      <c r="G27" s="99" t="s">
        <v>43</v>
      </c>
      <c r="H27" s="99" t="s">
        <v>43</v>
      </c>
      <c r="I27" s="99" t="s">
        <v>43</v>
      </c>
      <c r="J27" s="99" t="s">
        <v>43</v>
      </c>
      <c r="K27" s="99" t="s">
        <v>43</v>
      </c>
      <c r="L27" s="99" t="s">
        <v>43</v>
      </c>
      <c r="M27" s="99" t="s">
        <v>43</v>
      </c>
      <c r="N27" s="99"/>
      <c r="O27" s="99"/>
      <c r="P27" s="99" t="s">
        <v>43</v>
      </c>
      <c r="Q27" s="99" t="s">
        <v>43</v>
      </c>
      <c r="R27" s="99"/>
      <c r="S27" s="99"/>
      <c r="T27" s="99"/>
      <c r="U27" s="99"/>
    </row>
    <row r="28" spans="1:40" s="63" customFormat="1">
      <c r="A28" s="81"/>
      <c r="B28" s="31">
        <v>1.47</v>
      </c>
      <c r="C28" s="23">
        <v>0.1</v>
      </c>
      <c r="D28" s="23">
        <v>164</v>
      </c>
      <c r="E28" s="23">
        <v>201</v>
      </c>
      <c r="F28" s="23">
        <v>91.7</v>
      </c>
      <c r="G28" s="23">
        <v>0.32400000000000001</v>
      </c>
      <c r="H28" s="23">
        <v>3.08</v>
      </c>
      <c r="I28" s="23">
        <v>0.5</v>
      </c>
      <c r="J28" s="23">
        <v>0.01</v>
      </c>
      <c r="K28" s="30">
        <v>0.05</v>
      </c>
      <c r="L28" s="23">
        <v>0.2</v>
      </c>
      <c r="M28" s="23">
        <v>0.24299999999999999</v>
      </c>
      <c r="N28" s="23"/>
      <c r="O28" s="23"/>
      <c r="P28" s="23">
        <v>1418</v>
      </c>
      <c r="Q28" s="23">
        <v>428</v>
      </c>
      <c r="R28" s="23"/>
      <c r="S28" s="23"/>
      <c r="T28" s="23"/>
      <c r="U28" s="23"/>
    </row>
    <row r="29" spans="1:40" s="15" customFormat="1" ht="27">
      <c r="A29" s="108" t="s">
        <v>49</v>
      </c>
      <c r="B29" s="8" t="s">
        <v>136</v>
      </c>
      <c r="C29" s="4" t="s">
        <v>137</v>
      </c>
      <c r="D29" s="4" t="s">
        <v>98</v>
      </c>
      <c r="E29" s="5" t="s">
        <v>138</v>
      </c>
      <c r="F29" s="4" t="s">
        <v>139</v>
      </c>
      <c r="G29" s="4" t="s">
        <v>140</v>
      </c>
      <c r="H29" s="4" t="s">
        <v>141</v>
      </c>
      <c r="I29" s="4" t="s">
        <v>142</v>
      </c>
      <c r="J29" s="4" t="s">
        <v>143</v>
      </c>
      <c r="K29" s="4" t="s">
        <v>144</v>
      </c>
      <c r="L29" s="4" t="s">
        <v>145</v>
      </c>
      <c r="M29" s="4" t="s">
        <v>146</v>
      </c>
      <c r="N29" s="4" t="s">
        <v>147</v>
      </c>
      <c r="O29" s="14" t="s">
        <v>148</v>
      </c>
      <c r="P29" s="5" t="s">
        <v>149</v>
      </c>
      <c r="Q29" s="5" t="s">
        <v>150</v>
      </c>
      <c r="R29" s="5" t="s">
        <v>151</v>
      </c>
      <c r="S29" s="5" t="s">
        <v>152</v>
      </c>
      <c r="T29" s="5" t="s">
        <v>153</v>
      </c>
      <c r="U29" s="5" t="s">
        <v>154</v>
      </c>
    </row>
    <row r="30" spans="1:40" s="17" customFormat="1" ht="27">
      <c r="A30" s="109"/>
      <c r="B30" s="9" t="s">
        <v>155</v>
      </c>
      <c r="C30" s="6" t="s">
        <v>156</v>
      </c>
      <c r="D30" s="7" t="s">
        <v>157</v>
      </c>
      <c r="E30" s="7" t="s">
        <v>158</v>
      </c>
      <c r="F30" s="7" t="s">
        <v>159</v>
      </c>
      <c r="G30" s="6" t="s">
        <v>156</v>
      </c>
      <c r="H30" s="6" t="s">
        <v>156</v>
      </c>
      <c r="I30" s="6" t="s">
        <v>156</v>
      </c>
      <c r="J30" s="6" t="s">
        <v>156</v>
      </c>
      <c r="K30" s="6" t="s">
        <v>156</v>
      </c>
      <c r="L30" s="6" t="s">
        <v>156</v>
      </c>
      <c r="M30" s="6" t="s">
        <v>156</v>
      </c>
      <c r="N30" s="16" t="s">
        <v>156</v>
      </c>
      <c r="O30" s="16" t="s">
        <v>156</v>
      </c>
      <c r="P30" s="7" t="s">
        <v>156</v>
      </c>
      <c r="Q30" s="7" t="s">
        <v>156</v>
      </c>
      <c r="R30" s="6" t="s">
        <v>156</v>
      </c>
      <c r="S30" s="6" t="s">
        <v>156</v>
      </c>
      <c r="T30" s="6" t="s">
        <v>156</v>
      </c>
      <c r="U30" s="6" t="s">
        <v>156</v>
      </c>
    </row>
    <row r="31" spans="1:40" s="82" customFormat="1">
      <c r="A31" s="21" t="str">
        <f>C8</f>
        <v>Fron 1</v>
      </c>
      <c r="B31" s="23">
        <v>167</v>
      </c>
      <c r="C31" s="2">
        <f>IF(C$27="%w/w SAR",((C$28*10)*$B31),IF(C$27="%w/w DM",(((C$28*10)*($B$28/100))*$B31),IF(C$27="kg/t SAR",(C$28*$B31),IF(C$27="kg/t DM",((C$28*($B$28/100))*$B31),IF(C$27="mg/kg SAR",((C$28*0.001)*$B31),IF(C$27="mg/kg DM",(((C$28*0.001)*($B$28/100))*$B31),0))))))</f>
        <v>167</v>
      </c>
      <c r="D31" s="2">
        <f>(IF(D$27="%w/w SAR",((D$28*10)*$B31),IF(D$27="%w/w DM",(((D$28*10)*($B$28/100))*$B31),IF(D$27="kg/t SAR",(D$28*$B31),IF(D$27="kg/t DM",((D$28*($B$28/100))*$B31),IF(D$27="mg/kg SAR",((D$28*0.001)*$B31),IF(D$27="mg/kg DM",(((D$28*0.001)*($B$28/100))*$B31),"0")))))))*2.291</f>
        <v>62.745908</v>
      </c>
      <c r="E31" s="2">
        <f>(IF(E$27="%w/w SAR",((E$28*10)*$B31),IF(E$27="%w/w DM",(((E$28*10)*($B$28/100))*$B31),IF(E$27="kg/t SAR",(E$28*$B31),IF(E$27="kg/t DM",((E$28*($B$28/100))*$B31),IF(E$27="mg/kg SAR",((E$28*0.001)*$B31),IF(E$27="mg/kg DM",(((E$28*0.001)*($B$28/100))*$B31),"0")))))))*1.205</f>
        <v>40.448235000000004</v>
      </c>
      <c r="F31" s="2">
        <f>(IF(F$27="%w/w SAR",((F$28*10)*$B31),IF(F$27="%w/w DM",(((F$28*10)*($B$28/100))*$B31),IF(F$27="kg/t SAR",(F$28*$B31),IF(F$27="kg/t DM",((F$28*($B$28/100))*$B31),IF(F$27="mg/kg SAR",((F$28*0.001)*$B31),IF(F$27="mg/kg DM",(((F$28*0.001)*($B$28/100))*$B31),"0")))))))*1.658</f>
        <v>25.3904462</v>
      </c>
      <c r="G31" s="2">
        <f t="shared" ref="G31:P46" si="5">IF(G$27="%w/w SAR",((G$28*10)*$B31),IF(G$27="%w/w DM",(((G$28*10)*($B$28/100))*$B31),IF(G$27="kg/t SAR",(G$28*$B31),IF(G$27="kg/t DM",((G$28*($B$28/100))*$B31),IF(G$27="mg/kg SAR",((G$28*0.001)*$B31),IF(G$27="mg/kg DM",(((G$28*0.001)*($B$28/100))*$B31),0))))))</f>
        <v>5.4108000000000003E-2</v>
      </c>
      <c r="H31" s="2">
        <f t="shared" si="5"/>
        <v>0.51436000000000004</v>
      </c>
      <c r="I31" s="2">
        <f t="shared" si="5"/>
        <v>8.3500000000000005E-2</v>
      </c>
      <c r="J31" s="2">
        <f t="shared" si="5"/>
        <v>1.67E-3</v>
      </c>
      <c r="K31" s="2">
        <f t="shared" si="5"/>
        <v>8.3499999999999998E-3</v>
      </c>
      <c r="L31" s="2">
        <f t="shared" si="5"/>
        <v>3.3399999999999999E-2</v>
      </c>
      <c r="M31" s="2">
        <f t="shared" si="5"/>
        <v>4.0580999999999999E-2</v>
      </c>
      <c r="N31" s="2">
        <f t="shared" si="5"/>
        <v>0</v>
      </c>
      <c r="O31" s="2">
        <f t="shared" si="5"/>
        <v>0</v>
      </c>
      <c r="P31" s="2">
        <f t="shared" si="5"/>
        <v>236.80599999999998</v>
      </c>
      <c r="Q31" s="2">
        <f>(IF(Q$27="%w/w SAR",((Q$28*10)*$B31),IF(Q$27="%w/w DM",(((Q$28*10)*($B$28/100))*$B31),IF(Q$27="kg/t SAR",(Q$28*$B31),IF(Q$27="kg/t DM",((Q$28*($B$28/100))*$B31),IF(Q$27="mg/kg SAR",((Q$28*0.001)*$B31),IF(Q$27="mg/kg DM",(((Q$28*0.001)*($B$28/100))*$B31),0)))))))*2.5</f>
        <v>178.69</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5"/>
      <c r="AC31" s="65"/>
      <c r="AD31" s="65"/>
      <c r="AE31" s="65"/>
      <c r="AF31" s="65"/>
      <c r="AG31" s="65"/>
      <c r="AH31" s="65"/>
      <c r="AI31" s="65"/>
    </row>
    <row r="32" spans="1:40" s="82" customFormat="1">
      <c r="A32" s="21" t="str">
        <f>D8</f>
        <v>Fron 2</v>
      </c>
      <c r="B32" s="23">
        <v>167</v>
      </c>
      <c r="C32" s="2">
        <f t="shared" ref="C32:C50" si="6">IF(C$27="%w/w SAR",((C$28*10)*$B32),IF(C$27="%w/w DM",(((C$28*10)*($B$28/100))*$B32),IF(C$27="kg/t SAR",(C$28*$B32),IF(C$27="kg/t DM",((C$28*($B$28/100))*$B32),IF(C$27="mg/kg SAR",((C$28*0.001)*$B32),IF(C$27="mg/kg DM",(((C$28*0.001)*($B$28/100))*$B32),0))))))</f>
        <v>167</v>
      </c>
      <c r="D32" s="2">
        <f t="shared" ref="D32:D50" si="7">(IF(D$27="%w/w SAR",((D$28*10)*$B32),IF(D$27="%w/w DM",(((D$28*10)*($B$28/100))*$B32),IF(D$27="kg/t SAR",(D$28*$B32),IF(D$27="kg/t DM",((D$28*($B$28/100))*$B32),IF(D$27="mg/kg SAR",((D$28*0.001)*$B32),IF(D$27="mg/kg DM",(((D$28*0.001)*($B$28/100))*$B32),"0")))))))*2.291</f>
        <v>62.745908</v>
      </c>
      <c r="E32" s="2">
        <f t="shared" ref="E32:E50" si="8">(IF(E$27="%w/w SAR",((E$28*10)*$B32),IF(E$27="%w/w DM",(((E$28*10)*($B$28/100))*$B32),IF(E$27="kg/t SAR",(E$28*$B32),IF(E$27="kg/t DM",((E$28*($B$28/100))*$B32),IF(E$27="mg/kg SAR",((E$28*0.001)*$B32),IF(E$27="mg/kg DM",(((E$28*0.001)*($B$28/100))*$B32),"0")))))))*1.205</f>
        <v>40.448235000000004</v>
      </c>
      <c r="F32" s="2">
        <f t="shared" ref="F32:F50" si="9">(IF(F$27="%w/w SAR",((F$28*10)*$B32),IF(F$27="%w/w DM",(((F$28*10)*($B$28/100))*$B32),IF(F$27="kg/t SAR",(F$28*$B32),IF(F$27="kg/t DM",((F$28*($B$28/100))*$B32),IF(F$27="mg/kg SAR",((F$28*0.001)*$B32),IF(F$27="mg/kg DM",(((F$28*0.001)*($B$28/100))*$B32),"0")))))))*1.658</f>
        <v>25.3904462</v>
      </c>
      <c r="G32" s="2">
        <f t="shared" si="5"/>
        <v>5.4108000000000003E-2</v>
      </c>
      <c r="H32" s="2">
        <f t="shared" si="5"/>
        <v>0.51436000000000004</v>
      </c>
      <c r="I32" s="2">
        <f t="shared" si="5"/>
        <v>8.3500000000000005E-2</v>
      </c>
      <c r="J32" s="2">
        <f t="shared" si="5"/>
        <v>1.67E-3</v>
      </c>
      <c r="K32" s="2">
        <f t="shared" si="5"/>
        <v>8.3499999999999998E-3</v>
      </c>
      <c r="L32" s="2">
        <f t="shared" si="5"/>
        <v>3.3399999999999999E-2</v>
      </c>
      <c r="M32" s="2">
        <f t="shared" si="5"/>
        <v>4.0580999999999999E-2</v>
      </c>
      <c r="N32" s="2">
        <f t="shared" si="5"/>
        <v>0</v>
      </c>
      <c r="O32" s="2">
        <f t="shared" si="5"/>
        <v>0</v>
      </c>
      <c r="P32" s="2">
        <f t="shared" si="5"/>
        <v>236.80599999999998</v>
      </c>
      <c r="Q32" s="2">
        <f t="shared" ref="Q32:Q50" si="10">(IF(Q$27="%w/w SAR",((Q$28*10)*$B32),IF(Q$27="%w/w DM",(((Q$28*10)*($B$28/100))*$B32),IF(Q$27="kg/t SAR",(Q$28*$B32),IF(Q$27="kg/t DM",((Q$28*($B$28/100))*$B32),IF(Q$27="mg/kg SAR",((Q$28*0.001)*$B32),IF(Q$27="mg/kg DM",(((Q$28*0.001)*($B$28/100))*$B32),0)))))))*2.5</f>
        <v>178.69</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5"/>
      <c r="AC32" s="65"/>
      <c r="AD32" s="65"/>
      <c r="AE32" s="65"/>
      <c r="AF32" s="65"/>
      <c r="AG32" s="65"/>
      <c r="AH32" s="65"/>
      <c r="AI32" s="65"/>
    </row>
    <row r="33" spans="1:35" s="82" customFormat="1">
      <c r="A33" s="21" t="str">
        <f>E8</f>
        <v>Fron 3</v>
      </c>
      <c r="B33" s="23">
        <v>167</v>
      </c>
      <c r="C33" s="2">
        <f t="shared" si="6"/>
        <v>167</v>
      </c>
      <c r="D33" s="2">
        <f t="shared" si="7"/>
        <v>62.745908</v>
      </c>
      <c r="E33" s="2">
        <f t="shared" si="8"/>
        <v>40.448235000000004</v>
      </c>
      <c r="F33" s="2">
        <f t="shared" si="9"/>
        <v>25.3904462</v>
      </c>
      <c r="G33" s="2">
        <f t="shared" si="5"/>
        <v>5.4108000000000003E-2</v>
      </c>
      <c r="H33" s="2">
        <f t="shared" si="5"/>
        <v>0.51436000000000004</v>
      </c>
      <c r="I33" s="2">
        <f t="shared" si="5"/>
        <v>8.3500000000000005E-2</v>
      </c>
      <c r="J33" s="2">
        <f t="shared" si="5"/>
        <v>1.67E-3</v>
      </c>
      <c r="K33" s="2">
        <f t="shared" si="5"/>
        <v>8.3499999999999998E-3</v>
      </c>
      <c r="L33" s="2">
        <f t="shared" si="5"/>
        <v>3.3399999999999999E-2</v>
      </c>
      <c r="M33" s="2">
        <f t="shared" si="5"/>
        <v>4.0580999999999999E-2</v>
      </c>
      <c r="N33" s="2">
        <f t="shared" si="5"/>
        <v>0</v>
      </c>
      <c r="O33" s="2">
        <f t="shared" si="5"/>
        <v>0</v>
      </c>
      <c r="P33" s="2">
        <f t="shared" si="5"/>
        <v>236.80599999999998</v>
      </c>
      <c r="Q33" s="2">
        <f t="shared" si="10"/>
        <v>178.69</v>
      </c>
      <c r="R33" s="2">
        <f t="shared" si="11"/>
        <v>0</v>
      </c>
      <c r="S33" s="2">
        <f t="shared" si="11"/>
        <v>0</v>
      </c>
      <c r="T33" s="2">
        <f t="shared" si="11"/>
        <v>0</v>
      </c>
      <c r="U33" s="2">
        <f t="shared" si="11"/>
        <v>0</v>
      </c>
      <c r="AB33" s="65"/>
      <c r="AC33" s="65"/>
      <c r="AD33" s="65"/>
      <c r="AE33" s="65"/>
      <c r="AF33" s="65"/>
      <c r="AG33" s="65"/>
      <c r="AH33" s="65"/>
      <c r="AI33" s="65"/>
    </row>
    <row r="34" spans="1:35" s="82" customFormat="1">
      <c r="A34" s="21" t="str">
        <f>F8</f>
        <v>Fron 4</v>
      </c>
      <c r="B34" s="23">
        <v>167</v>
      </c>
      <c r="C34" s="2">
        <f t="shared" si="6"/>
        <v>167</v>
      </c>
      <c r="D34" s="2">
        <f t="shared" si="7"/>
        <v>62.745908</v>
      </c>
      <c r="E34" s="2">
        <f t="shared" si="8"/>
        <v>40.448235000000004</v>
      </c>
      <c r="F34" s="2">
        <f t="shared" si="9"/>
        <v>25.3904462</v>
      </c>
      <c r="G34" s="2">
        <f t="shared" si="5"/>
        <v>5.4108000000000003E-2</v>
      </c>
      <c r="H34" s="2">
        <f t="shared" si="5"/>
        <v>0.51436000000000004</v>
      </c>
      <c r="I34" s="2">
        <f t="shared" si="5"/>
        <v>8.3500000000000005E-2</v>
      </c>
      <c r="J34" s="2">
        <f t="shared" si="5"/>
        <v>1.67E-3</v>
      </c>
      <c r="K34" s="2">
        <f t="shared" si="5"/>
        <v>8.3499999999999998E-3</v>
      </c>
      <c r="L34" s="2">
        <f t="shared" si="5"/>
        <v>3.3399999999999999E-2</v>
      </c>
      <c r="M34" s="2">
        <f t="shared" si="5"/>
        <v>4.0580999999999999E-2</v>
      </c>
      <c r="N34" s="2">
        <f t="shared" si="5"/>
        <v>0</v>
      </c>
      <c r="O34" s="2">
        <f t="shared" si="5"/>
        <v>0</v>
      </c>
      <c r="P34" s="2">
        <f t="shared" si="5"/>
        <v>236.80599999999998</v>
      </c>
      <c r="Q34" s="2">
        <f t="shared" si="10"/>
        <v>178.69</v>
      </c>
      <c r="R34" s="2">
        <f t="shared" si="11"/>
        <v>0</v>
      </c>
      <c r="S34" s="2">
        <f t="shared" si="11"/>
        <v>0</v>
      </c>
      <c r="T34" s="2">
        <f t="shared" si="11"/>
        <v>0</v>
      </c>
      <c r="U34" s="2">
        <f t="shared" si="11"/>
        <v>0</v>
      </c>
      <c r="AB34" s="65"/>
      <c r="AC34" s="65"/>
      <c r="AD34" s="65"/>
      <c r="AE34" s="65"/>
      <c r="AF34" s="65"/>
      <c r="AG34" s="65"/>
      <c r="AH34" s="65"/>
      <c r="AI34" s="65"/>
    </row>
    <row r="35" spans="1:35" s="82" customFormat="1">
      <c r="A35" s="21" t="str">
        <f>G8</f>
        <v>Fron 5</v>
      </c>
      <c r="B35" s="23">
        <v>167</v>
      </c>
      <c r="C35" s="2">
        <f t="shared" si="6"/>
        <v>167</v>
      </c>
      <c r="D35" s="2">
        <f t="shared" si="7"/>
        <v>62.745908</v>
      </c>
      <c r="E35" s="2">
        <f t="shared" si="8"/>
        <v>40.448235000000004</v>
      </c>
      <c r="F35" s="2">
        <f t="shared" si="9"/>
        <v>25.3904462</v>
      </c>
      <c r="G35" s="2">
        <f t="shared" si="5"/>
        <v>5.4108000000000003E-2</v>
      </c>
      <c r="H35" s="2">
        <f t="shared" si="5"/>
        <v>0.51436000000000004</v>
      </c>
      <c r="I35" s="2">
        <f t="shared" si="5"/>
        <v>8.3500000000000005E-2</v>
      </c>
      <c r="J35" s="2">
        <f t="shared" si="5"/>
        <v>1.67E-3</v>
      </c>
      <c r="K35" s="2">
        <f t="shared" si="5"/>
        <v>8.3499999999999998E-3</v>
      </c>
      <c r="L35" s="2">
        <f t="shared" si="5"/>
        <v>3.3399999999999999E-2</v>
      </c>
      <c r="M35" s="2">
        <f t="shared" si="5"/>
        <v>4.0580999999999999E-2</v>
      </c>
      <c r="N35" s="2">
        <f t="shared" si="5"/>
        <v>0</v>
      </c>
      <c r="O35" s="2">
        <f t="shared" si="5"/>
        <v>0</v>
      </c>
      <c r="P35" s="2">
        <f t="shared" si="5"/>
        <v>236.80599999999998</v>
      </c>
      <c r="Q35" s="2">
        <f t="shared" si="10"/>
        <v>178.69</v>
      </c>
      <c r="R35" s="2">
        <f t="shared" si="11"/>
        <v>0</v>
      </c>
      <c r="S35" s="2">
        <f t="shared" si="11"/>
        <v>0</v>
      </c>
      <c r="T35" s="2">
        <f t="shared" si="11"/>
        <v>0</v>
      </c>
      <c r="U35" s="2">
        <f t="shared" si="11"/>
        <v>0</v>
      </c>
      <c r="AB35" s="65"/>
      <c r="AC35" s="65"/>
      <c r="AD35" s="65"/>
      <c r="AE35" s="65"/>
      <c r="AF35" s="65"/>
      <c r="AG35" s="65"/>
      <c r="AH35" s="65"/>
      <c r="AI35" s="65"/>
    </row>
    <row r="36" spans="1:35" s="82" customFormat="1">
      <c r="A36" s="21" t="str">
        <f>H8</f>
        <v>Fron 6</v>
      </c>
      <c r="B36" s="23">
        <v>167</v>
      </c>
      <c r="C36" s="2">
        <f t="shared" si="6"/>
        <v>167</v>
      </c>
      <c r="D36" s="2">
        <f t="shared" si="7"/>
        <v>62.745908</v>
      </c>
      <c r="E36" s="2">
        <f t="shared" si="8"/>
        <v>40.448235000000004</v>
      </c>
      <c r="F36" s="2">
        <f t="shared" si="9"/>
        <v>25.3904462</v>
      </c>
      <c r="G36" s="2">
        <f t="shared" si="5"/>
        <v>5.4108000000000003E-2</v>
      </c>
      <c r="H36" s="2">
        <f t="shared" si="5"/>
        <v>0.51436000000000004</v>
      </c>
      <c r="I36" s="2">
        <f t="shared" si="5"/>
        <v>8.3500000000000005E-2</v>
      </c>
      <c r="J36" s="2">
        <f t="shared" si="5"/>
        <v>1.67E-3</v>
      </c>
      <c r="K36" s="2">
        <f t="shared" si="5"/>
        <v>8.3499999999999998E-3</v>
      </c>
      <c r="L36" s="2">
        <f t="shared" si="5"/>
        <v>3.3399999999999999E-2</v>
      </c>
      <c r="M36" s="2">
        <f t="shared" si="5"/>
        <v>4.0580999999999999E-2</v>
      </c>
      <c r="N36" s="2">
        <f t="shared" si="5"/>
        <v>0</v>
      </c>
      <c r="O36" s="2">
        <f t="shared" si="5"/>
        <v>0</v>
      </c>
      <c r="P36" s="2">
        <f t="shared" si="5"/>
        <v>236.80599999999998</v>
      </c>
      <c r="Q36" s="2">
        <f t="shared" si="10"/>
        <v>178.69</v>
      </c>
      <c r="R36" s="2">
        <f t="shared" si="11"/>
        <v>0</v>
      </c>
      <c r="S36" s="2">
        <f t="shared" si="11"/>
        <v>0</v>
      </c>
      <c r="T36" s="2">
        <f t="shared" si="11"/>
        <v>0</v>
      </c>
      <c r="U36" s="2">
        <f t="shared" si="11"/>
        <v>0</v>
      </c>
      <c r="AB36" s="65"/>
      <c r="AC36" s="65"/>
      <c r="AD36" s="65"/>
      <c r="AE36" s="65"/>
      <c r="AF36" s="65"/>
      <c r="AG36" s="65"/>
      <c r="AH36" s="65"/>
      <c r="AI36" s="65"/>
    </row>
    <row r="37" spans="1:35" s="82" customFormat="1">
      <c r="A37" s="21" t="str">
        <f>I8</f>
        <v>Fron 7</v>
      </c>
      <c r="B37" s="23">
        <v>167</v>
      </c>
      <c r="C37" s="2">
        <f t="shared" si="6"/>
        <v>167</v>
      </c>
      <c r="D37" s="2">
        <f t="shared" si="7"/>
        <v>62.745908</v>
      </c>
      <c r="E37" s="2">
        <f t="shared" si="8"/>
        <v>40.448235000000004</v>
      </c>
      <c r="F37" s="2">
        <f t="shared" si="9"/>
        <v>25.3904462</v>
      </c>
      <c r="G37" s="2">
        <f t="shared" si="5"/>
        <v>5.4108000000000003E-2</v>
      </c>
      <c r="H37" s="2">
        <f t="shared" si="5"/>
        <v>0.51436000000000004</v>
      </c>
      <c r="I37" s="2">
        <f t="shared" si="5"/>
        <v>8.3500000000000005E-2</v>
      </c>
      <c r="J37" s="2">
        <f t="shared" si="5"/>
        <v>1.67E-3</v>
      </c>
      <c r="K37" s="2">
        <f t="shared" si="5"/>
        <v>8.3499999999999998E-3</v>
      </c>
      <c r="L37" s="2">
        <f t="shared" si="5"/>
        <v>3.3399999999999999E-2</v>
      </c>
      <c r="M37" s="2">
        <f t="shared" si="5"/>
        <v>4.0580999999999999E-2</v>
      </c>
      <c r="N37" s="2">
        <f t="shared" si="5"/>
        <v>0</v>
      </c>
      <c r="O37" s="2">
        <f t="shared" si="5"/>
        <v>0</v>
      </c>
      <c r="P37" s="2">
        <f t="shared" si="5"/>
        <v>236.80599999999998</v>
      </c>
      <c r="Q37" s="2">
        <f t="shared" si="10"/>
        <v>178.69</v>
      </c>
      <c r="R37" s="2">
        <f t="shared" si="11"/>
        <v>0</v>
      </c>
      <c r="S37" s="2">
        <f t="shared" si="11"/>
        <v>0</v>
      </c>
      <c r="T37" s="2">
        <f t="shared" si="11"/>
        <v>0</v>
      </c>
      <c r="U37" s="2">
        <f t="shared" si="11"/>
        <v>0</v>
      </c>
      <c r="AB37" s="65"/>
      <c r="AC37" s="65"/>
      <c r="AD37" s="65"/>
      <c r="AE37" s="65"/>
      <c r="AF37" s="65"/>
      <c r="AG37" s="65"/>
      <c r="AH37" s="65"/>
      <c r="AI37" s="65"/>
    </row>
    <row r="38" spans="1:35" s="82" customFormat="1">
      <c r="A38" s="21" t="str">
        <f>J8</f>
        <v>Fron 8</v>
      </c>
      <c r="B38" s="23">
        <v>167</v>
      </c>
      <c r="C38" s="2">
        <f t="shared" si="6"/>
        <v>167</v>
      </c>
      <c r="D38" s="2">
        <f t="shared" si="7"/>
        <v>62.745908</v>
      </c>
      <c r="E38" s="2">
        <f t="shared" si="8"/>
        <v>40.448235000000004</v>
      </c>
      <c r="F38" s="2">
        <f t="shared" si="9"/>
        <v>25.3904462</v>
      </c>
      <c r="G38" s="2">
        <f t="shared" si="5"/>
        <v>5.4108000000000003E-2</v>
      </c>
      <c r="H38" s="2">
        <f t="shared" si="5"/>
        <v>0.51436000000000004</v>
      </c>
      <c r="I38" s="2">
        <f t="shared" si="5"/>
        <v>8.3500000000000005E-2</v>
      </c>
      <c r="J38" s="2">
        <f t="shared" si="5"/>
        <v>1.67E-3</v>
      </c>
      <c r="K38" s="2">
        <f t="shared" si="5"/>
        <v>8.3499999999999998E-3</v>
      </c>
      <c r="L38" s="2">
        <f t="shared" si="5"/>
        <v>3.3399999999999999E-2</v>
      </c>
      <c r="M38" s="2">
        <f t="shared" si="5"/>
        <v>4.0580999999999999E-2</v>
      </c>
      <c r="N38" s="2">
        <f t="shared" si="5"/>
        <v>0</v>
      </c>
      <c r="O38" s="2">
        <f t="shared" si="5"/>
        <v>0</v>
      </c>
      <c r="P38" s="2">
        <f t="shared" si="5"/>
        <v>236.80599999999998</v>
      </c>
      <c r="Q38" s="2">
        <f t="shared" si="10"/>
        <v>178.69</v>
      </c>
      <c r="R38" s="2">
        <f t="shared" si="11"/>
        <v>0</v>
      </c>
      <c r="S38" s="2">
        <f t="shared" si="11"/>
        <v>0</v>
      </c>
      <c r="T38" s="2">
        <f t="shared" si="11"/>
        <v>0</v>
      </c>
      <c r="U38" s="2">
        <f t="shared" si="11"/>
        <v>0</v>
      </c>
      <c r="AB38" s="65"/>
      <c r="AC38" s="65"/>
      <c r="AD38" s="65"/>
      <c r="AE38" s="65"/>
      <c r="AF38" s="65"/>
      <c r="AG38" s="65"/>
      <c r="AH38" s="65"/>
      <c r="AI38" s="65"/>
    </row>
    <row r="39" spans="1:35" s="82" customFormat="1">
      <c r="A39" s="21" t="str">
        <f>K8</f>
        <v>Fron 9</v>
      </c>
      <c r="B39" s="23">
        <v>167</v>
      </c>
      <c r="C39" s="2">
        <f t="shared" si="6"/>
        <v>167</v>
      </c>
      <c r="D39" s="2">
        <f t="shared" si="7"/>
        <v>62.745908</v>
      </c>
      <c r="E39" s="2">
        <f t="shared" si="8"/>
        <v>40.448235000000004</v>
      </c>
      <c r="F39" s="2">
        <f t="shared" si="9"/>
        <v>25.3904462</v>
      </c>
      <c r="G39" s="2">
        <f t="shared" si="5"/>
        <v>5.4108000000000003E-2</v>
      </c>
      <c r="H39" s="2">
        <f t="shared" si="5"/>
        <v>0.51436000000000004</v>
      </c>
      <c r="I39" s="2">
        <f t="shared" si="5"/>
        <v>8.3500000000000005E-2</v>
      </c>
      <c r="J39" s="2">
        <f t="shared" si="5"/>
        <v>1.67E-3</v>
      </c>
      <c r="K39" s="2">
        <f t="shared" si="5"/>
        <v>8.3499999999999998E-3</v>
      </c>
      <c r="L39" s="2">
        <f t="shared" si="5"/>
        <v>3.3399999999999999E-2</v>
      </c>
      <c r="M39" s="2">
        <f t="shared" si="5"/>
        <v>4.0580999999999999E-2</v>
      </c>
      <c r="N39" s="2">
        <f t="shared" si="5"/>
        <v>0</v>
      </c>
      <c r="O39" s="2">
        <f t="shared" si="5"/>
        <v>0</v>
      </c>
      <c r="P39" s="2">
        <f t="shared" si="5"/>
        <v>236.80599999999998</v>
      </c>
      <c r="Q39" s="2">
        <f t="shared" si="10"/>
        <v>178.69</v>
      </c>
      <c r="R39" s="2">
        <f t="shared" si="11"/>
        <v>0</v>
      </c>
      <c r="S39" s="2">
        <f t="shared" si="11"/>
        <v>0</v>
      </c>
      <c r="T39" s="2">
        <f t="shared" si="11"/>
        <v>0</v>
      </c>
      <c r="U39" s="2">
        <f t="shared" si="11"/>
        <v>0</v>
      </c>
      <c r="AB39" s="65"/>
      <c r="AC39" s="65"/>
      <c r="AD39" s="65"/>
      <c r="AE39" s="65"/>
      <c r="AF39" s="65"/>
      <c r="AG39" s="65"/>
      <c r="AH39" s="65"/>
      <c r="AI39" s="65"/>
    </row>
    <row r="40" spans="1:35" s="82" customFormat="1">
      <c r="A40" s="21" t="str">
        <f>L8</f>
        <v>Fron 10</v>
      </c>
      <c r="B40" s="23">
        <v>167</v>
      </c>
      <c r="C40" s="2">
        <f t="shared" si="6"/>
        <v>167</v>
      </c>
      <c r="D40" s="2">
        <f t="shared" si="7"/>
        <v>62.745908</v>
      </c>
      <c r="E40" s="2">
        <f t="shared" si="8"/>
        <v>40.448235000000004</v>
      </c>
      <c r="F40" s="2">
        <f t="shared" si="9"/>
        <v>25.3904462</v>
      </c>
      <c r="G40" s="2">
        <f t="shared" si="5"/>
        <v>5.4108000000000003E-2</v>
      </c>
      <c r="H40" s="2">
        <f t="shared" si="5"/>
        <v>0.51436000000000004</v>
      </c>
      <c r="I40" s="2">
        <f t="shared" si="5"/>
        <v>8.3500000000000005E-2</v>
      </c>
      <c r="J40" s="2">
        <f t="shared" si="5"/>
        <v>1.67E-3</v>
      </c>
      <c r="K40" s="2">
        <f t="shared" si="5"/>
        <v>8.3499999999999998E-3</v>
      </c>
      <c r="L40" s="2">
        <f t="shared" si="5"/>
        <v>3.3399999999999999E-2</v>
      </c>
      <c r="M40" s="2">
        <f t="shared" si="5"/>
        <v>4.0580999999999999E-2</v>
      </c>
      <c r="N40" s="2">
        <f t="shared" si="5"/>
        <v>0</v>
      </c>
      <c r="O40" s="2">
        <f t="shared" si="5"/>
        <v>0</v>
      </c>
      <c r="P40" s="2">
        <f t="shared" si="5"/>
        <v>236.80599999999998</v>
      </c>
      <c r="Q40" s="2">
        <f t="shared" si="10"/>
        <v>178.69</v>
      </c>
      <c r="R40" s="2">
        <f t="shared" si="11"/>
        <v>0</v>
      </c>
      <c r="S40" s="2">
        <f t="shared" si="11"/>
        <v>0</v>
      </c>
      <c r="T40" s="2">
        <f t="shared" si="11"/>
        <v>0</v>
      </c>
      <c r="U40" s="2">
        <f t="shared" si="11"/>
        <v>0</v>
      </c>
      <c r="AB40" s="65"/>
      <c r="AC40" s="65"/>
      <c r="AD40" s="65"/>
      <c r="AE40" s="65"/>
      <c r="AF40" s="65"/>
      <c r="AG40" s="65"/>
      <c r="AH40" s="65"/>
      <c r="AI40" s="65"/>
    </row>
    <row r="41" spans="1:35" s="82" customFormat="1">
      <c r="A41" s="21" t="str">
        <f>M8</f>
        <v>Fron 11</v>
      </c>
      <c r="B41" s="23">
        <v>167</v>
      </c>
      <c r="C41" s="2">
        <f t="shared" si="6"/>
        <v>167</v>
      </c>
      <c r="D41" s="2">
        <f t="shared" si="7"/>
        <v>62.745908</v>
      </c>
      <c r="E41" s="2">
        <f t="shared" si="8"/>
        <v>40.448235000000004</v>
      </c>
      <c r="F41" s="2">
        <f t="shared" si="9"/>
        <v>25.3904462</v>
      </c>
      <c r="G41" s="2">
        <f t="shared" si="5"/>
        <v>5.4108000000000003E-2</v>
      </c>
      <c r="H41" s="2">
        <f t="shared" si="5"/>
        <v>0.51436000000000004</v>
      </c>
      <c r="I41" s="2">
        <f t="shared" si="5"/>
        <v>8.3500000000000005E-2</v>
      </c>
      <c r="J41" s="2">
        <f t="shared" si="5"/>
        <v>1.67E-3</v>
      </c>
      <c r="K41" s="2">
        <f t="shared" si="5"/>
        <v>8.3499999999999998E-3</v>
      </c>
      <c r="L41" s="2">
        <f t="shared" si="5"/>
        <v>3.3399999999999999E-2</v>
      </c>
      <c r="M41" s="2">
        <f t="shared" si="5"/>
        <v>4.0580999999999999E-2</v>
      </c>
      <c r="N41" s="2">
        <f t="shared" si="5"/>
        <v>0</v>
      </c>
      <c r="O41" s="2">
        <f t="shared" si="5"/>
        <v>0</v>
      </c>
      <c r="P41" s="2">
        <f t="shared" si="5"/>
        <v>236.80599999999998</v>
      </c>
      <c r="Q41" s="2">
        <f t="shared" si="10"/>
        <v>178.69</v>
      </c>
      <c r="R41" s="2">
        <f t="shared" si="11"/>
        <v>0</v>
      </c>
      <c r="S41" s="2">
        <f t="shared" si="11"/>
        <v>0</v>
      </c>
      <c r="T41" s="2">
        <f t="shared" si="11"/>
        <v>0</v>
      </c>
      <c r="U41" s="2">
        <f t="shared" si="11"/>
        <v>0</v>
      </c>
      <c r="AB41" s="65"/>
      <c r="AC41" s="65"/>
      <c r="AD41" s="65"/>
      <c r="AE41" s="65"/>
      <c r="AF41" s="65"/>
      <c r="AG41" s="65"/>
      <c r="AH41" s="65"/>
      <c r="AI41" s="65"/>
    </row>
    <row r="42" spans="1:35" s="82" customFormat="1">
      <c r="A42" s="21" t="str">
        <f>N8</f>
        <v>Fron 12</v>
      </c>
      <c r="B42" s="23">
        <v>167</v>
      </c>
      <c r="C42" s="2">
        <f t="shared" si="6"/>
        <v>167</v>
      </c>
      <c r="D42" s="2">
        <f t="shared" si="7"/>
        <v>62.745908</v>
      </c>
      <c r="E42" s="2">
        <f t="shared" si="8"/>
        <v>40.448235000000004</v>
      </c>
      <c r="F42" s="2">
        <f t="shared" si="9"/>
        <v>25.3904462</v>
      </c>
      <c r="G42" s="2">
        <f t="shared" si="5"/>
        <v>5.4108000000000003E-2</v>
      </c>
      <c r="H42" s="2">
        <f t="shared" si="5"/>
        <v>0.51436000000000004</v>
      </c>
      <c r="I42" s="2">
        <f t="shared" si="5"/>
        <v>8.3500000000000005E-2</v>
      </c>
      <c r="J42" s="2">
        <f t="shared" si="5"/>
        <v>1.67E-3</v>
      </c>
      <c r="K42" s="2">
        <f t="shared" si="5"/>
        <v>8.3499999999999998E-3</v>
      </c>
      <c r="L42" s="2">
        <f t="shared" si="5"/>
        <v>3.3399999999999999E-2</v>
      </c>
      <c r="M42" s="2">
        <f t="shared" si="5"/>
        <v>4.0580999999999999E-2</v>
      </c>
      <c r="N42" s="2">
        <f t="shared" si="5"/>
        <v>0</v>
      </c>
      <c r="O42" s="2">
        <f t="shared" si="5"/>
        <v>0</v>
      </c>
      <c r="P42" s="2">
        <f t="shared" si="5"/>
        <v>236.80599999999998</v>
      </c>
      <c r="Q42" s="2">
        <f t="shared" si="10"/>
        <v>178.69</v>
      </c>
      <c r="R42" s="2">
        <f t="shared" si="11"/>
        <v>0</v>
      </c>
      <c r="S42" s="2">
        <f t="shared" si="11"/>
        <v>0</v>
      </c>
      <c r="T42" s="2">
        <f t="shared" si="11"/>
        <v>0</v>
      </c>
      <c r="U42" s="2">
        <f t="shared" si="11"/>
        <v>0</v>
      </c>
      <c r="AB42" s="65"/>
      <c r="AC42" s="65"/>
      <c r="AD42" s="65"/>
      <c r="AE42" s="65"/>
      <c r="AF42" s="65"/>
      <c r="AG42" s="65"/>
      <c r="AH42" s="65"/>
      <c r="AI42" s="65"/>
    </row>
    <row r="43" spans="1:35" s="82" customFormat="1">
      <c r="A43" s="21" t="str">
        <f>O8</f>
        <v>Fron 13</v>
      </c>
      <c r="B43" s="23">
        <v>167</v>
      </c>
      <c r="C43" s="2">
        <f t="shared" si="6"/>
        <v>167</v>
      </c>
      <c r="D43" s="2">
        <f t="shared" si="7"/>
        <v>62.745908</v>
      </c>
      <c r="E43" s="2">
        <f t="shared" si="8"/>
        <v>40.448235000000004</v>
      </c>
      <c r="F43" s="2">
        <f t="shared" si="9"/>
        <v>25.3904462</v>
      </c>
      <c r="G43" s="2">
        <f t="shared" si="5"/>
        <v>5.4108000000000003E-2</v>
      </c>
      <c r="H43" s="2">
        <f t="shared" si="5"/>
        <v>0.51436000000000004</v>
      </c>
      <c r="I43" s="2">
        <f t="shared" si="5"/>
        <v>8.3500000000000005E-2</v>
      </c>
      <c r="J43" s="2">
        <f t="shared" si="5"/>
        <v>1.67E-3</v>
      </c>
      <c r="K43" s="2">
        <f t="shared" si="5"/>
        <v>8.3499999999999998E-3</v>
      </c>
      <c r="L43" s="2">
        <f t="shared" si="5"/>
        <v>3.3399999999999999E-2</v>
      </c>
      <c r="M43" s="2">
        <f t="shared" si="5"/>
        <v>4.0580999999999999E-2</v>
      </c>
      <c r="N43" s="2">
        <f t="shared" si="5"/>
        <v>0</v>
      </c>
      <c r="O43" s="2">
        <f t="shared" si="5"/>
        <v>0</v>
      </c>
      <c r="P43" s="2">
        <f t="shared" si="5"/>
        <v>236.80599999999998</v>
      </c>
      <c r="Q43" s="2">
        <f t="shared" si="10"/>
        <v>178.69</v>
      </c>
      <c r="R43" s="2">
        <f t="shared" si="11"/>
        <v>0</v>
      </c>
      <c r="S43" s="2">
        <f t="shared" si="11"/>
        <v>0</v>
      </c>
      <c r="T43" s="2">
        <f t="shared" si="11"/>
        <v>0</v>
      </c>
      <c r="U43" s="2">
        <f t="shared" si="11"/>
        <v>0</v>
      </c>
      <c r="AB43" s="65"/>
      <c r="AC43" s="65"/>
      <c r="AD43" s="65"/>
      <c r="AE43" s="65"/>
      <c r="AF43" s="65"/>
      <c r="AG43" s="65"/>
      <c r="AH43" s="65"/>
      <c r="AI43" s="65"/>
    </row>
    <row r="44" spans="1:35" s="82" customFormat="1">
      <c r="A44" s="21" t="str">
        <f>P8</f>
        <v>Fron 14</v>
      </c>
      <c r="B44" s="23">
        <v>167</v>
      </c>
      <c r="C44" s="2">
        <f t="shared" si="6"/>
        <v>167</v>
      </c>
      <c r="D44" s="2">
        <f t="shared" si="7"/>
        <v>62.745908</v>
      </c>
      <c r="E44" s="2">
        <f t="shared" si="8"/>
        <v>40.448235000000004</v>
      </c>
      <c r="F44" s="2">
        <f t="shared" si="9"/>
        <v>25.3904462</v>
      </c>
      <c r="G44" s="2">
        <f t="shared" si="5"/>
        <v>5.4108000000000003E-2</v>
      </c>
      <c r="H44" s="2">
        <f t="shared" si="5"/>
        <v>0.51436000000000004</v>
      </c>
      <c r="I44" s="2">
        <f t="shared" si="5"/>
        <v>8.3500000000000005E-2</v>
      </c>
      <c r="J44" s="2">
        <f t="shared" si="5"/>
        <v>1.67E-3</v>
      </c>
      <c r="K44" s="2">
        <f t="shared" si="5"/>
        <v>8.3499999999999998E-3</v>
      </c>
      <c r="L44" s="2">
        <f t="shared" si="5"/>
        <v>3.3399999999999999E-2</v>
      </c>
      <c r="M44" s="2">
        <f t="shared" si="5"/>
        <v>4.0580999999999999E-2</v>
      </c>
      <c r="N44" s="2">
        <f t="shared" si="5"/>
        <v>0</v>
      </c>
      <c r="O44" s="2">
        <f t="shared" si="5"/>
        <v>0</v>
      </c>
      <c r="P44" s="2">
        <f t="shared" si="5"/>
        <v>236.80599999999998</v>
      </c>
      <c r="Q44" s="2">
        <f t="shared" si="10"/>
        <v>178.69</v>
      </c>
      <c r="R44" s="2">
        <f t="shared" si="11"/>
        <v>0</v>
      </c>
      <c r="S44" s="2">
        <f t="shared" si="11"/>
        <v>0</v>
      </c>
      <c r="T44" s="2">
        <f t="shared" si="11"/>
        <v>0</v>
      </c>
      <c r="U44" s="2">
        <f t="shared" si="11"/>
        <v>0</v>
      </c>
      <c r="AB44" s="65"/>
      <c r="AC44" s="65"/>
      <c r="AD44" s="65"/>
      <c r="AE44" s="65"/>
      <c r="AF44" s="65"/>
      <c r="AG44" s="65"/>
      <c r="AH44" s="65"/>
      <c r="AI44" s="65"/>
    </row>
    <row r="45" spans="1:35" s="82" customFormat="1">
      <c r="A45" s="21" t="str">
        <f>Q8</f>
        <v>Fron 16</v>
      </c>
      <c r="B45" s="23">
        <v>167</v>
      </c>
      <c r="C45" s="2">
        <f t="shared" si="6"/>
        <v>167</v>
      </c>
      <c r="D45" s="2">
        <f t="shared" si="7"/>
        <v>62.745908</v>
      </c>
      <c r="E45" s="2">
        <f t="shared" si="8"/>
        <v>40.448235000000004</v>
      </c>
      <c r="F45" s="2">
        <f t="shared" si="9"/>
        <v>25.3904462</v>
      </c>
      <c r="G45" s="2">
        <f t="shared" si="5"/>
        <v>5.4108000000000003E-2</v>
      </c>
      <c r="H45" s="2">
        <f t="shared" si="5"/>
        <v>0.51436000000000004</v>
      </c>
      <c r="I45" s="2">
        <f t="shared" si="5"/>
        <v>8.3500000000000005E-2</v>
      </c>
      <c r="J45" s="2">
        <f t="shared" si="5"/>
        <v>1.67E-3</v>
      </c>
      <c r="K45" s="2">
        <f t="shared" si="5"/>
        <v>8.3499999999999998E-3</v>
      </c>
      <c r="L45" s="2">
        <f t="shared" si="5"/>
        <v>3.3399999999999999E-2</v>
      </c>
      <c r="M45" s="2">
        <f t="shared" si="5"/>
        <v>4.0580999999999999E-2</v>
      </c>
      <c r="N45" s="2">
        <f t="shared" si="5"/>
        <v>0</v>
      </c>
      <c r="O45" s="2">
        <f t="shared" si="5"/>
        <v>0</v>
      </c>
      <c r="P45" s="2">
        <f t="shared" si="5"/>
        <v>236.80599999999998</v>
      </c>
      <c r="Q45" s="2">
        <f t="shared" si="10"/>
        <v>178.69</v>
      </c>
      <c r="R45" s="2">
        <f t="shared" si="11"/>
        <v>0</v>
      </c>
      <c r="S45" s="2">
        <f t="shared" si="11"/>
        <v>0</v>
      </c>
      <c r="T45" s="2">
        <f t="shared" si="11"/>
        <v>0</v>
      </c>
      <c r="U45" s="2">
        <f t="shared" si="11"/>
        <v>0</v>
      </c>
      <c r="AB45" s="65"/>
      <c r="AC45" s="65"/>
      <c r="AD45" s="65"/>
      <c r="AE45" s="65"/>
      <c r="AF45" s="65"/>
      <c r="AG45" s="65"/>
      <c r="AH45" s="65"/>
      <c r="AI45" s="65"/>
    </row>
    <row r="46" spans="1:35" s="82" customFormat="1">
      <c r="A46" s="21" t="str">
        <f>R8</f>
        <v>Fron 17</v>
      </c>
      <c r="B46" s="23">
        <v>167</v>
      </c>
      <c r="C46" s="2">
        <f t="shared" si="6"/>
        <v>167</v>
      </c>
      <c r="D46" s="2">
        <f t="shared" si="7"/>
        <v>62.745908</v>
      </c>
      <c r="E46" s="2">
        <f t="shared" si="8"/>
        <v>40.448235000000004</v>
      </c>
      <c r="F46" s="2">
        <f t="shared" si="9"/>
        <v>25.3904462</v>
      </c>
      <c r="G46" s="2">
        <f t="shared" si="5"/>
        <v>5.4108000000000003E-2</v>
      </c>
      <c r="H46" s="2">
        <f t="shared" si="5"/>
        <v>0.51436000000000004</v>
      </c>
      <c r="I46" s="2">
        <f t="shared" si="5"/>
        <v>8.3500000000000005E-2</v>
      </c>
      <c r="J46" s="2">
        <f t="shared" si="5"/>
        <v>1.67E-3</v>
      </c>
      <c r="K46" s="2">
        <f t="shared" si="5"/>
        <v>8.3499999999999998E-3</v>
      </c>
      <c r="L46" s="2">
        <f t="shared" si="5"/>
        <v>3.3399999999999999E-2</v>
      </c>
      <c r="M46" s="2">
        <f t="shared" si="5"/>
        <v>4.0580999999999999E-2</v>
      </c>
      <c r="N46" s="2">
        <f t="shared" si="5"/>
        <v>0</v>
      </c>
      <c r="O46" s="2">
        <f t="shared" si="5"/>
        <v>0</v>
      </c>
      <c r="P46" s="2">
        <f t="shared" si="5"/>
        <v>236.80599999999998</v>
      </c>
      <c r="Q46" s="2">
        <f t="shared" si="10"/>
        <v>178.69</v>
      </c>
      <c r="R46" s="2">
        <f t="shared" si="11"/>
        <v>0</v>
      </c>
      <c r="S46" s="2">
        <f t="shared" si="11"/>
        <v>0</v>
      </c>
      <c r="T46" s="2">
        <f t="shared" si="11"/>
        <v>0</v>
      </c>
      <c r="U46" s="2">
        <f t="shared" si="11"/>
        <v>0</v>
      </c>
      <c r="AB46" s="65"/>
      <c r="AC46" s="65"/>
      <c r="AD46" s="65"/>
      <c r="AE46" s="65"/>
      <c r="AF46" s="65"/>
      <c r="AG46" s="65"/>
      <c r="AH46" s="65"/>
      <c r="AI46" s="65"/>
    </row>
    <row r="47" spans="1:35" s="82" customFormat="1">
      <c r="A47" s="21" t="str">
        <f>S8</f>
        <v>Fron 18</v>
      </c>
      <c r="B47" s="23">
        <v>167</v>
      </c>
      <c r="C47" s="2">
        <f t="shared" si="6"/>
        <v>167</v>
      </c>
      <c r="D47" s="2">
        <f t="shared" si="7"/>
        <v>62.745908</v>
      </c>
      <c r="E47" s="2">
        <f t="shared" si="8"/>
        <v>40.448235000000004</v>
      </c>
      <c r="F47" s="2">
        <f t="shared" si="9"/>
        <v>25.3904462</v>
      </c>
      <c r="G47" s="2">
        <f t="shared" ref="G47:P50" si="12">IF(G$27="%w/w SAR",((G$28*10)*$B47),IF(G$27="%w/w DM",(((G$28*10)*($B$28/100))*$B47),IF(G$27="kg/t SAR",(G$28*$B47),IF(G$27="kg/t DM",((G$28*($B$28/100))*$B47),IF(G$27="mg/kg SAR",((G$28*0.001)*$B47),IF(G$27="mg/kg DM",(((G$28*0.001)*($B$28/100))*$B47),0))))))</f>
        <v>5.4108000000000003E-2</v>
      </c>
      <c r="H47" s="2">
        <f t="shared" si="12"/>
        <v>0.51436000000000004</v>
      </c>
      <c r="I47" s="2">
        <f t="shared" si="12"/>
        <v>8.3500000000000005E-2</v>
      </c>
      <c r="J47" s="2">
        <f t="shared" si="12"/>
        <v>1.67E-3</v>
      </c>
      <c r="K47" s="2">
        <f t="shared" si="12"/>
        <v>8.3499999999999998E-3</v>
      </c>
      <c r="L47" s="2">
        <f t="shared" si="12"/>
        <v>3.3399999999999999E-2</v>
      </c>
      <c r="M47" s="2">
        <f t="shared" si="12"/>
        <v>4.0580999999999999E-2</v>
      </c>
      <c r="N47" s="2">
        <f t="shared" si="12"/>
        <v>0</v>
      </c>
      <c r="O47" s="2">
        <f t="shared" si="12"/>
        <v>0</v>
      </c>
      <c r="P47" s="2">
        <f t="shared" si="12"/>
        <v>236.80599999999998</v>
      </c>
      <c r="Q47" s="2">
        <f t="shared" si="10"/>
        <v>178.69</v>
      </c>
      <c r="R47" s="2">
        <f t="shared" si="11"/>
        <v>0</v>
      </c>
      <c r="S47" s="2">
        <f t="shared" si="11"/>
        <v>0</v>
      </c>
      <c r="T47" s="2">
        <f t="shared" si="11"/>
        <v>0</v>
      </c>
      <c r="U47" s="2">
        <f t="shared" si="11"/>
        <v>0</v>
      </c>
      <c r="AB47" s="65"/>
      <c r="AC47" s="65"/>
      <c r="AD47" s="65"/>
      <c r="AE47" s="65"/>
      <c r="AF47" s="65"/>
      <c r="AG47" s="65"/>
      <c r="AH47" s="65"/>
      <c r="AI47" s="65"/>
    </row>
    <row r="48" spans="1:35" s="82" customFormat="1">
      <c r="A48" s="21" t="str">
        <f>T8</f>
        <v>Fron 19</v>
      </c>
      <c r="B48" s="23">
        <v>167</v>
      </c>
      <c r="C48" s="2">
        <f t="shared" si="6"/>
        <v>167</v>
      </c>
      <c r="D48" s="2">
        <f t="shared" si="7"/>
        <v>62.745908</v>
      </c>
      <c r="E48" s="2">
        <f t="shared" si="8"/>
        <v>40.448235000000004</v>
      </c>
      <c r="F48" s="2">
        <f t="shared" si="9"/>
        <v>25.3904462</v>
      </c>
      <c r="G48" s="2">
        <f t="shared" si="12"/>
        <v>5.4108000000000003E-2</v>
      </c>
      <c r="H48" s="2">
        <f t="shared" si="12"/>
        <v>0.51436000000000004</v>
      </c>
      <c r="I48" s="2">
        <f t="shared" si="12"/>
        <v>8.3500000000000005E-2</v>
      </c>
      <c r="J48" s="2">
        <f t="shared" si="12"/>
        <v>1.67E-3</v>
      </c>
      <c r="K48" s="2">
        <f t="shared" si="12"/>
        <v>8.3499999999999998E-3</v>
      </c>
      <c r="L48" s="2">
        <f t="shared" si="12"/>
        <v>3.3399999999999999E-2</v>
      </c>
      <c r="M48" s="2">
        <f t="shared" si="12"/>
        <v>4.0580999999999999E-2</v>
      </c>
      <c r="N48" s="2">
        <f t="shared" si="12"/>
        <v>0</v>
      </c>
      <c r="O48" s="2">
        <f t="shared" si="12"/>
        <v>0</v>
      </c>
      <c r="P48" s="2">
        <f t="shared" si="12"/>
        <v>236.80599999999998</v>
      </c>
      <c r="Q48" s="2">
        <f t="shared" si="10"/>
        <v>178.69</v>
      </c>
      <c r="R48" s="2">
        <f t="shared" si="11"/>
        <v>0</v>
      </c>
      <c r="S48" s="2">
        <f t="shared" si="11"/>
        <v>0</v>
      </c>
      <c r="T48" s="2">
        <f t="shared" si="11"/>
        <v>0</v>
      </c>
      <c r="U48" s="2">
        <f t="shared" si="11"/>
        <v>0</v>
      </c>
      <c r="AB48" s="65"/>
      <c r="AC48" s="65"/>
      <c r="AD48" s="65"/>
      <c r="AE48" s="65"/>
      <c r="AF48" s="65"/>
      <c r="AG48" s="65"/>
      <c r="AH48" s="65"/>
      <c r="AI48" s="65"/>
    </row>
    <row r="49" spans="1:35" s="82" customFormat="1">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5"/>
      <c r="AC49" s="65"/>
      <c r="AD49" s="65"/>
      <c r="AE49" s="65"/>
      <c r="AF49" s="65"/>
      <c r="AG49" s="65"/>
      <c r="AH49" s="65"/>
      <c r="AI49" s="65"/>
    </row>
    <row r="50" spans="1:35" s="82" customFormat="1" ht="13.5" thickBot="1">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5"/>
      <c r="AC50" s="65"/>
      <c r="AD50" s="65"/>
      <c r="AE50" s="65"/>
      <c r="AF50" s="65"/>
      <c r="AG50" s="65"/>
      <c r="AH50" s="65"/>
      <c r="AI50" s="65"/>
    </row>
    <row r="51" spans="1:35" s="13" customFormat="1" ht="13.5" thickBot="1">
      <c r="A51" s="11" t="s">
        <v>160</v>
      </c>
      <c r="B51" s="12">
        <v>250</v>
      </c>
      <c r="C51" s="12">
        <v>250</v>
      </c>
      <c r="D51" s="12" t="s">
        <v>161</v>
      </c>
      <c r="E51" s="12" t="s">
        <v>161</v>
      </c>
      <c r="F51" s="12" t="s">
        <v>161</v>
      </c>
      <c r="G51" s="12">
        <v>7.5</v>
      </c>
      <c r="H51" s="12">
        <v>15</v>
      </c>
      <c r="I51" s="12">
        <v>15</v>
      </c>
      <c r="J51" s="12">
        <v>0.15</v>
      </c>
      <c r="K51" s="12">
        <v>0.1</v>
      </c>
      <c r="L51" s="12">
        <v>3</v>
      </c>
      <c r="M51" s="12">
        <v>15</v>
      </c>
      <c r="N51" s="29" t="s">
        <v>162</v>
      </c>
      <c r="O51" s="29" t="s">
        <v>162</v>
      </c>
      <c r="P51" s="12">
        <v>360</v>
      </c>
      <c r="Q51" s="12" t="s">
        <v>163</v>
      </c>
      <c r="R51" s="12">
        <v>0.15</v>
      </c>
      <c r="S51" s="12">
        <v>0.7</v>
      </c>
      <c r="T51" s="12">
        <v>0.2</v>
      </c>
      <c r="U51" s="12">
        <v>20</v>
      </c>
      <c r="AB51" s="28"/>
      <c r="AC51" s="28"/>
      <c r="AD51" s="28"/>
      <c r="AE51" s="28"/>
      <c r="AF51" s="28"/>
      <c r="AG51" s="28"/>
      <c r="AH51" s="28"/>
      <c r="AI51" s="28"/>
    </row>
    <row r="53" spans="1:35" ht="20.25">
      <c r="A53" s="83" t="s">
        <v>164</v>
      </c>
    </row>
    <row r="54" spans="1:35" ht="25.5">
      <c r="A54" s="84"/>
      <c r="B54" s="85" t="s">
        <v>165</v>
      </c>
      <c r="C54" s="85" t="s">
        <v>166</v>
      </c>
      <c r="D54" s="85" t="s">
        <v>167</v>
      </c>
      <c r="E54" s="85" t="s">
        <v>168</v>
      </c>
      <c r="F54" s="85" t="s">
        <v>169</v>
      </c>
      <c r="G54" s="85" t="s">
        <v>170</v>
      </c>
    </row>
    <row r="55" spans="1:35">
      <c r="A55" s="86"/>
      <c r="B55" s="95"/>
      <c r="C55" s="96"/>
      <c r="D55" s="87">
        <f>(B55/100)*C55</f>
        <v>0</v>
      </c>
      <c r="E55" s="87">
        <f>G55</f>
        <v>0</v>
      </c>
      <c r="F55" s="96"/>
      <c r="G55" s="87">
        <f>(B55/100)*F55</f>
        <v>0</v>
      </c>
    </row>
    <row r="56" spans="1:35" s="27" customFormat="1">
      <c r="A56" s="41" t="s">
        <v>46</v>
      </c>
      <c r="B56" s="16">
        <v>1</v>
      </c>
      <c r="C56" s="88">
        <v>2</v>
      </c>
      <c r="D56" s="89">
        <v>3</v>
      </c>
      <c r="E56" s="89">
        <v>4</v>
      </c>
      <c r="F56" s="88">
        <v>5</v>
      </c>
      <c r="G56" s="89">
        <v>6</v>
      </c>
      <c r="H56" s="90">
        <v>7</v>
      </c>
      <c r="I56" s="90">
        <v>8</v>
      </c>
      <c r="J56" s="90">
        <v>9</v>
      </c>
      <c r="K56" s="88">
        <v>10</v>
      </c>
      <c r="L56" s="88">
        <v>11</v>
      </c>
      <c r="M56" s="89">
        <v>12</v>
      </c>
      <c r="N56" s="89">
        <v>13</v>
      </c>
      <c r="O56" s="88">
        <v>14</v>
      </c>
      <c r="P56" s="89">
        <v>15</v>
      </c>
      <c r="Q56" s="90">
        <v>16</v>
      </c>
      <c r="R56" s="90">
        <v>17</v>
      </c>
      <c r="S56" s="90">
        <v>18</v>
      </c>
      <c r="T56" s="88">
        <v>19</v>
      </c>
      <c r="U56" s="88">
        <v>20</v>
      </c>
    </row>
    <row r="57" spans="1:35" s="27" customFormat="1">
      <c r="A57" s="41" t="s">
        <v>49</v>
      </c>
      <c r="B57" s="16" t="str">
        <f>C8</f>
        <v>Fron 1</v>
      </c>
      <c r="C57" s="16" t="str">
        <f t="shared" ref="C57:U57" si="13">D8</f>
        <v>Fron 2</v>
      </c>
      <c r="D57" s="16" t="str">
        <f t="shared" si="13"/>
        <v>Fron 3</v>
      </c>
      <c r="E57" s="16" t="str">
        <f t="shared" si="13"/>
        <v>Fron 4</v>
      </c>
      <c r="F57" s="16" t="str">
        <f t="shared" si="13"/>
        <v>Fron 5</v>
      </c>
      <c r="G57" s="16" t="str">
        <f t="shared" si="13"/>
        <v>Fron 6</v>
      </c>
      <c r="H57" s="16" t="str">
        <f t="shared" si="13"/>
        <v>Fron 7</v>
      </c>
      <c r="I57" s="16" t="str">
        <f t="shared" si="13"/>
        <v>Fron 8</v>
      </c>
      <c r="J57" s="16" t="str">
        <f t="shared" si="13"/>
        <v>Fron 9</v>
      </c>
      <c r="K57" s="16" t="str">
        <f t="shared" si="13"/>
        <v>Fron 10</v>
      </c>
      <c r="L57" s="16" t="str">
        <f t="shared" si="13"/>
        <v>Fron 11</v>
      </c>
      <c r="M57" s="16" t="str">
        <f t="shared" si="13"/>
        <v>Fron 12</v>
      </c>
      <c r="N57" s="16" t="str">
        <f t="shared" si="13"/>
        <v>Fron 13</v>
      </c>
      <c r="O57" s="16" t="str">
        <f t="shared" si="13"/>
        <v>Fron 14</v>
      </c>
      <c r="P57" s="16" t="str">
        <f t="shared" si="13"/>
        <v>Fron 16</v>
      </c>
      <c r="Q57" s="16" t="str">
        <f t="shared" si="13"/>
        <v>Fron 17</v>
      </c>
      <c r="R57" s="16" t="str">
        <f t="shared" si="13"/>
        <v>Fron 18</v>
      </c>
      <c r="S57" s="16" t="str">
        <f t="shared" si="13"/>
        <v>Fron 19</v>
      </c>
      <c r="T57" s="16">
        <f t="shared" si="13"/>
        <v>0</v>
      </c>
      <c r="U57" s="16">
        <f t="shared" si="13"/>
        <v>0</v>
      </c>
    </row>
    <row r="58" spans="1:35" s="27" customFormat="1" hidden="1">
      <c r="A58" s="41" t="s">
        <v>171</v>
      </c>
      <c r="B58" s="43" t="str">
        <f>C16&amp;" I "&amp;(VLOOKUP(C14,Table24567[],6,FALSE))</f>
        <v>Sandy Loam I Grass</v>
      </c>
      <c r="C58" s="43" t="str">
        <f>D16&amp;" I "&amp;(VLOOKUP(D14,Table24567[],6,FALSE))</f>
        <v>Sandy Loam I Grass</v>
      </c>
      <c r="D58" s="21" t="str">
        <f>E16&amp;" I "&amp;(VLOOKUP(E14,Table24567[],6,FALSE))</f>
        <v>Sandy Loam I Grass</v>
      </c>
      <c r="E58" s="21" t="str">
        <f>F16&amp;" I "&amp;(VLOOKUP(F14,Table24567[],6,FALSE))</f>
        <v>Sandy Loam I Grass</v>
      </c>
      <c r="F58" s="21" t="str">
        <f>G16&amp;" I "&amp;(VLOOKUP(G14,Table24567[],6,FALSE))</f>
        <v>Sandy Loam I Grass</v>
      </c>
      <c r="G58" s="21" t="str">
        <f>H16&amp;" I "&amp;(VLOOKUP(H14,Table24567[],6,FALSE))</f>
        <v>Sandy Loam I Grass</v>
      </c>
      <c r="H58" s="21" t="str">
        <f>I16&amp;" I "&amp;(VLOOKUP(I14,Table24567[],6,FALSE))</f>
        <v>Sandy Loam I Grass</v>
      </c>
      <c r="I58" s="21" t="str">
        <f>J16&amp;" I "&amp;(VLOOKUP(J14,Table24567[],6,FALSE))</f>
        <v>Sandy Loam I Grass</v>
      </c>
      <c r="J58" s="21" t="str">
        <f>K16&amp;" I "&amp;(VLOOKUP(K14,Table24567[],6,FALSE))</f>
        <v>Sandy Loam I Grass</v>
      </c>
      <c r="K58" s="21" t="str">
        <f>L16&amp;" I "&amp;(VLOOKUP(L14,Table24567[],6,FALSE))</f>
        <v>Sandy Loam I Grass</v>
      </c>
      <c r="L58" s="21" t="str">
        <f>M16&amp;" I "&amp;(VLOOKUP(M14,Table24567[],6,FALSE))</f>
        <v>Sandy Loam I Grass</v>
      </c>
      <c r="M58" s="21" t="str">
        <f>N16&amp;" I "&amp;(VLOOKUP(N14,Table24567[],6,FALSE))</f>
        <v>Sandy Loam I Grass</v>
      </c>
      <c r="N58" s="21" t="str">
        <f>O16&amp;" I "&amp;(VLOOKUP(O14,Table24567[],6,FALSE))</f>
        <v>Sandy Loam I Grass</v>
      </c>
      <c r="O58" s="21" t="str">
        <f>P16&amp;" I "&amp;(VLOOKUP(P14,Table24567[],6,FALSE))</f>
        <v>Sandy Loam I Grass</v>
      </c>
      <c r="P58" s="21" t="str">
        <f>Q16&amp;" I "&amp;(VLOOKUP(Q14,Table24567[],6,FALSE))</f>
        <v>Sandy Loam I Grass</v>
      </c>
      <c r="Q58" s="21" t="str">
        <f>R16&amp;" I "&amp;(VLOOKUP(R14,Table24567[],6,FALSE))</f>
        <v>Sandy Loam I Grass</v>
      </c>
      <c r="R58" s="21" t="str">
        <f>S16&amp;" I "&amp;(VLOOKUP(S14,Table24567[],6,FALSE))</f>
        <v>Sandy Loam I Grass</v>
      </c>
      <c r="S58" s="21" t="str">
        <f>T16&amp;" I "&amp;(VLOOKUP(T14,Table24567[],6,FALSE))</f>
        <v>Sandy Loam I Grass</v>
      </c>
      <c r="T58" s="21" t="e">
        <f>U16&amp;" I "&amp;(VLOOKUP(U14,Table24567[],6,FALSE))</f>
        <v>#N/A</v>
      </c>
      <c r="U58" s="21" t="e">
        <f>V16&amp;" I "&amp;(VLOOKUP(V14,Table24567[],6,FALSE))</f>
        <v>#N/A</v>
      </c>
    </row>
    <row r="59" spans="1:35" s="27" customFormat="1" hidden="1">
      <c r="A59" s="91" t="s">
        <v>172</v>
      </c>
      <c r="B59" s="92">
        <f>VLOOKUP(C$14,Table24567[],5,FALSE)</f>
        <v>6.2</v>
      </c>
      <c r="C59" s="92">
        <f>VLOOKUP(D$14,Table24567[],5,FALSE)</f>
        <v>6.2</v>
      </c>
      <c r="D59" s="92">
        <f>VLOOKUP(E$14,Table24567[],5,FALSE)</f>
        <v>6.2</v>
      </c>
      <c r="E59" s="92">
        <f>VLOOKUP(F$14,Table24567[],5,FALSE)</f>
        <v>6.2</v>
      </c>
      <c r="F59" s="92">
        <f>VLOOKUP(G$14,Table24567[],5,FALSE)</f>
        <v>6.2</v>
      </c>
      <c r="G59" s="92">
        <f>VLOOKUP(H$14,Table24567[],5,FALSE)</f>
        <v>6.2</v>
      </c>
      <c r="H59" s="92">
        <f>VLOOKUP(I$14,Table24567[],5,FALSE)</f>
        <v>6.2</v>
      </c>
      <c r="I59" s="92">
        <f>VLOOKUP(J$14,Table24567[],5,FALSE)</f>
        <v>6.2</v>
      </c>
      <c r="J59" s="92">
        <f>VLOOKUP(K$14,Table24567[],5,FALSE)</f>
        <v>6.2</v>
      </c>
      <c r="K59" s="92">
        <f>VLOOKUP(L$14,Table24567[],5,FALSE)</f>
        <v>6.2</v>
      </c>
      <c r="L59" s="92">
        <f>VLOOKUP(M$14,Table24567[],5,FALSE)</f>
        <v>6.2</v>
      </c>
      <c r="M59" s="92">
        <f>VLOOKUP(N$14,Table24567[],5,FALSE)</f>
        <v>6.2</v>
      </c>
      <c r="N59" s="92">
        <f>VLOOKUP(O$14,Table24567[],5,FALSE)</f>
        <v>6.2</v>
      </c>
      <c r="O59" s="92">
        <f>VLOOKUP(P$14,Table24567[],5,FALSE)</f>
        <v>6.2</v>
      </c>
      <c r="P59" s="92">
        <f>VLOOKUP(Q$14,Table24567[],5,FALSE)</f>
        <v>6.2</v>
      </c>
      <c r="Q59" s="92">
        <f>VLOOKUP(R$14,Table24567[],5,FALSE)</f>
        <v>6.2</v>
      </c>
      <c r="R59" s="92">
        <f>VLOOKUP(S$14,Table24567[],5,FALSE)</f>
        <v>6.2</v>
      </c>
      <c r="S59" s="92">
        <f>VLOOKUP(T$14,Table24567[],5,FALSE)</f>
        <v>6.2</v>
      </c>
      <c r="T59" s="92" t="e">
        <f>VLOOKUP(U$14,Table24567[],5,FALSE)</f>
        <v>#N/A</v>
      </c>
      <c r="U59" s="92" t="e">
        <f>VLOOKUP(V$14,Table24567[],5,FALSE)</f>
        <v>#N/A</v>
      </c>
    </row>
    <row r="60" spans="1:35" s="27" customFormat="1" hidden="1">
      <c r="A60" s="91" t="s">
        <v>74</v>
      </c>
      <c r="B60" s="92">
        <f>C10</f>
        <v>6.2</v>
      </c>
      <c r="C60" s="92">
        <f t="shared" ref="C60:U60" si="14">D10</f>
        <v>6.5</v>
      </c>
      <c r="D60" s="92">
        <f t="shared" si="14"/>
        <v>6.1</v>
      </c>
      <c r="E60" s="92">
        <f t="shared" si="14"/>
        <v>6.2</v>
      </c>
      <c r="F60" s="92">
        <f t="shared" si="14"/>
        <v>6</v>
      </c>
      <c r="G60" s="92">
        <f t="shared" si="14"/>
        <v>6.1</v>
      </c>
      <c r="H60" s="92">
        <f t="shared" si="14"/>
        <v>6.7</v>
      </c>
      <c r="I60" s="92">
        <f t="shared" si="14"/>
        <v>6.1</v>
      </c>
      <c r="J60" s="92">
        <f t="shared" si="14"/>
        <v>6</v>
      </c>
      <c r="K60" s="92">
        <f t="shared" si="14"/>
        <v>5.9</v>
      </c>
      <c r="L60" s="92">
        <f t="shared" si="14"/>
        <v>5.9</v>
      </c>
      <c r="M60" s="92">
        <f t="shared" si="14"/>
        <v>5.8</v>
      </c>
      <c r="N60" s="92">
        <f t="shared" si="14"/>
        <v>5.8</v>
      </c>
      <c r="O60" s="92">
        <f t="shared" si="14"/>
        <v>6.4</v>
      </c>
      <c r="P60" s="92">
        <f t="shared" si="14"/>
        <v>6.6</v>
      </c>
      <c r="Q60" s="92">
        <f t="shared" si="14"/>
        <v>6.5</v>
      </c>
      <c r="R60" s="92">
        <f t="shared" si="14"/>
        <v>7.3</v>
      </c>
      <c r="S60" s="92">
        <f t="shared" si="14"/>
        <v>7.1</v>
      </c>
      <c r="T60" s="92">
        <f t="shared" si="14"/>
        <v>0</v>
      </c>
      <c r="U60" s="92">
        <f t="shared" si="14"/>
        <v>0</v>
      </c>
    </row>
    <row r="61" spans="1:35" s="27" customFormat="1" hidden="1">
      <c r="A61" s="91" t="s">
        <v>173</v>
      </c>
      <c r="B61" s="92">
        <f t="shared" ref="B61:U61" si="15">VLOOKUP(B58,$AD9:$AE18,2,FALSE)</f>
        <v>5</v>
      </c>
      <c r="C61" s="92">
        <f t="shared" si="15"/>
        <v>5</v>
      </c>
      <c r="D61" s="92">
        <f t="shared" si="15"/>
        <v>5</v>
      </c>
      <c r="E61" s="92">
        <f t="shared" si="15"/>
        <v>5</v>
      </c>
      <c r="F61" s="92">
        <f t="shared" si="15"/>
        <v>5</v>
      </c>
      <c r="G61" s="92">
        <f t="shared" si="15"/>
        <v>5</v>
      </c>
      <c r="H61" s="92">
        <f t="shared" si="15"/>
        <v>5</v>
      </c>
      <c r="I61" s="92">
        <f t="shared" si="15"/>
        <v>5</v>
      </c>
      <c r="J61" s="92">
        <f t="shared" si="15"/>
        <v>5</v>
      </c>
      <c r="K61" s="92">
        <f t="shared" si="15"/>
        <v>5</v>
      </c>
      <c r="L61" s="92">
        <f t="shared" si="15"/>
        <v>5</v>
      </c>
      <c r="M61" s="92">
        <f t="shared" si="15"/>
        <v>5</v>
      </c>
      <c r="N61" s="92">
        <f t="shared" si="15"/>
        <v>5</v>
      </c>
      <c r="O61" s="92">
        <f t="shared" si="15"/>
        <v>5</v>
      </c>
      <c r="P61" s="92">
        <f t="shared" si="15"/>
        <v>5</v>
      </c>
      <c r="Q61" s="92">
        <f t="shared" si="15"/>
        <v>5</v>
      </c>
      <c r="R61" s="92">
        <f t="shared" si="15"/>
        <v>5</v>
      </c>
      <c r="S61" s="92">
        <f t="shared" si="15"/>
        <v>5</v>
      </c>
      <c r="T61" s="92" t="e">
        <f t="shared" si="15"/>
        <v>#N/A</v>
      </c>
      <c r="U61" s="92" t="e">
        <f t="shared" si="15"/>
        <v>#N/A</v>
      </c>
    </row>
    <row r="62" spans="1:35" s="27" customFormat="1" hidden="1">
      <c r="A62" s="91" t="s">
        <v>174</v>
      </c>
      <c r="B62" s="93">
        <f>B31</f>
        <v>167</v>
      </c>
      <c r="C62" s="93">
        <f>B32</f>
        <v>167</v>
      </c>
      <c r="D62" s="93">
        <f>B33</f>
        <v>167</v>
      </c>
      <c r="E62" s="93">
        <f>B34</f>
        <v>167</v>
      </c>
      <c r="F62" s="93">
        <f>B35</f>
        <v>167</v>
      </c>
      <c r="G62" s="93">
        <f>B36</f>
        <v>167</v>
      </c>
      <c r="H62" s="93">
        <f>B37</f>
        <v>167</v>
      </c>
      <c r="I62" s="93">
        <f>B38</f>
        <v>167</v>
      </c>
      <c r="J62" s="93">
        <f>B39</f>
        <v>167</v>
      </c>
      <c r="K62" s="93">
        <f>B40</f>
        <v>167</v>
      </c>
      <c r="L62" s="93">
        <f>B41</f>
        <v>167</v>
      </c>
      <c r="M62" s="93">
        <f>B42</f>
        <v>167</v>
      </c>
      <c r="N62" s="93">
        <f>B43</f>
        <v>167</v>
      </c>
      <c r="O62" s="93">
        <f>B44</f>
        <v>167</v>
      </c>
      <c r="P62" s="93">
        <f>B45</f>
        <v>167</v>
      </c>
      <c r="Q62" s="93">
        <f>B46</f>
        <v>167</v>
      </c>
      <c r="R62" s="93">
        <f>B47</f>
        <v>167</v>
      </c>
      <c r="S62" s="93">
        <f>B48</f>
        <v>167</v>
      </c>
      <c r="T62" s="93">
        <f>B49</f>
        <v>0</v>
      </c>
      <c r="U62" s="93">
        <f>B50</f>
        <v>0</v>
      </c>
    </row>
    <row r="63" spans="1:35" s="27" customFormat="1" ht="25.5">
      <c r="A63" s="85" t="s">
        <v>175</v>
      </c>
      <c r="B63" s="93">
        <f>$E55*(B62/100)</f>
        <v>0</v>
      </c>
      <c r="C63" s="93">
        <f t="shared" ref="C63:U63" si="16">$E55*(C62/100)</f>
        <v>0</v>
      </c>
      <c r="D63" s="93">
        <f t="shared" si="16"/>
        <v>0</v>
      </c>
      <c r="E63" s="93">
        <f t="shared" si="16"/>
        <v>0</v>
      </c>
      <c r="F63" s="93">
        <f>$E55*(F62/100)</f>
        <v>0</v>
      </c>
      <c r="G63" s="93">
        <f t="shared" si="16"/>
        <v>0</v>
      </c>
      <c r="H63" s="93">
        <f t="shared" si="16"/>
        <v>0</v>
      </c>
      <c r="I63" s="93">
        <f t="shared" si="16"/>
        <v>0</v>
      </c>
      <c r="J63" s="93">
        <f t="shared" si="16"/>
        <v>0</v>
      </c>
      <c r="K63" s="93">
        <f t="shared" si="16"/>
        <v>0</v>
      </c>
      <c r="L63" s="93">
        <f t="shared" si="16"/>
        <v>0</v>
      </c>
      <c r="M63" s="93">
        <f t="shared" si="16"/>
        <v>0</v>
      </c>
      <c r="N63" s="93">
        <f t="shared" si="16"/>
        <v>0</v>
      </c>
      <c r="O63" s="93">
        <f t="shared" si="16"/>
        <v>0</v>
      </c>
      <c r="P63" s="93">
        <f t="shared" si="16"/>
        <v>0</v>
      </c>
      <c r="Q63" s="93">
        <f t="shared" si="16"/>
        <v>0</v>
      </c>
      <c r="R63" s="93">
        <f t="shared" si="16"/>
        <v>0</v>
      </c>
      <c r="S63" s="93">
        <f t="shared" si="16"/>
        <v>0</v>
      </c>
      <c r="T63" s="93">
        <f t="shared" si="16"/>
        <v>0</v>
      </c>
      <c r="U63" s="93">
        <f t="shared" si="16"/>
        <v>0</v>
      </c>
    </row>
    <row r="64" spans="1:35" s="27" customFormat="1" ht="25.5">
      <c r="A64" s="85" t="s">
        <v>176</v>
      </c>
      <c r="B64" s="93">
        <f>(B59-B60)*B61</f>
        <v>0</v>
      </c>
      <c r="C64" s="93">
        <f t="shared" ref="C64:U64" si="17">(C59-C60)*C61</f>
        <v>-1.4999999999999991</v>
      </c>
      <c r="D64" s="93">
        <f t="shared" si="17"/>
        <v>0.50000000000000266</v>
      </c>
      <c r="E64" s="93">
        <f t="shared" si="17"/>
        <v>0</v>
      </c>
      <c r="F64" s="93">
        <f t="shared" si="17"/>
        <v>1.0000000000000009</v>
      </c>
      <c r="G64" s="93">
        <f t="shared" si="17"/>
        <v>0.50000000000000266</v>
      </c>
      <c r="H64" s="93">
        <f t="shared" si="17"/>
        <v>-2.5</v>
      </c>
      <c r="I64" s="93">
        <f t="shared" si="17"/>
        <v>0.50000000000000266</v>
      </c>
      <c r="J64" s="93">
        <f t="shared" si="17"/>
        <v>1.0000000000000009</v>
      </c>
      <c r="K64" s="93">
        <f t="shared" si="17"/>
        <v>1.4999999999999991</v>
      </c>
      <c r="L64" s="93">
        <f t="shared" si="17"/>
        <v>1.4999999999999991</v>
      </c>
      <c r="M64" s="93">
        <f t="shared" si="17"/>
        <v>2.0000000000000018</v>
      </c>
      <c r="N64" s="93">
        <f t="shared" si="17"/>
        <v>2.0000000000000018</v>
      </c>
      <c r="O64" s="93">
        <f t="shared" si="17"/>
        <v>-1.0000000000000009</v>
      </c>
      <c r="P64" s="93">
        <f t="shared" si="17"/>
        <v>-1.9999999999999973</v>
      </c>
      <c r="Q64" s="93">
        <f t="shared" si="17"/>
        <v>-1.4999999999999991</v>
      </c>
      <c r="R64" s="93">
        <f t="shared" si="17"/>
        <v>-5.4999999999999982</v>
      </c>
      <c r="S64" s="93">
        <f t="shared" si="17"/>
        <v>-4.4999999999999973</v>
      </c>
      <c r="T64" s="93" t="e">
        <f t="shared" si="17"/>
        <v>#N/A</v>
      </c>
      <c r="U64" s="93" t="e">
        <f t="shared" si="17"/>
        <v>#N/A</v>
      </c>
    </row>
    <row r="65" spans="1:21" s="27" customFormat="1" ht="38.25">
      <c r="A65" s="85" t="s">
        <v>177</v>
      </c>
      <c r="B65" s="94" t="str">
        <f>IF(B64&lt;=B63,"OVER","UNDER")</f>
        <v>OVER</v>
      </c>
      <c r="C65" s="94" t="str">
        <f t="shared" ref="C65:U65" si="18">IF(C64&lt;=C63,"OVER","UNDER")</f>
        <v>OVER</v>
      </c>
      <c r="D65" s="94" t="str">
        <f t="shared" si="18"/>
        <v>UNDER</v>
      </c>
      <c r="E65" s="94" t="str">
        <f t="shared" si="18"/>
        <v>OVER</v>
      </c>
      <c r="F65" s="94" t="str">
        <f t="shared" si="18"/>
        <v>UNDER</v>
      </c>
      <c r="G65" s="94" t="str">
        <f t="shared" si="18"/>
        <v>UNDER</v>
      </c>
      <c r="H65" s="94" t="str">
        <f t="shared" si="18"/>
        <v>OVER</v>
      </c>
      <c r="I65" s="94" t="str">
        <f t="shared" si="18"/>
        <v>UNDER</v>
      </c>
      <c r="J65" s="94" t="str">
        <f t="shared" si="18"/>
        <v>UNDER</v>
      </c>
      <c r="K65" s="94" t="str">
        <f t="shared" si="18"/>
        <v>UNDER</v>
      </c>
      <c r="L65" s="94" t="str">
        <f t="shared" si="18"/>
        <v>UNDER</v>
      </c>
      <c r="M65" s="94" t="str">
        <f t="shared" si="18"/>
        <v>UNDER</v>
      </c>
      <c r="N65" s="94" t="str">
        <f t="shared" si="18"/>
        <v>UNDER</v>
      </c>
      <c r="O65" s="94" t="str">
        <f t="shared" si="18"/>
        <v>OVER</v>
      </c>
      <c r="P65" s="94" t="str">
        <f t="shared" si="18"/>
        <v>OVER</v>
      </c>
      <c r="Q65" s="94" t="str">
        <f t="shared" si="18"/>
        <v>OVER</v>
      </c>
      <c r="R65" s="94" t="str">
        <f t="shared" si="18"/>
        <v>OVER</v>
      </c>
      <c r="S65" s="94" t="str">
        <f t="shared" si="18"/>
        <v>OVER</v>
      </c>
      <c r="T65" s="94" t="e">
        <f t="shared" si="18"/>
        <v>#N/A</v>
      </c>
      <c r="U65" s="94"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79" priority="33" operator="equal">
      <formula>"DECREASE"</formula>
    </cfRule>
    <cfRule type="cellIs" dxfId="78" priority="34" operator="equal">
      <formula>"INCREASE"</formula>
    </cfRule>
  </conditionalFormatting>
  <conditionalFormatting sqref="B62:U65 B31:B50">
    <cfRule type="cellIs" dxfId="77" priority="32" operator="greaterThan">
      <formula>$B$51</formula>
    </cfRule>
  </conditionalFormatting>
  <conditionalFormatting sqref="C31:C50">
    <cfRule type="cellIs" dxfId="76" priority="31" operator="greaterThan">
      <formula>$C$51</formula>
    </cfRule>
  </conditionalFormatting>
  <conditionalFormatting sqref="C18:V18">
    <cfRule type="cellIs" dxfId="75" priority="30" operator="equal">
      <formula>0</formula>
    </cfRule>
  </conditionalFormatting>
  <conditionalFormatting sqref="C17:V17">
    <cfRule type="cellIs" dxfId="74" priority="29" operator="equal">
      <formula>0</formula>
    </cfRule>
  </conditionalFormatting>
  <conditionalFormatting sqref="C19:V19">
    <cfRule type="cellIs" dxfId="73" priority="28" operator="equal">
      <formula>0</formula>
    </cfRule>
  </conditionalFormatting>
  <conditionalFormatting sqref="G31:G50">
    <cfRule type="cellIs" dxfId="72" priority="27" operator="greaterThan">
      <formula>$G$51</formula>
    </cfRule>
  </conditionalFormatting>
  <conditionalFormatting sqref="H31:H50">
    <cfRule type="cellIs" dxfId="71" priority="26" operator="greaterThan">
      <formula>$H$51</formula>
    </cfRule>
  </conditionalFormatting>
  <conditionalFormatting sqref="I31:I50">
    <cfRule type="cellIs" dxfId="70" priority="25" operator="greaterThan">
      <formula>$I$51</formula>
    </cfRule>
  </conditionalFormatting>
  <conditionalFormatting sqref="K31:K50">
    <cfRule type="cellIs" dxfId="69" priority="24" operator="greaterThan">
      <formula>$K$51</formula>
    </cfRule>
  </conditionalFormatting>
  <conditionalFormatting sqref="L31:L50">
    <cfRule type="cellIs" dxfId="68" priority="23" operator="greaterThan">
      <formula>$L$51</formula>
    </cfRule>
  </conditionalFormatting>
  <conditionalFormatting sqref="M31:M50">
    <cfRule type="cellIs" dxfId="67" priority="22" operator="greaterThan">
      <formula>$M$51</formula>
    </cfRule>
  </conditionalFormatting>
  <conditionalFormatting sqref="P31:P50">
    <cfRule type="cellIs" dxfId="66" priority="21" operator="greaterThan">
      <formula>$P$51</formula>
    </cfRule>
  </conditionalFormatting>
  <conditionalFormatting sqref="R31:R50">
    <cfRule type="cellIs" dxfId="65" priority="20" operator="greaterThan">
      <formula>$R$51</formula>
    </cfRule>
  </conditionalFormatting>
  <conditionalFormatting sqref="S31:S50">
    <cfRule type="cellIs" dxfId="64" priority="19" operator="greaterThan">
      <formula>$S$51</formula>
    </cfRule>
  </conditionalFormatting>
  <conditionalFormatting sqref="T31:T50">
    <cfRule type="cellIs" dxfId="63" priority="18" operator="greaterThan">
      <formula>$T$51</formula>
    </cfRule>
  </conditionalFormatting>
  <conditionalFormatting sqref="U31:U50">
    <cfRule type="cellIs" dxfId="62" priority="17" operator="greaterThan">
      <formula>$U$51</formula>
    </cfRule>
  </conditionalFormatting>
  <conditionalFormatting sqref="C22:V22">
    <cfRule type="cellIs" dxfId="61" priority="16" operator="equal">
      <formula>0</formula>
    </cfRule>
  </conditionalFormatting>
  <conditionalFormatting sqref="C24:V24">
    <cfRule type="cellIs" dxfId="60" priority="14" operator="equal">
      <formula>"DECREASE"</formula>
    </cfRule>
    <cfRule type="cellIs" dxfId="59" priority="15" operator="equal">
      <formula>"INCREASE"</formula>
    </cfRule>
  </conditionalFormatting>
  <conditionalFormatting sqref="C23:V23">
    <cfRule type="cellIs" dxfId="58" priority="13" operator="equal">
      <formula>0</formula>
    </cfRule>
  </conditionalFormatting>
  <conditionalFormatting sqref="C21:V21">
    <cfRule type="cellIs" dxfId="57" priority="9" operator="equal">
      <formula>0</formula>
    </cfRule>
  </conditionalFormatting>
  <conditionalFormatting sqref="B65:U65">
    <cfRule type="cellIs" dxfId="56" priority="7" operator="equal">
      <formula>"UNDER"</formula>
    </cfRule>
    <cfRule type="cellIs" dxfId="55" priority="8" operator="equal">
      <formula>"OVER"</formula>
    </cfRule>
  </conditionalFormatting>
  <conditionalFormatting sqref="J31:J50">
    <cfRule type="cellIs" dxfId="54" priority="4" operator="greaterThan">
      <formula>$J$51</formula>
    </cfRule>
  </conditionalFormatting>
  <conditionalFormatting sqref="I1">
    <cfRule type="cellIs" dxfId="53" priority="3" operator="lessThan">
      <formula>5</formula>
    </cfRule>
  </conditionalFormatting>
  <conditionalFormatting sqref="I2">
    <cfRule type="cellIs" dxfId="52" priority="2" operator="greaterThan">
      <formula>5000.1</formula>
    </cfRule>
  </conditionalFormatting>
  <conditionalFormatting sqref="I3">
    <cfRule type="cellIs" dxfId="51" priority="1" operator="greaterThan">
      <formula>4.1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5"/>
  <sheetViews>
    <sheetView zoomScale="90" zoomScaleNormal="90" workbookViewId="0">
      <selection activeCell="L19" sqref="L19"/>
    </sheetView>
  </sheetViews>
  <sheetFormatPr defaultColWidth="13.140625" defaultRowHeight="12.7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c r="A1" s="110" t="s">
        <v>0</v>
      </c>
      <c r="B1" s="110"/>
      <c r="C1" s="126" t="str">
        <f>'Field data and Waste 1'!C1:D1</f>
        <v>PAN-013885</v>
      </c>
      <c r="D1" s="127"/>
      <c r="E1" s="36" t="s">
        <v>2</v>
      </c>
      <c r="F1" s="45">
        <f>'Field data and Waste 1'!F1</f>
        <v>39.5</v>
      </c>
      <c r="G1" s="122" t="s">
        <v>3</v>
      </c>
      <c r="H1" s="123"/>
      <c r="I1" s="101">
        <v>4.54</v>
      </c>
      <c r="AB1" s="26"/>
      <c r="AC1" s="26"/>
      <c r="AD1" s="42" t="s">
        <v>4</v>
      </c>
      <c r="AE1" s="25"/>
      <c r="AF1" s="25"/>
      <c r="AG1" s="26"/>
      <c r="AH1" s="26"/>
      <c r="AI1" s="46" t="s">
        <v>5</v>
      </c>
      <c r="AJ1" s="47" t="s">
        <v>6</v>
      </c>
      <c r="AK1" s="48" t="s">
        <v>7</v>
      </c>
      <c r="AL1" s="49" t="s">
        <v>8</v>
      </c>
      <c r="AM1" s="49" t="s">
        <v>9</v>
      </c>
      <c r="AN1" s="49" t="s">
        <v>10</v>
      </c>
    </row>
    <row r="2" spans="1:41">
      <c r="A2" s="110" t="s">
        <v>11</v>
      </c>
      <c r="B2" s="110"/>
      <c r="C2" s="128" t="str">
        <f>'Field data and Waste 1'!C2:D2</f>
        <v>EPR/KP3594VE</v>
      </c>
      <c r="D2" s="129"/>
      <c r="E2" s="36" t="s">
        <v>13</v>
      </c>
      <c r="F2" s="101" t="s">
        <v>190</v>
      </c>
      <c r="G2" s="124" t="s">
        <v>15</v>
      </c>
      <c r="H2" s="125"/>
      <c r="I2" s="101">
        <v>142</v>
      </c>
      <c r="AB2" s="42" t="s">
        <v>16</v>
      </c>
      <c r="AC2" s="25"/>
      <c r="AD2" s="42" t="s">
        <v>17</v>
      </c>
      <c r="AE2" s="25"/>
      <c r="AF2" s="25"/>
      <c r="AG2" s="50" t="s">
        <v>18</v>
      </c>
      <c r="AH2" s="26"/>
      <c r="AI2" s="51" t="s">
        <v>4</v>
      </c>
      <c r="AJ2" s="52">
        <v>0</v>
      </c>
      <c r="AK2" s="53">
        <v>0</v>
      </c>
      <c r="AL2" s="18">
        <v>0</v>
      </c>
      <c r="AM2" s="19">
        <v>0</v>
      </c>
      <c r="AN2" s="19">
        <v>0</v>
      </c>
    </row>
    <row r="3" spans="1:41">
      <c r="A3" s="111" t="s">
        <v>19</v>
      </c>
      <c r="B3" s="112"/>
      <c r="C3" s="128" t="str">
        <f>'Field data and Waste 1'!C3:D3</f>
        <v>Trade Effluent Services Ltd</v>
      </c>
      <c r="D3" s="129"/>
      <c r="E3" s="36" t="s">
        <v>21</v>
      </c>
      <c r="F3" s="44" t="s">
        <v>22</v>
      </c>
      <c r="G3" s="122" t="s">
        <v>23</v>
      </c>
      <c r="H3" s="123"/>
      <c r="I3" s="101"/>
      <c r="AB3" s="42" t="s">
        <v>24</v>
      </c>
      <c r="AC3" s="25"/>
      <c r="AD3" s="42" t="s">
        <v>25</v>
      </c>
      <c r="AE3" s="25"/>
      <c r="AF3" s="25"/>
      <c r="AG3" s="50" t="s">
        <v>26</v>
      </c>
      <c r="AH3" s="26"/>
      <c r="AI3" s="54" t="s">
        <v>27</v>
      </c>
      <c r="AJ3" s="55">
        <v>1.7</v>
      </c>
      <c r="AK3" s="56">
        <v>6</v>
      </c>
      <c r="AL3" s="57">
        <v>1</v>
      </c>
      <c r="AM3" s="19">
        <v>6.2</v>
      </c>
      <c r="AN3" s="19" t="s">
        <v>28</v>
      </c>
    </row>
    <row r="4" spans="1:41">
      <c r="A4" s="110" t="s">
        <v>29</v>
      </c>
      <c r="B4" s="110"/>
      <c r="C4" s="126" t="str">
        <f>'Field data and Waste 1'!C4:D4</f>
        <v xml:space="preserve">Fron Farm, Moel-y-crio, Halkyn, Rhes-y-cae, </v>
      </c>
      <c r="D4" s="127"/>
      <c r="E4" s="37" t="s">
        <v>31</v>
      </c>
      <c r="F4" s="101" t="s">
        <v>191</v>
      </c>
      <c r="G4" s="122"/>
      <c r="H4" s="123"/>
      <c r="I4" s="45"/>
      <c r="AB4" s="42" t="s">
        <v>33</v>
      </c>
      <c r="AC4" s="25"/>
      <c r="AD4" s="58" t="s">
        <v>34</v>
      </c>
      <c r="AE4" s="25"/>
      <c r="AF4" s="25"/>
      <c r="AG4" s="50" t="s">
        <v>22</v>
      </c>
      <c r="AH4" s="26"/>
      <c r="AI4" s="59" t="s">
        <v>35</v>
      </c>
      <c r="AJ4" s="60">
        <v>7</v>
      </c>
      <c r="AK4" s="61">
        <v>10.5</v>
      </c>
      <c r="AL4" s="19">
        <v>2</v>
      </c>
      <c r="AM4" s="19">
        <v>6.7</v>
      </c>
      <c r="AN4" s="19" t="s">
        <v>36</v>
      </c>
    </row>
    <row r="5" spans="1:41">
      <c r="A5" s="110" t="s">
        <v>37</v>
      </c>
      <c r="B5" s="110"/>
      <c r="C5" s="126" t="str">
        <f>'Field data and Waste 1'!C5:D5</f>
        <v>Sion Sleep</v>
      </c>
      <c r="D5" s="127"/>
      <c r="E5" s="36"/>
      <c r="F5" s="45"/>
      <c r="G5" s="122"/>
      <c r="H5" s="123"/>
      <c r="I5" s="45"/>
      <c r="AB5" s="42" t="s">
        <v>39</v>
      </c>
      <c r="AC5" s="25"/>
      <c r="AD5" s="58" t="s">
        <v>40</v>
      </c>
      <c r="AE5" s="25"/>
      <c r="AF5" s="25"/>
      <c r="AG5" s="50" t="s">
        <v>41</v>
      </c>
      <c r="AH5" s="26"/>
      <c r="AI5" s="59" t="s">
        <v>42</v>
      </c>
      <c r="AJ5" s="60">
        <v>6.5</v>
      </c>
      <c r="AK5" s="61">
        <v>5.5</v>
      </c>
      <c r="AL5" s="19">
        <v>3</v>
      </c>
      <c r="AM5" s="19">
        <v>6.7</v>
      </c>
      <c r="AN5" s="19" t="s">
        <v>36</v>
      </c>
    </row>
    <row r="6" spans="1:41" s="27" customFormat="1">
      <c r="A6" s="62"/>
      <c r="B6" s="62"/>
      <c r="C6" s="63"/>
      <c r="D6" s="63"/>
      <c r="E6" s="63"/>
      <c r="F6" s="64"/>
      <c r="G6" s="64"/>
      <c r="H6" s="65"/>
      <c r="I6" s="65"/>
      <c r="J6" s="65"/>
      <c r="AB6" s="42" t="s">
        <v>43</v>
      </c>
      <c r="AC6" s="25"/>
      <c r="AD6" s="58" t="s">
        <v>44</v>
      </c>
      <c r="AE6" s="25"/>
      <c r="AF6" s="25"/>
      <c r="AG6" s="26"/>
      <c r="AH6" s="26"/>
      <c r="AI6" s="59" t="s">
        <v>45</v>
      </c>
      <c r="AJ6" s="60">
        <v>8.5</v>
      </c>
      <c r="AK6" s="61">
        <v>12</v>
      </c>
      <c r="AL6" s="19">
        <v>4</v>
      </c>
      <c r="AM6" s="27">
        <v>6.7</v>
      </c>
      <c r="AN6" s="19" t="s">
        <v>36</v>
      </c>
    </row>
    <row r="7" spans="1:41" s="20" customFormat="1" ht="15">
      <c r="A7" s="105" t="s">
        <v>46</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2" t="s">
        <v>47</v>
      </c>
      <c r="AC7" s="25"/>
      <c r="AD7" s="26"/>
      <c r="AE7" s="25"/>
      <c r="AF7" s="25"/>
      <c r="AG7" s="26"/>
      <c r="AH7" s="26"/>
      <c r="AI7" s="59" t="s">
        <v>48</v>
      </c>
      <c r="AJ7" s="60">
        <v>8.5</v>
      </c>
      <c r="AK7" s="61">
        <v>10.5</v>
      </c>
      <c r="AL7" s="19">
        <v>5</v>
      </c>
      <c r="AM7" s="20">
        <v>6.7</v>
      </c>
      <c r="AN7" s="19" t="s">
        <v>36</v>
      </c>
      <c r="AO7" s="97"/>
    </row>
    <row r="8" spans="1:41" ht="15">
      <c r="A8" s="110" t="s">
        <v>49</v>
      </c>
      <c r="B8" s="110"/>
      <c r="C8" s="66" t="str">
        <f>'Field data and Waste 1'!C8</f>
        <v>Fron 1</v>
      </c>
      <c r="D8" s="66" t="str">
        <f>'Field data and Waste 1'!D8</f>
        <v>Fron 2</v>
      </c>
      <c r="E8" s="66" t="str">
        <f>'Field data and Waste 1'!E8</f>
        <v>Fron 3</v>
      </c>
      <c r="F8" s="66" t="str">
        <f>'Field data and Waste 1'!F8</f>
        <v>Fron 4</v>
      </c>
      <c r="G8" s="66" t="str">
        <f>'Field data and Waste 1'!G8</f>
        <v>Fron 5</v>
      </c>
      <c r="H8" s="66" t="str">
        <f>'Field data and Waste 1'!H8</f>
        <v>Fron 6</v>
      </c>
      <c r="I8" s="66" t="str">
        <f>'Field data and Waste 1'!I8</f>
        <v>Fron 7</v>
      </c>
      <c r="J8" s="66" t="str">
        <f>'Field data and Waste 1'!J8</f>
        <v>Fron 8</v>
      </c>
      <c r="K8" s="66" t="str">
        <f>'Field data and Waste 1'!K8</f>
        <v>Fron 9</v>
      </c>
      <c r="L8" s="66" t="str">
        <f>'Field data and Waste 1'!L8</f>
        <v>Fron 10</v>
      </c>
      <c r="M8" s="66" t="str">
        <f>'Field data and Waste 1'!M8</f>
        <v>Fron 11</v>
      </c>
      <c r="N8" s="66" t="str">
        <f>'Field data and Waste 1'!N8</f>
        <v>Fron 12</v>
      </c>
      <c r="O8" s="66" t="str">
        <f>'Field data and Waste 1'!O8</f>
        <v>Fron 13</v>
      </c>
      <c r="P8" s="66" t="str">
        <f>'Field data and Waste 1'!P8</f>
        <v>Fron 14</v>
      </c>
      <c r="Q8" s="66" t="str">
        <f>'Field data and Waste 1'!Q8</f>
        <v>Fron 16</v>
      </c>
      <c r="R8" s="66" t="str">
        <f>'Field data and Waste 1'!R8</f>
        <v>Fron 17</v>
      </c>
      <c r="S8" s="66" t="str">
        <f>'Field data and Waste 1'!S8</f>
        <v>Fron 18</v>
      </c>
      <c r="T8" s="66" t="str">
        <f>'Field data and Waste 1'!T8</f>
        <v>Fron 19</v>
      </c>
      <c r="U8" s="66">
        <f>'Field data and Waste 1'!U8</f>
        <v>0</v>
      </c>
      <c r="V8" s="66">
        <f>'Field data and Waste 1'!V8</f>
        <v>0</v>
      </c>
      <c r="AB8" s="67"/>
      <c r="AC8" s="67"/>
      <c r="AD8" s="26"/>
      <c r="AE8" s="25" t="s">
        <v>68</v>
      </c>
      <c r="AF8" s="25"/>
      <c r="AG8" s="26"/>
      <c r="AH8" s="26"/>
      <c r="AI8" s="59" t="s">
        <v>69</v>
      </c>
      <c r="AJ8" s="68">
        <v>1.4</v>
      </c>
      <c r="AK8" s="61">
        <v>4.4000000000000004</v>
      </c>
      <c r="AL8" s="19">
        <v>6</v>
      </c>
      <c r="AM8" s="19">
        <v>6.7</v>
      </c>
      <c r="AN8" s="19" t="s">
        <v>36</v>
      </c>
      <c r="AO8" s="98"/>
    </row>
    <row r="9" spans="1:41" ht="15">
      <c r="A9" s="110" t="s">
        <v>70</v>
      </c>
      <c r="B9" s="110"/>
      <c r="C9" s="66" t="str">
        <f>'Field data and Waste 1'!C9</f>
        <v>Moderate</v>
      </c>
      <c r="D9" s="66" t="str">
        <f>'Field data and Waste 1'!D9</f>
        <v>Moderate</v>
      </c>
      <c r="E9" s="66" t="str">
        <f>'Field data and Waste 1'!E9</f>
        <v>Moderate</v>
      </c>
      <c r="F9" s="66" t="str">
        <f>'Field data and Waste 1'!F9</f>
        <v>Moderate</v>
      </c>
      <c r="G9" s="66" t="str">
        <f>'Field data and Waste 1'!G9</f>
        <v>Moderate</v>
      </c>
      <c r="H9" s="66" t="str">
        <f>'Field data and Waste 1'!H9</f>
        <v>Moderate</v>
      </c>
      <c r="I9" s="66" t="str">
        <f>'Field data and Waste 1'!I9</f>
        <v>Moderate</v>
      </c>
      <c r="J9" s="66" t="str">
        <f>'Field data and Waste 1'!J9</f>
        <v>Moderate</v>
      </c>
      <c r="K9" s="66" t="str">
        <f>'Field data and Waste 1'!K9</f>
        <v>Moderate</v>
      </c>
      <c r="L9" s="66" t="str">
        <f>'Field data and Waste 1'!L9</f>
        <v>Moderate</v>
      </c>
      <c r="M9" s="66" t="str">
        <f>'Field data and Waste 1'!M9</f>
        <v>Moderate</v>
      </c>
      <c r="N9" s="66" t="str">
        <f>'Field data and Waste 1'!N9</f>
        <v>Moderate</v>
      </c>
      <c r="O9" s="66" t="str">
        <f>'Field data and Waste 1'!O9</f>
        <v>Moderate</v>
      </c>
      <c r="P9" s="66" t="str">
        <f>'Field data and Waste 1'!P9</f>
        <v>Moderate</v>
      </c>
      <c r="Q9" s="66" t="str">
        <f>'Field data and Waste 1'!Q9</f>
        <v>Moderate</v>
      </c>
      <c r="R9" s="66" t="str">
        <f>'Field data and Waste 1'!R9</f>
        <v>Moderate</v>
      </c>
      <c r="S9" s="66" t="str">
        <f>'Field data and Waste 1'!S9</f>
        <v>Moderate</v>
      </c>
      <c r="T9" s="66" t="str">
        <f>'Field data and Waste 1'!T9</f>
        <v>Moderate</v>
      </c>
      <c r="U9" s="66">
        <f>'Field data and Waste 1'!U9</f>
        <v>0</v>
      </c>
      <c r="V9" s="66">
        <f>'Field data and Waste 1'!V9</f>
        <v>0</v>
      </c>
      <c r="AB9" s="25"/>
      <c r="AC9" s="25"/>
      <c r="AD9" s="42" t="s">
        <v>72</v>
      </c>
      <c r="AE9" s="42">
        <v>4.5</v>
      </c>
      <c r="AF9" s="25"/>
      <c r="AG9" s="26"/>
      <c r="AH9" s="26"/>
      <c r="AI9" s="69" t="s">
        <v>73</v>
      </c>
      <c r="AJ9" s="70">
        <v>0.7</v>
      </c>
      <c r="AK9" s="71">
        <v>4</v>
      </c>
      <c r="AL9" s="39">
        <v>7</v>
      </c>
      <c r="AM9" s="19">
        <v>6.7</v>
      </c>
      <c r="AN9" s="19" t="s">
        <v>36</v>
      </c>
      <c r="AO9" s="97"/>
    </row>
    <row r="10" spans="1:41">
      <c r="A10" s="110" t="s">
        <v>74</v>
      </c>
      <c r="B10" s="110"/>
      <c r="C10" s="66">
        <f>'Field data and Waste 1'!C10</f>
        <v>6.2</v>
      </c>
      <c r="D10" s="66">
        <f>'Field data and Waste 1'!D10</f>
        <v>6.5</v>
      </c>
      <c r="E10" s="66">
        <f>'Field data and Waste 1'!E10</f>
        <v>6.1</v>
      </c>
      <c r="F10" s="66">
        <f>'Field data and Waste 1'!F10</f>
        <v>6.2</v>
      </c>
      <c r="G10" s="66">
        <f>'Field data and Waste 1'!G10</f>
        <v>6</v>
      </c>
      <c r="H10" s="66">
        <f>'Field data and Waste 1'!H10</f>
        <v>6.1</v>
      </c>
      <c r="I10" s="66">
        <f>'Field data and Waste 1'!I10</f>
        <v>6.7</v>
      </c>
      <c r="J10" s="66">
        <f>'Field data and Waste 1'!J10</f>
        <v>6.1</v>
      </c>
      <c r="K10" s="66">
        <f>'Field data and Waste 1'!K10</f>
        <v>6</v>
      </c>
      <c r="L10" s="66">
        <f>'Field data and Waste 1'!L10</f>
        <v>5.9</v>
      </c>
      <c r="M10" s="66">
        <f>'Field data and Waste 1'!M10</f>
        <v>5.9</v>
      </c>
      <c r="N10" s="66">
        <f>'Field data and Waste 1'!N10</f>
        <v>5.8</v>
      </c>
      <c r="O10" s="66">
        <f>'Field data and Waste 1'!O10</f>
        <v>5.8</v>
      </c>
      <c r="P10" s="66">
        <f>'Field data and Waste 1'!P10</f>
        <v>6.4</v>
      </c>
      <c r="Q10" s="66">
        <f>'Field data and Waste 1'!Q10</f>
        <v>6.6</v>
      </c>
      <c r="R10" s="66">
        <f>'Field data and Waste 1'!R10</f>
        <v>6.5</v>
      </c>
      <c r="S10" s="66">
        <f>'Field data and Waste 1'!S10</f>
        <v>7.3</v>
      </c>
      <c r="T10" s="66">
        <f>'Field data and Waste 1'!T10</f>
        <v>7.1</v>
      </c>
      <c r="U10" s="66">
        <f>'Field data and Waste 1'!U10</f>
        <v>0</v>
      </c>
      <c r="V10" s="66">
        <f>'Field data and Waste 1'!V10</f>
        <v>0</v>
      </c>
      <c r="AB10" s="25"/>
      <c r="AC10" s="25"/>
      <c r="AD10" s="42" t="s">
        <v>75</v>
      </c>
      <c r="AE10" s="42">
        <v>5</v>
      </c>
      <c r="AF10" s="25"/>
      <c r="AG10" s="26"/>
      <c r="AH10" s="26"/>
      <c r="AI10" s="59" t="s">
        <v>76</v>
      </c>
      <c r="AJ10" s="60">
        <v>9</v>
      </c>
      <c r="AK10" s="61">
        <v>16.5</v>
      </c>
      <c r="AL10" s="19">
        <v>8</v>
      </c>
      <c r="AM10" s="19">
        <v>6.7</v>
      </c>
      <c r="AN10" s="19" t="s">
        <v>36</v>
      </c>
    </row>
    <row r="11" spans="1:41">
      <c r="A11" s="110" t="s">
        <v>77</v>
      </c>
      <c r="B11" s="110"/>
      <c r="C11" s="66">
        <f>'Field data and Waste 1'!C11</f>
        <v>2</v>
      </c>
      <c r="D11" s="66">
        <f>'Field data and Waste 1'!D11</f>
        <v>3</v>
      </c>
      <c r="E11" s="66">
        <f>'Field data and Waste 1'!E11</f>
        <v>2</v>
      </c>
      <c r="F11" s="66">
        <f>'Field data and Waste 1'!F11</f>
        <v>1</v>
      </c>
      <c r="G11" s="66">
        <f>'Field data and Waste 1'!G11</f>
        <v>1</v>
      </c>
      <c r="H11" s="66">
        <f>'Field data and Waste 1'!H11</f>
        <v>1</v>
      </c>
      <c r="I11" s="66">
        <f>'Field data and Waste 1'!I11</f>
        <v>1</v>
      </c>
      <c r="J11" s="66">
        <f>'Field data and Waste 1'!J11</f>
        <v>1</v>
      </c>
      <c r="K11" s="66">
        <f>'Field data and Waste 1'!K11</f>
        <v>1</v>
      </c>
      <c r="L11" s="66">
        <f>'Field data and Waste 1'!L11</f>
        <v>1</v>
      </c>
      <c r="M11" s="66">
        <f>'Field data and Waste 1'!M11</f>
        <v>1</v>
      </c>
      <c r="N11" s="66">
        <f>'Field data and Waste 1'!N11</f>
        <v>0</v>
      </c>
      <c r="O11" s="66">
        <f>'Field data and Waste 1'!O11</f>
        <v>0</v>
      </c>
      <c r="P11" s="66">
        <f>'Field data and Waste 1'!P11</f>
        <v>1</v>
      </c>
      <c r="Q11" s="66">
        <f>'Field data and Waste 1'!Q11</f>
        <v>3</v>
      </c>
      <c r="R11" s="66">
        <f>'Field data and Waste 1'!R11</f>
        <v>2</v>
      </c>
      <c r="S11" s="66">
        <f>'Field data and Waste 1'!S11</f>
        <v>3</v>
      </c>
      <c r="T11" s="66">
        <f>'Field data and Waste 1'!T11</f>
        <v>1</v>
      </c>
      <c r="U11" s="66">
        <f>'Field data and Waste 1'!U11</f>
        <v>0</v>
      </c>
      <c r="V11" s="66">
        <f>'Field data and Waste 1'!V11</f>
        <v>0</v>
      </c>
      <c r="AB11" s="25"/>
      <c r="AC11" s="25"/>
      <c r="AD11" s="58" t="s">
        <v>78</v>
      </c>
      <c r="AE11" s="42">
        <v>6</v>
      </c>
      <c r="AF11" s="25"/>
      <c r="AG11" s="26"/>
      <c r="AH11" s="26"/>
      <c r="AI11" s="59" t="s">
        <v>79</v>
      </c>
      <c r="AJ11" s="60">
        <v>15</v>
      </c>
      <c r="AK11" s="61">
        <v>17.5</v>
      </c>
      <c r="AL11" s="19">
        <v>9</v>
      </c>
      <c r="AM11" s="19">
        <v>7</v>
      </c>
      <c r="AN11" s="19" t="s">
        <v>36</v>
      </c>
    </row>
    <row r="12" spans="1:41">
      <c r="A12" s="110" t="s">
        <v>80</v>
      </c>
      <c r="B12" s="110"/>
      <c r="C12" s="66">
        <f>'Field data and Waste 1'!C12</f>
        <v>0</v>
      </c>
      <c r="D12" s="66">
        <f>'Field data and Waste 1'!D12</f>
        <v>2</v>
      </c>
      <c r="E12" s="66">
        <f>'Field data and Waste 1'!E12</f>
        <v>1</v>
      </c>
      <c r="F12" s="66">
        <f>'Field data and Waste 1'!F12</f>
        <v>0</v>
      </c>
      <c r="G12" s="66">
        <f>'Field data and Waste 1'!G12</f>
        <v>1</v>
      </c>
      <c r="H12" s="66">
        <f>'Field data and Waste 1'!H12</f>
        <v>1</v>
      </c>
      <c r="I12" s="66">
        <f>'Field data and Waste 1'!I12</f>
        <v>1</v>
      </c>
      <c r="J12" s="66">
        <f>'Field data and Waste 1'!J12</f>
        <v>1</v>
      </c>
      <c r="K12" s="66">
        <f>'Field data and Waste 1'!K12</f>
        <v>0</v>
      </c>
      <c r="L12" s="66">
        <f>'Field data and Waste 1'!L12</f>
        <v>0</v>
      </c>
      <c r="M12" s="66">
        <f>'Field data and Waste 1'!M12</f>
        <v>2</v>
      </c>
      <c r="N12" s="66">
        <f>'Field data and Waste 1'!N12</f>
        <v>0</v>
      </c>
      <c r="O12" s="66">
        <f>'Field data and Waste 1'!O12</f>
        <v>0</v>
      </c>
      <c r="P12" s="66">
        <f>'Field data and Waste 1'!P12</f>
        <v>1</v>
      </c>
      <c r="Q12" s="66">
        <f>'Field data and Waste 1'!Q12</f>
        <v>1</v>
      </c>
      <c r="R12" s="66">
        <f>'Field data and Waste 1'!R12</f>
        <v>1</v>
      </c>
      <c r="S12" s="66">
        <f>'Field data and Waste 1'!S12</f>
        <v>0</v>
      </c>
      <c r="T12" s="66">
        <f>'Field data and Waste 1'!T12</f>
        <v>0</v>
      </c>
      <c r="U12" s="66">
        <f>'Field data and Waste 1'!U12</f>
        <v>0</v>
      </c>
      <c r="V12" s="66">
        <f>'Field data and Waste 1'!V12</f>
        <v>0</v>
      </c>
      <c r="AB12" s="25"/>
      <c r="AC12" s="25"/>
      <c r="AD12" s="58" t="s">
        <v>81</v>
      </c>
      <c r="AE12" s="42">
        <v>7.5</v>
      </c>
      <c r="AF12" s="25"/>
      <c r="AG12" s="26"/>
      <c r="AH12" s="26"/>
      <c r="AI12" s="59" t="s">
        <v>82</v>
      </c>
      <c r="AJ12" s="60">
        <v>14</v>
      </c>
      <c r="AK12" s="61">
        <v>11</v>
      </c>
      <c r="AL12" s="19">
        <v>10</v>
      </c>
      <c r="AM12" s="19">
        <v>7</v>
      </c>
      <c r="AN12" s="19" t="s">
        <v>36</v>
      </c>
    </row>
    <row r="13" spans="1:41">
      <c r="A13" s="110" t="s">
        <v>83</v>
      </c>
      <c r="B13" s="110"/>
      <c r="C13" s="66">
        <f>'Field data and Waste 1'!C13</f>
        <v>2</v>
      </c>
      <c r="D13" s="66">
        <f>'Field data and Waste 1'!D13</f>
        <v>2</v>
      </c>
      <c r="E13" s="66">
        <f>'Field data and Waste 1'!E13</f>
        <v>2</v>
      </c>
      <c r="F13" s="66">
        <f>'Field data and Waste 1'!F13</f>
        <v>2</v>
      </c>
      <c r="G13" s="66">
        <f>'Field data and Waste 1'!G13</f>
        <v>2</v>
      </c>
      <c r="H13" s="66">
        <f>'Field data and Waste 1'!H13</f>
        <v>2</v>
      </c>
      <c r="I13" s="66">
        <f>'Field data and Waste 1'!I13</f>
        <v>2</v>
      </c>
      <c r="J13" s="66">
        <f>'Field data and Waste 1'!J13</f>
        <v>2</v>
      </c>
      <c r="K13" s="66">
        <f>'Field data and Waste 1'!K13</f>
        <v>2</v>
      </c>
      <c r="L13" s="66">
        <f>'Field data and Waste 1'!L13</f>
        <v>2</v>
      </c>
      <c r="M13" s="66">
        <f>'Field data and Waste 1'!M13</f>
        <v>2</v>
      </c>
      <c r="N13" s="66">
        <f>'Field data and Waste 1'!N13</f>
        <v>2</v>
      </c>
      <c r="O13" s="66">
        <f>'Field data and Waste 1'!O13</f>
        <v>2</v>
      </c>
      <c r="P13" s="66">
        <f>'Field data and Waste 1'!P13</f>
        <v>2</v>
      </c>
      <c r="Q13" s="66">
        <f>'Field data and Waste 1'!Q13</f>
        <v>2</v>
      </c>
      <c r="R13" s="66">
        <f>'Field data and Waste 1'!R13</f>
        <v>2</v>
      </c>
      <c r="S13" s="66">
        <f>'Field data and Waste 1'!S13</f>
        <v>1</v>
      </c>
      <c r="T13" s="66">
        <f>'Field data and Waste 1'!T13</f>
        <v>1</v>
      </c>
      <c r="U13" s="66">
        <f>'Field data and Waste 1'!U13</f>
        <v>0</v>
      </c>
      <c r="V13" s="66">
        <f>'Field data and Waste 1'!V13</f>
        <v>0</v>
      </c>
      <c r="AB13" s="25"/>
      <c r="AC13" s="25"/>
      <c r="AD13" s="58" t="s">
        <v>84</v>
      </c>
      <c r="AE13" s="42">
        <v>12</v>
      </c>
      <c r="AF13" s="25"/>
      <c r="AG13" s="26"/>
      <c r="AH13" s="26"/>
      <c r="AI13" s="59" t="s">
        <v>85</v>
      </c>
      <c r="AJ13" s="60">
        <v>1.9</v>
      </c>
      <c r="AK13" s="61">
        <v>7.5</v>
      </c>
      <c r="AL13" s="19">
        <v>11</v>
      </c>
      <c r="AM13" s="19">
        <v>6.7</v>
      </c>
      <c r="AN13" s="19" t="s">
        <v>36</v>
      </c>
    </row>
    <row r="14" spans="1:41">
      <c r="A14" s="114" t="s">
        <v>86</v>
      </c>
      <c r="B14" s="114"/>
      <c r="C14" s="72" t="str">
        <f>'Field data and Waste 1'!C14</f>
        <v xml:space="preserve">Grass Silage (25% DM) </v>
      </c>
      <c r="D14" s="72" t="str">
        <f>'Field data and Waste 1'!D14</f>
        <v xml:space="preserve">Grass Silage (25% DM) </v>
      </c>
      <c r="E14" s="72" t="str">
        <f>'Field data and Waste 1'!E14</f>
        <v xml:space="preserve">Grass Silage (25% DM) </v>
      </c>
      <c r="F14" s="72" t="str">
        <f>'Field data and Waste 1'!F14</f>
        <v xml:space="preserve">Grass Silage (25% DM) </v>
      </c>
      <c r="G14" s="72" t="str">
        <f>'Field data and Waste 1'!G14</f>
        <v xml:space="preserve">Grass Silage (25% DM) </v>
      </c>
      <c r="H14" s="72" t="str">
        <f>'Field data and Waste 1'!H14</f>
        <v xml:space="preserve">Grass Silage (25% DM) </v>
      </c>
      <c r="I14" s="72" t="str">
        <f>'Field data and Waste 1'!I14</f>
        <v xml:space="preserve">Grass Silage (25% DM) </v>
      </c>
      <c r="J14" s="72" t="str">
        <f>'Field data and Waste 1'!J14</f>
        <v xml:space="preserve">Grass Silage (25% DM) </v>
      </c>
      <c r="K14" s="72" t="str">
        <f>'Field data and Waste 1'!K14</f>
        <v xml:space="preserve">Grass Silage (25% DM) </v>
      </c>
      <c r="L14" s="72" t="str">
        <f>'Field data and Waste 1'!L14</f>
        <v xml:space="preserve">Grass Silage (25% DM) </v>
      </c>
      <c r="M14" s="72" t="str">
        <f>'Field data and Waste 1'!M14</f>
        <v xml:space="preserve">Grass Silage (25% DM) </v>
      </c>
      <c r="N14" s="72" t="str">
        <f>'Field data and Waste 1'!N14</f>
        <v xml:space="preserve">Grass Silage (25% DM) </v>
      </c>
      <c r="O14" s="72" t="str">
        <f>'Field data and Waste 1'!O14</f>
        <v xml:space="preserve">Grass Silage (25% DM) </v>
      </c>
      <c r="P14" s="72" t="str">
        <f>'Field data and Waste 1'!P14</f>
        <v xml:space="preserve">Grass Silage (25% DM) </v>
      </c>
      <c r="Q14" s="72" t="str">
        <f>'Field data and Waste 1'!Q14</f>
        <v xml:space="preserve">Grass Silage (25% DM) </v>
      </c>
      <c r="R14" s="72" t="str">
        <f>'Field data and Waste 1'!R14</f>
        <v xml:space="preserve">Grass Silage (25% DM) </v>
      </c>
      <c r="S14" s="72" t="str">
        <f>'Field data and Waste 1'!S14</f>
        <v xml:space="preserve">Grass Silage (25% DM) </v>
      </c>
      <c r="T14" s="72" t="str">
        <f>'Field data and Waste 1'!T14</f>
        <v xml:space="preserve">Grass Silage (25% DM) </v>
      </c>
      <c r="U14" s="72">
        <f>'Field data and Waste 1'!U14</f>
        <v>0</v>
      </c>
      <c r="V14" s="72">
        <f>'Field data and Waste 1'!V14</f>
        <v>0</v>
      </c>
      <c r="AD14" s="42" t="s">
        <v>87</v>
      </c>
      <c r="AE14" s="42">
        <v>6</v>
      </c>
      <c r="AI14" s="59" t="s">
        <v>88</v>
      </c>
      <c r="AJ14" s="60">
        <v>0.8</v>
      </c>
      <c r="AK14" s="61">
        <v>1.7</v>
      </c>
      <c r="AL14" s="19">
        <v>12</v>
      </c>
      <c r="AM14" s="19">
        <v>6.7</v>
      </c>
      <c r="AN14" s="19" t="s">
        <v>36</v>
      </c>
    </row>
    <row r="15" spans="1:41">
      <c r="A15" s="113" t="s">
        <v>89</v>
      </c>
      <c r="B15" s="113"/>
      <c r="C15" s="66">
        <f>'Field data and Waste 1'!C15</f>
        <v>38</v>
      </c>
      <c r="D15" s="66">
        <f>'Field data and Waste 1'!D15</f>
        <v>38</v>
      </c>
      <c r="E15" s="66">
        <f>'Field data and Waste 1'!E15</f>
        <v>38</v>
      </c>
      <c r="F15" s="66">
        <f>'Field data and Waste 1'!F15</f>
        <v>38</v>
      </c>
      <c r="G15" s="66">
        <f>'Field data and Waste 1'!G15</f>
        <v>38</v>
      </c>
      <c r="H15" s="66">
        <f>'Field data and Waste 1'!H15</f>
        <v>38</v>
      </c>
      <c r="I15" s="66">
        <f>'Field data and Waste 1'!I15</f>
        <v>38</v>
      </c>
      <c r="J15" s="66">
        <f>'Field data and Waste 1'!J15</f>
        <v>38</v>
      </c>
      <c r="K15" s="66">
        <f>'Field data and Waste 1'!K15</f>
        <v>38</v>
      </c>
      <c r="L15" s="66">
        <f>'Field data and Waste 1'!L15</f>
        <v>38</v>
      </c>
      <c r="M15" s="66">
        <f>'Field data and Waste 1'!M15</f>
        <v>38</v>
      </c>
      <c r="N15" s="66">
        <f>'Field data and Waste 1'!N15</f>
        <v>38</v>
      </c>
      <c r="O15" s="66">
        <f>'Field data and Waste 1'!O15</f>
        <v>38</v>
      </c>
      <c r="P15" s="66">
        <f>'Field data and Waste 1'!P15</f>
        <v>38</v>
      </c>
      <c r="Q15" s="66">
        <f>'Field data and Waste 1'!Q15</f>
        <v>38</v>
      </c>
      <c r="R15" s="66">
        <f>'Field data and Waste 1'!R15</f>
        <v>38</v>
      </c>
      <c r="S15" s="66">
        <f>'Field data and Waste 1'!S15</f>
        <v>38</v>
      </c>
      <c r="T15" s="66">
        <f>'Field data and Waste 1'!T15</f>
        <v>38</v>
      </c>
      <c r="U15" s="66">
        <f>'Field data and Waste 1'!U15</f>
        <v>0</v>
      </c>
      <c r="V15" s="66">
        <f>'Field data and Waste 1'!V15</f>
        <v>0</v>
      </c>
      <c r="AD15" s="42" t="s">
        <v>90</v>
      </c>
      <c r="AE15" s="42">
        <v>7</v>
      </c>
      <c r="AI15" s="59" t="s">
        <v>91</v>
      </c>
      <c r="AJ15" s="68">
        <v>1.8</v>
      </c>
      <c r="AK15" s="61">
        <v>5.4</v>
      </c>
      <c r="AL15" s="19">
        <v>13</v>
      </c>
      <c r="AM15" s="19">
        <v>6.7</v>
      </c>
      <c r="AN15" s="19" t="s">
        <v>36</v>
      </c>
    </row>
    <row r="16" spans="1:41" ht="13.5" thickBot="1">
      <c r="A16" s="115" t="s">
        <v>92</v>
      </c>
      <c r="B16" s="115"/>
      <c r="C16" s="73" t="str">
        <f>'Field data and Waste 1'!C16</f>
        <v>Sandy Loam</v>
      </c>
      <c r="D16" s="73" t="str">
        <f>'Field data and Waste 1'!D16</f>
        <v>Sandy Loam</v>
      </c>
      <c r="E16" s="73" t="str">
        <f>'Field data and Waste 1'!E16</f>
        <v>Sandy Loam</v>
      </c>
      <c r="F16" s="73" t="str">
        <f>'Field data and Waste 1'!F16</f>
        <v>Sandy Loam</v>
      </c>
      <c r="G16" s="73" t="str">
        <f>'Field data and Waste 1'!G16</f>
        <v>Sandy Loam</v>
      </c>
      <c r="H16" s="73" t="str">
        <f>'Field data and Waste 1'!H16</f>
        <v>Sandy Loam</v>
      </c>
      <c r="I16" s="73" t="str">
        <f>'Field data and Waste 1'!I16</f>
        <v>Sandy Loam</v>
      </c>
      <c r="J16" s="73" t="str">
        <f>'Field data and Waste 1'!J16</f>
        <v>Sandy Loam</v>
      </c>
      <c r="K16" s="73" t="str">
        <f>'Field data and Waste 1'!K16</f>
        <v>Sandy Loam</v>
      </c>
      <c r="L16" s="73" t="str">
        <f>'Field data and Waste 1'!L16</f>
        <v>Sandy Loam</v>
      </c>
      <c r="M16" s="73" t="str">
        <f>'Field data and Waste 1'!M16</f>
        <v>Sandy Loam</v>
      </c>
      <c r="N16" s="73" t="str">
        <f>'Field data and Waste 1'!N16</f>
        <v>Sandy Loam</v>
      </c>
      <c r="O16" s="73" t="str">
        <f>'Field data and Waste 1'!O16</f>
        <v>Sandy Loam</v>
      </c>
      <c r="P16" s="73" t="str">
        <f>'Field data and Waste 1'!P16</f>
        <v>Sandy Loam</v>
      </c>
      <c r="Q16" s="73" t="str">
        <f>'Field data and Waste 1'!Q16</f>
        <v>Sandy Loam</v>
      </c>
      <c r="R16" s="73" t="str">
        <f>'Field data and Waste 1'!R16</f>
        <v>Sandy Loam</v>
      </c>
      <c r="S16" s="73" t="str">
        <f>'Field data and Waste 1'!S16</f>
        <v>Sandy Loam</v>
      </c>
      <c r="T16" s="73" t="str">
        <f>'Field data and Waste 1'!T16</f>
        <v>Sandy Loam</v>
      </c>
      <c r="U16" s="73">
        <f>'Field data and Waste 1'!U16</f>
        <v>0</v>
      </c>
      <c r="V16" s="73">
        <f>'Field data and Waste 1'!V16</f>
        <v>0</v>
      </c>
      <c r="AD16" s="58" t="s">
        <v>93</v>
      </c>
      <c r="AE16" s="42">
        <v>8</v>
      </c>
      <c r="AI16" s="59" t="s">
        <v>94</v>
      </c>
      <c r="AJ16" s="60">
        <v>8</v>
      </c>
      <c r="AK16" s="61">
        <v>5.5</v>
      </c>
      <c r="AL16" s="20">
        <v>14</v>
      </c>
      <c r="AM16" s="19">
        <v>6.7</v>
      </c>
      <c r="AN16" s="19" t="s">
        <v>36</v>
      </c>
    </row>
    <row r="17" spans="1:40">
      <c r="A17" s="102" t="s">
        <v>95</v>
      </c>
      <c r="B17" s="103"/>
      <c r="C17" s="38">
        <f>(VLOOKUP(C$14,$AI2:$AK26,2,FALSE))*C$15</f>
        <v>64.599999999999994</v>
      </c>
      <c r="D17" s="38">
        <f t="shared" ref="D17:V17" si="0">(VLOOKUP(D$14,$AI2:$AK26,2,FALSE))*D$15</f>
        <v>64.599999999999994</v>
      </c>
      <c r="E17" s="38">
        <f t="shared" si="0"/>
        <v>64.599999999999994</v>
      </c>
      <c r="F17" s="38">
        <f t="shared" si="0"/>
        <v>64.599999999999994</v>
      </c>
      <c r="G17" s="38">
        <f t="shared" si="0"/>
        <v>64.599999999999994</v>
      </c>
      <c r="H17" s="38">
        <f t="shared" si="0"/>
        <v>64.599999999999994</v>
      </c>
      <c r="I17" s="38">
        <f t="shared" si="0"/>
        <v>64.599999999999994</v>
      </c>
      <c r="J17" s="38">
        <f t="shared" si="0"/>
        <v>64.599999999999994</v>
      </c>
      <c r="K17" s="38">
        <f t="shared" si="0"/>
        <v>64.599999999999994</v>
      </c>
      <c r="L17" s="38">
        <f t="shared" si="0"/>
        <v>64.599999999999994</v>
      </c>
      <c r="M17" s="38">
        <f t="shared" si="0"/>
        <v>64.599999999999994</v>
      </c>
      <c r="N17" s="38">
        <f t="shared" si="0"/>
        <v>64.599999999999994</v>
      </c>
      <c r="O17" s="38">
        <f t="shared" si="0"/>
        <v>64.599999999999994</v>
      </c>
      <c r="P17" s="38">
        <f t="shared" si="0"/>
        <v>64.599999999999994</v>
      </c>
      <c r="Q17" s="38">
        <f t="shared" si="0"/>
        <v>64.599999999999994</v>
      </c>
      <c r="R17" s="38">
        <f t="shared" si="0"/>
        <v>64.599999999999994</v>
      </c>
      <c r="S17" s="38">
        <f t="shared" si="0"/>
        <v>64.599999999999994</v>
      </c>
      <c r="T17" s="38">
        <f t="shared" si="0"/>
        <v>64.599999999999994</v>
      </c>
      <c r="U17" s="38" t="e">
        <f t="shared" si="0"/>
        <v>#N/A</v>
      </c>
      <c r="V17" s="38" t="e">
        <f t="shared" si="0"/>
        <v>#N/A</v>
      </c>
      <c r="AD17" s="58" t="s">
        <v>96</v>
      </c>
      <c r="AE17" s="42">
        <v>10</v>
      </c>
      <c r="AI17" s="54" t="s">
        <v>97</v>
      </c>
      <c r="AJ17" s="55">
        <v>1.4</v>
      </c>
      <c r="AK17" s="56">
        <v>4.8</v>
      </c>
      <c r="AL17" s="57">
        <v>15</v>
      </c>
      <c r="AM17" s="19">
        <v>6.2</v>
      </c>
      <c r="AN17" s="19" t="s">
        <v>28</v>
      </c>
    </row>
    <row r="18" spans="1:40" ht="15" customHeight="1">
      <c r="A18" s="104" t="s">
        <v>98</v>
      </c>
      <c r="B18" s="105"/>
      <c r="C18" s="24">
        <f>$D31</f>
        <v>11.626825</v>
      </c>
      <c r="D18" s="24">
        <f>$D32</f>
        <v>11.626825</v>
      </c>
      <c r="E18" s="24">
        <f>$D33</f>
        <v>11.626825</v>
      </c>
      <c r="F18" s="24">
        <f>$D34</f>
        <v>11.626825</v>
      </c>
      <c r="G18" s="24">
        <f>$D35</f>
        <v>11.626825</v>
      </c>
      <c r="H18" s="24">
        <f>$D36</f>
        <v>11.626825</v>
      </c>
      <c r="I18" s="24">
        <f>$D37</f>
        <v>11.626825</v>
      </c>
      <c r="J18" s="24">
        <f>$D38</f>
        <v>11.626825</v>
      </c>
      <c r="K18" s="24">
        <f>$D39</f>
        <v>11.626825</v>
      </c>
      <c r="L18" s="24">
        <f>$D40</f>
        <v>11.626825</v>
      </c>
      <c r="M18" s="24">
        <f>$D41</f>
        <v>11.626825</v>
      </c>
      <c r="N18" s="24">
        <f>$D42</f>
        <v>11.626825</v>
      </c>
      <c r="O18" s="24">
        <f>$D43</f>
        <v>11.626825</v>
      </c>
      <c r="P18" s="24">
        <f>$D44</f>
        <v>11.626825</v>
      </c>
      <c r="Q18" s="24">
        <f>$D45</f>
        <v>11.626825</v>
      </c>
      <c r="R18" s="24">
        <f>$D46</f>
        <v>11.626825</v>
      </c>
      <c r="S18" s="24">
        <f>$D47</f>
        <v>11.626825</v>
      </c>
      <c r="T18" s="24">
        <f>$D48</f>
        <v>11.626825</v>
      </c>
      <c r="U18" s="24">
        <f>$D49</f>
        <v>0</v>
      </c>
      <c r="V18" s="32">
        <f>$D50</f>
        <v>0</v>
      </c>
      <c r="AD18" s="58" t="s">
        <v>99</v>
      </c>
      <c r="AE18" s="42">
        <v>16</v>
      </c>
      <c r="AI18" s="54" t="s">
        <v>100</v>
      </c>
      <c r="AJ18" s="55">
        <v>5.9</v>
      </c>
      <c r="AK18" s="56">
        <v>18</v>
      </c>
      <c r="AL18" s="57">
        <v>16</v>
      </c>
      <c r="AM18" s="19">
        <v>6.2</v>
      </c>
      <c r="AN18" s="19" t="s">
        <v>28</v>
      </c>
    </row>
    <row r="19" spans="1:40" ht="15" customHeight="1">
      <c r="A19" s="104" t="s">
        <v>101</v>
      </c>
      <c r="B19" s="105"/>
      <c r="C19" s="24">
        <f>C18-C17</f>
        <v>-52.973174999999998</v>
      </c>
      <c r="D19" s="24">
        <f t="shared" ref="D19:V19" si="1">D18-D17</f>
        <v>-52.973174999999998</v>
      </c>
      <c r="E19" s="24">
        <f t="shared" si="1"/>
        <v>-52.973174999999998</v>
      </c>
      <c r="F19" s="24">
        <f t="shared" si="1"/>
        <v>-52.973174999999998</v>
      </c>
      <c r="G19" s="24">
        <f t="shared" si="1"/>
        <v>-52.973174999999998</v>
      </c>
      <c r="H19" s="24">
        <f t="shared" si="1"/>
        <v>-52.973174999999998</v>
      </c>
      <c r="I19" s="24">
        <f t="shared" si="1"/>
        <v>-52.973174999999998</v>
      </c>
      <c r="J19" s="24">
        <f t="shared" si="1"/>
        <v>-52.973174999999998</v>
      </c>
      <c r="K19" s="24">
        <f t="shared" si="1"/>
        <v>-52.973174999999998</v>
      </c>
      <c r="L19" s="24">
        <f t="shared" si="1"/>
        <v>-52.973174999999998</v>
      </c>
      <c r="M19" s="24">
        <f t="shared" si="1"/>
        <v>-52.973174999999998</v>
      </c>
      <c r="N19" s="24">
        <f t="shared" si="1"/>
        <v>-52.973174999999998</v>
      </c>
      <c r="O19" s="24">
        <f t="shared" si="1"/>
        <v>-52.973174999999998</v>
      </c>
      <c r="P19" s="24">
        <f t="shared" si="1"/>
        <v>-52.973174999999998</v>
      </c>
      <c r="Q19" s="24">
        <f t="shared" si="1"/>
        <v>-52.973174999999998</v>
      </c>
      <c r="R19" s="24">
        <f t="shared" si="1"/>
        <v>-52.973174999999998</v>
      </c>
      <c r="S19" s="24">
        <f t="shared" si="1"/>
        <v>-52.973174999999998</v>
      </c>
      <c r="T19" s="24">
        <f t="shared" si="1"/>
        <v>-52.973174999999998</v>
      </c>
      <c r="U19" s="24" t="e">
        <f t="shared" si="1"/>
        <v>#N/A</v>
      </c>
      <c r="V19" s="32" t="e">
        <f t="shared" si="1"/>
        <v>#N/A</v>
      </c>
      <c r="AI19" s="54" t="s">
        <v>102</v>
      </c>
      <c r="AJ19" s="55">
        <v>3.2</v>
      </c>
      <c r="AK19" s="56">
        <v>10.5</v>
      </c>
      <c r="AL19" s="57">
        <v>17</v>
      </c>
      <c r="AM19" s="19">
        <v>6.2</v>
      </c>
      <c r="AN19" s="19" t="s">
        <v>28</v>
      </c>
    </row>
    <row r="20" spans="1:40" ht="15" customHeight="1" thickBot="1">
      <c r="A20" s="106" t="s">
        <v>103</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4" t="s">
        <v>104</v>
      </c>
      <c r="AJ20" s="55">
        <v>2.1</v>
      </c>
      <c r="AK20" s="56">
        <v>7.2</v>
      </c>
      <c r="AL20" s="57">
        <v>18</v>
      </c>
      <c r="AM20" s="19">
        <v>6.2</v>
      </c>
      <c r="AN20" s="19" t="s">
        <v>28</v>
      </c>
    </row>
    <row r="21" spans="1:40" ht="15" customHeight="1">
      <c r="A21" s="102" t="s">
        <v>105</v>
      </c>
      <c r="B21" s="103"/>
      <c r="C21" s="38">
        <f>(VLOOKUP(C$14,$AI2:$AK26,3,FALSE))*C$15</f>
        <v>228</v>
      </c>
      <c r="D21" s="38">
        <f t="shared" ref="D21:V21" si="2">(VLOOKUP(D$14,$AI2:$AK26,3,FALSE))*D$15</f>
        <v>228</v>
      </c>
      <c r="E21" s="38">
        <f t="shared" si="2"/>
        <v>228</v>
      </c>
      <c r="F21" s="38">
        <f t="shared" si="2"/>
        <v>228</v>
      </c>
      <c r="G21" s="38">
        <f t="shared" si="2"/>
        <v>228</v>
      </c>
      <c r="H21" s="38">
        <f t="shared" si="2"/>
        <v>228</v>
      </c>
      <c r="I21" s="38">
        <f t="shared" si="2"/>
        <v>228</v>
      </c>
      <c r="J21" s="38">
        <f t="shared" si="2"/>
        <v>228</v>
      </c>
      <c r="K21" s="38">
        <f t="shared" si="2"/>
        <v>228</v>
      </c>
      <c r="L21" s="38">
        <f t="shared" si="2"/>
        <v>228</v>
      </c>
      <c r="M21" s="38">
        <f t="shared" si="2"/>
        <v>228</v>
      </c>
      <c r="N21" s="38">
        <f t="shared" si="2"/>
        <v>228</v>
      </c>
      <c r="O21" s="38">
        <f t="shared" si="2"/>
        <v>228</v>
      </c>
      <c r="P21" s="38">
        <f t="shared" si="2"/>
        <v>228</v>
      </c>
      <c r="Q21" s="38">
        <f t="shared" si="2"/>
        <v>228</v>
      </c>
      <c r="R21" s="38">
        <f t="shared" si="2"/>
        <v>228</v>
      </c>
      <c r="S21" s="38">
        <f t="shared" si="2"/>
        <v>228</v>
      </c>
      <c r="T21" s="38">
        <f t="shared" si="2"/>
        <v>228</v>
      </c>
      <c r="U21" s="38" t="e">
        <f t="shared" si="2"/>
        <v>#N/A</v>
      </c>
      <c r="V21" s="38" t="e">
        <f t="shared" si="2"/>
        <v>#N/A</v>
      </c>
      <c r="AI21" s="69" t="s">
        <v>106</v>
      </c>
      <c r="AJ21" s="74">
        <v>11</v>
      </c>
      <c r="AK21" s="71">
        <v>12</v>
      </c>
      <c r="AL21" s="39">
        <v>19</v>
      </c>
      <c r="AM21" s="19">
        <v>6.7</v>
      </c>
      <c r="AN21" s="19" t="s">
        <v>36</v>
      </c>
    </row>
    <row r="22" spans="1:40" ht="15" customHeight="1">
      <c r="A22" s="104" t="s">
        <v>107</v>
      </c>
      <c r="B22" s="105"/>
      <c r="C22" s="24">
        <f>$E31</f>
        <v>47.89875</v>
      </c>
      <c r="D22" s="24">
        <f>$E32</f>
        <v>47.89875</v>
      </c>
      <c r="E22" s="24">
        <f>$E33</f>
        <v>47.89875</v>
      </c>
      <c r="F22" s="24">
        <f>$E34</f>
        <v>47.89875</v>
      </c>
      <c r="G22" s="24">
        <f>$E35</f>
        <v>47.89875</v>
      </c>
      <c r="H22" s="24">
        <f>$E36</f>
        <v>47.89875</v>
      </c>
      <c r="I22" s="24">
        <f>$E37</f>
        <v>47.89875</v>
      </c>
      <c r="J22" s="24">
        <f>$E38</f>
        <v>47.89875</v>
      </c>
      <c r="K22" s="24">
        <f>$E39</f>
        <v>47.89875</v>
      </c>
      <c r="L22" s="24">
        <f>$E40</f>
        <v>47.89875</v>
      </c>
      <c r="M22" s="24">
        <f>$E41</f>
        <v>47.89875</v>
      </c>
      <c r="N22" s="24">
        <f>$E42</f>
        <v>47.89875</v>
      </c>
      <c r="O22" s="24">
        <f>$E43</f>
        <v>47.89875</v>
      </c>
      <c r="P22" s="24">
        <f>$E44</f>
        <v>47.89875</v>
      </c>
      <c r="Q22" s="24">
        <f>$E45</f>
        <v>47.89875</v>
      </c>
      <c r="R22" s="24">
        <f>$E46</f>
        <v>47.89875</v>
      </c>
      <c r="S22" s="24">
        <f>$E47</f>
        <v>47.89875</v>
      </c>
      <c r="T22" s="24">
        <f>$E48</f>
        <v>47.89875</v>
      </c>
      <c r="U22" s="24">
        <f>$E49</f>
        <v>0</v>
      </c>
      <c r="V22" s="24">
        <f>$E50</f>
        <v>0</v>
      </c>
      <c r="AI22" s="69" t="s">
        <v>108</v>
      </c>
      <c r="AJ22" s="70">
        <v>1.2</v>
      </c>
      <c r="AK22" s="71">
        <v>5</v>
      </c>
      <c r="AL22" s="39">
        <v>20</v>
      </c>
      <c r="AM22" s="19">
        <v>6.7</v>
      </c>
      <c r="AN22" s="19" t="s">
        <v>36</v>
      </c>
    </row>
    <row r="23" spans="1:40" ht="15" customHeight="1">
      <c r="A23" s="104" t="s">
        <v>109</v>
      </c>
      <c r="B23" s="105"/>
      <c r="C23" s="24">
        <f>C22-C21</f>
        <v>-180.10124999999999</v>
      </c>
      <c r="D23" s="24">
        <f t="shared" ref="D23:V23" si="3">D22-D21</f>
        <v>-180.10124999999999</v>
      </c>
      <c r="E23" s="24">
        <f t="shared" si="3"/>
        <v>-180.10124999999999</v>
      </c>
      <c r="F23" s="24">
        <f t="shared" si="3"/>
        <v>-180.10124999999999</v>
      </c>
      <c r="G23" s="24">
        <f t="shared" si="3"/>
        <v>-180.10124999999999</v>
      </c>
      <c r="H23" s="24">
        <f t="shared" si="3"/>
        <v>-180.10124999999999</v>
      </c>
      <c r="I23" s="24">
        <f t="shared" si="3"/>
        <v>-180.10124999999999</v>
      </c>
      <c r="J23" s="24">
        <f t="shared" si="3"/>
        <v>-180.10124999999999</v>
      </c>
      <c r="K23" s="24">
        <f t="shared" si="3"/>
        <v>-180.10124999999999</v>
      </c>
      <c r="L23" s="24">
        <f t="shared" si="3"/>
        <v>-180.10124999999999</v>
      </c>
      <c r="M23" s="24">
        <f t="shared" si="3"/>
        <v>-180.10124999999999</v>
      </c>
      <c r="N23" s="24">
        <f t="shared" si="3"/>
        <v>-180.10124999999999</v>
      </c>
      <c r="O23" s="24">
        <f t="shared" si="3"/>
        <v>-180.10124999999999</v>
      </c>
      <c r="P23" s="24">
        <f t="shared" si="3"/>
        <v>-180.10124999999999</v>
      </c>
      <c r="Q23" s="24">
        <f t="shared" si="3"/>
        <v>-180.10124999999999</v>
      </c>
      <c r="R23" s="24">
        <f t="shared" si="3"/>
        <v>-180.10124999999999</v>
      </c>
      <c r="S23" s="24">
        <f t="shared" si="3"/>
        <v>-180.10124999999999</v>
      </c>
      <c r="T23" s="24">
        <f t="shared" si="3"/>
        <v>-180.10124999999999</v>
      </c>
      <c r="U23" s="24" t="e">
        <f t="shared" si="3"/>
        <v>#N/A</v>
      </c>
      <c r="V23" s="24" t="e">
        <f t="shared" si="3"/>
        <v>#N/A</v>
      </c>
      <c r="AI23" s="69" t="s">
        <v>110</v>
      </c>
      <c r="AJ23" s="74">
        <v>9</v>
      </c>
      <c r="AK23" s="71">
        <v>10</v>
      </c>
      <c r="AL23" s="39">
        <v>21</v>
      </c>
      <c r="AM23" s="19">
        <v>6.7</v>
      </c>
      <c r="AN23" s="19" t="s">
        <v>36</v>
      </c>
    </row>
    <row r="24" spans="1:40" ht="15" customHeight="1" thickBot="1">
      <c r="A24" s="106" t="s">
        <v>111</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69" t="s">
        <v>112</v>
      </c>
      <c r="AJ24" s="74">
        <v>1.5</v>
      </c>
      <c r="AK24" s="71">
        <v>3</v>
      </c>
      <c r="AL24" s="39">
        <v>22</v>
      </c>
      <c r="AM24" s="19">
        <v>6.7</v>
      </c>
      <c r="AN24" s="19" t="s">
        <v>36</v>
      </c>
    </row>
    <row r="25" spans="1:40">
      <c r="C25" s="63"/>
      <c r="D25" s="75"/>
      <c r="E25" s="75"/>
      <c r="F25" s="75"/>
      <c r="AI25" s="69" t="s">
        <v>113</v>
      </c>
      <c r="AJ25" s="74">
        <v>1</v>
      </c>
      <c r="AK25" s="71">
        <v>5.8</v>
      </c>
      <c r="AL25" s="39">
        <v>23</v>
      </c>
      <c r="AM25" s="19">
        <v>6.7</v>
      </c>
      <c r="AN25" s="19" t="s">
        <v>36</v>
      </c>
    </row>
    <row r="26" spans="1:40" s="18" customFormat="1">
      <c r="A26" s="1"/>
      <c r="B26" s="8" t="s">
        <v>114</v>
      </c>
      <c r="C26" s="8" t="s">
        <v>115</v>
      </c>
      <c r="D26" s="10" t="s">
        <v>116</v>
      </c>
      <c r="E26" s="10" t="s">
        <v>117</v>
      </c>
      <c r="F26" s="10" t="s">
        <v>118</v>
      </c>
      <c r="G26" s="8" t="s">
        <v>119</v>
      </c>
      <c r="H26" s="10" t="s">
        <v>120</v>
      </c>
      <c r="I26" s="10" t="s">
        <v>121</v>
      </c>
      <c r="J26" s="8" t="s">
        <v>122</v>
      </c>
      <c r="K26" s="8" t="s">
        <v>123</v>
      </c>
      <c r="L26" s="8" t="s">
        <v>124</v>
      </c>
      <c r="M26" s="8" t="s">
        <v>125</v>
      </c>
      <c r="N26" s="8" t="s">
        <v>126</v>
      </c>
      <c r="O26" s="8" t="s">
        <v>127</v>
      </c>
      <c r="P26" s="10" t="s">
        <v>128</v>
      </c>
      <c r="Q26" s="10" t="s">
        <v>129</v>
      </c>
      <c r="R26" s="10" t="s">
        <v>130</v>
      </c>
      <c r="S26" s="10" t="s">
        <v>131</v>
      </c>
      <c r="T26" s="10" t="s">
        <v>132</v>
      </c>
      <c r="U26" s="10" t="s">
        <v>133</v>
      </c>
      <c r="AI26" s="76" t="s">
        <v>134</v>
      </c>
      <c r="AJ26" s="77">
        <v>0.7</v>
      </c>
      <c r="AK26" s="78">
        <v>2.4</v>
      </c>
      <c r="AL26" s="39">
        <v>24</v>
      </c>
      <c r="AM26" s="18">
        <v>6.7</v>
      </c>
      <c r="AN26" s="19" t="s">
        <v>36</v>
      </c>
    </row>
    <row r="27" spans="1:40" s="63" customFormat="1">
      <c r="A27" s="79"/>
      <c r="B27" s="80" t="s">
        <v>135</v>
      </c>
      <c r="C27" s="99" t="s">
        <v>16</v>
      </c>
      <c r="D27" s="99" t="s">
        <v>43</v>
      </c>
      <c r="E27" s="99" t="s">
        <v>43</v>
      </c>
      <c r="F27" s="99" t="s">
        <v>43</v>
      </c>
      <c r="G27" s="99" t="s">
        <v>43</v>
      </c>
      <c r="H27" s="99" t="s">
        <v>43</v>
      </c>
      <c r="I27" s="99" t="s">
        <v>43</v>
      </c>
      <c r="J27" s="99" t="s">
        <v>43</v>
      </c>
      <c r="K27" s="99" t="s">
        <v>43</v>
      </c>
      <c r="L27" s="99" t="s">
        <v>43</v>
      </c>
      <c r="M27" s="99" t="s">
        <v>43</v>
      </c>
      <c r="N27" s="99"/>
      <c r="O27" s="99"/>
      <c r="P27" s="99" t="s">
        <v>43</v>
      </c>
      <c r="Q27" s="99" t="s">
        <v>43</v>
      </c>
      <c r="R27" s="99"/>
      <c r="S27" s="99"/>
      <c r="T27" s="99"/>
      <c r="U27" s="99"/>
    </row>
    <row r="28" spans="1:40" s="63" customFormat="1">
      <c r="A28" s="81"/>
      <c r="B28" s="31">
        <v>1.27</v>
      </c>
      <c r="C28" s="23">
        <v>0.01</v>
      </c>
      <c r="D28" s="23">
        <v>20.3</v>
      </c>
      <c r="E28" s="23">
        <v>159</v>
      </c>
      <c r="F28" s="23">
        <v>15.8</v>
      </c>
      <c r="G28" s="23">
        <v>0.53</v>
      </c>
      <c r="H28" s="23">
        <v>0.8</v>
      </c>
      <c r="I28" s="23">
        <v>0.5</v>
      </c>
      <c r="J28" s="23">
        <v>0.01</v>
      </c>
      <c r="K28" s="30">
        <v>0.05</v>
      </c>
      <c r="L28" s="23">
        <v>0.2</v>
      </c>
      <c r="M28" s="23">
        <v>1.38</v>
      </c>
      <c r="N28" s="23"/>
      <c r="O28" s="23"/>
      <c r="P28" s="23">
        <v>15.7</v>
      </c>
      <c r="Q28" s="23">
        <v>21</v>
      </c>
      <c r="R28" s="23"/>
      <c r="S28" s="23"/>
      <c r="T28" s="23"/>
      <c r="U28" s="23"/>
    </row>
    <row r="29" spans="1:40" s="15" customFormat="1" ht="27">
      <c r="A29" s="108" t="s">
        <v>49</v>
      </c>
      <c r="B29" s="8" t="s">
        <v>136</v>
      </c>
      <c r="C29" s="4" t="s">
        <v>137</v>
      </c>
      <c r="D29" s="4" t="s">
        <v>98</v>
      </c>
      <c r="E29" s="5" t="s">
        <v>138</v>
      </c>
      <c r="F29" s="4" t="s">
        <v>139</v>
      </c>
      <c r="G29" s="4" t="s">
        <v>140</v>
      </c>
      <c r="H29" s="4" t="s">
        <v>141</v>
      </c>
      <c r="I29" s="4" t="s">
        <v>142</v>
      </c>
      <c r="J29" s="4" t="s">
        <v>143</v>
      </c>
      <c r="K29" s="4" t="s">
        <v>144</v>
      </c>
      <c r="L29" s="4" t="s">
        <v>145</v>
      </c>
      <c r="M29" s="4" t="s">
        <v>146</v>
      </c>
      <c r="N29" s="4" t="s">
        <v>147</v>
      </c>
      <c r="O29" s="14" t="s">
        <v>148</v>
      </c>
      <c r="P29" s="5" t="s">
        <v>149</v>
      </c>
      <c r="Q29" s="5" t="s">
        <v>150</v>
      </c>
      <c r="R29" s="5" t="s">
        <v>151</v>
      </c>
      <c r="S29" s="5" t="s">
        <v>152</v>
      </c>
      <c r="T29" s="5" t="s">
        <v>153</v>
      </c>
      <c r="U29" s="5" t="s">
        <v>154</v>
      </c>
    </row>
    <row r="30" spans="1:40" s="17" customFormat="1" ht="27">
      <c r="A30" s="109"/>
      <c r="B30" s="9" t="s">
        <v>155</v>
      </c>
      <c r="C30" s="6" t="s">
        <v>156</v>
      </c>
      <c r="D30" s="7" t="s">
        <v>157</v>
      </c>
      <c r="E30" s="7" t="s">
        <v>158</v>
      </c>
      <c r="F30" s="7" t="s">
        <v>159</v>
      </c>
      <c r="G30" s="6" t="s">
        <v>156</v>
      </c>
      <c r="H30" s="6" t="s">
        <v>156</v>
      </c>
      <c r="I30" s="6" t="s">
        <v>156</v>
      </c>
      <c r="J30" s="6" t="s">
        <v>156</v>
      </c>
      <c r="K30" s="6" t="s">
        <v>156</v>
      </c>
      <c r="L30" s="6" t="s">
        <v>156</v>
      </c>
      <c r="M30" s="6" t="s">
        <v>156</v>
      </c>
      <c r="N30" s="16" t="s">
        <v>156</v>
      </c>
      <c r="O30" s="16" t="s">
        <v>156</v>
      </c>
      <c r="P30" s="7" t="s">
        <v>156</v>
      </c>
      <c r="Q30" s="7" t="s">
        <v>156</v>
      </c>
      <c r="R30" s="6" t="s">
        <v>156</v>
      </c>
      <c r="S30" s="6" t="s">
        <v>156</v>
      </c>
      <c r="T30" s="6" t="s">
        <v>156</v>
      </c>
      <c r="U30" s="6" t="s">
        <v>156</v>
      </c>
    </row>
    <row r="31" spans="1:40" s="82" customFormat="1">
      <c r="A31" s="21" t="str">
        <f>C8</f>
        <v>Fron 1</v>
      </c>
      <c r="B31" s="23">
        <v>250</v>
      </c>
      <c r="C31" s="2">
        <f>IF(C$27="%w/w SAR",((C$28*10)*$B31),IF(C$27="%w/w DM",(((C$28*10)*($B$28/100))*$B31),IF(C$27="kg/t SAR",(C$28*$B31),IF(C$27="kg/t DM",((C$28*($B$28/100))*$B31),IF(C$27="mg/kg SAR",((C$28*0.001)*$B31),IF(C$27="mg/kg DM",(((C$28*0.001)*($B$28/100))*$B31),0))))))</f>
        <v>25</v>
      </c>
      <c r="D31" s="2">
        <f>(IF(D$27="%w/w SAR",((D$28*10)*$B31),IF(D$27="%w/w DM",(((D$28*10)*($B$28/100))*$B31),IF(D$27="kg/t SAR",(D$28*$B31),IF(D$27="kg/t DM",((D$28*($B$28/100))*$B31),IF(D$27="mg/kg SAR",((D$28*0.001)*$B31),IF(D$27="mg/kg DM",(((D$28*0.001)*($B$28/100))*$B31),"0")))))))*2.291</f>
        <v>11.626825</v>
      </c>
      <c r="E31" s="2">
        <f>(IF(E$27="%w/w SAR",((E$28*10)*$B31),IF(E$27="%w/w DM",(((E$28*10)*($B$28/100))*$B31),IF(E$27="kg/t SAR",(E$28*$B31),IF(E$27="kg/t DM",((E$28*($B$28/100))*$B31),IF(E$27="mg/kg SAR",((E$28*0.001)*$B31),IF(E$27="mg/kg DM",(((E$28*0.001)*($B$28/100))*$B31),"0")))))))*1.205</f>
        <v>47.89875</v>
      </c>
      <c r="F31" s="2">
        <f>(IF(F$27="%w/w SAR",((F$28*10)*$B31),IF(F$27="%w/w DM",(((F$28*10)*($B$28/100))*$B31),IF(F$27="kg/t SAR",(F$28*$B31),IF(F$27="kg/t DM",((F$28*($B$28/100))*$B31),IF(F$27="mg/kg SAR",((F$28*0.001)*$B31),IF(F$27="mg/kg DM",(((F$28*0.001)*($B$28/100))*$B31),"0")))))))*1.658</f>
        <v>6.5491000000000001</v>
      </c>
      <c r="G31" s="2">
        <f t="shared" ref="G31:P46" si="5">IF(G$27="%w/w SAR",((G$28*10)*$B31),IF(G$27="%w/w DM",(((G$28*10)*($B$28/100))*$B31),IF(G$27="kg/t SAR",(G$28*$B31),IF(G$27="kg/t DM",((G$28*($B$28/100))*$B31),IF(G$27="mg/kg SAR",((G$28*0.001)*$B31),IF(G$27="mg/kg DM",(((G$28*0.001)*($B$28/100))*$B31),0))))))</f>
        <v>0.13250000000000003</v>
      </c>
      <c r="H31" s="2">
        <f t="shared" si="5"/>
        <v>0.2</v>
      </c>
      <c r="I31" s="2">
        <f t="shared" si="5"/>
        <v>0.125</v>
      </c>
      <c r="J31" s="2">
        <f t="shared" si="5"/>
        <v>2.5000000000000001E-3</v>
      </c>
      <c r="K31" s="2">
        <f t="shared" si="5"/>
        <v>1.2500000000000001E-2</v>
      </c>
      <c r="L31" s="2">
        <f t="shared" si="5"/>
        <v>0.05</v>
      </c>
      <c r="M31" s="2">
        <f t="shared" si="5"/>
        <v>0.34499999999999997</v>
      </c>
      <c r="N31" s="2">
        <f t="shared" si="5"/>
        <v>0</v>
      </c>
      <c r="O31" s="2">
        <f t="shared" si="5"/>
        <v>0</v>
      </c>
      <c r="P31" s="2">
        <f t="shared" si="5"/>
        <v>3.9249999999999998</v>
      </c>
      <c r="Q31" s="2">
        <f>(IF(Q$27="%w/w SAR",((Q$28*10)*$B31),IF(Q$27="%w/w DM",(((Q$28*10)*($B$28/100))*$B31),IF(Q$27="kg/t SAR",(Q$28*$B31),IF(Q$27="kg/t DM",((Q$28*($B$28/100))*$B31),IF(Q$27="mg/kg SAR",((Q$28*0.001)*$B31),IF(Q$27="mg/kg DM",(((Q$28*0.001)*($B$28/100))*$B31),0)))))))*2.5</f>
        <v>13.125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5"/>
      <c r="AC31" s="65"/>
      <c r="AD31" s="65"/>
      <c r="AE31" s="65"/>
      <c r="AF31" s="65"/>
      <c r="AG31" s="65"/>
      <c r="AH31" s="65"/>
      <c r="AI31" s="65"/>
    </row>
    <row r="32" spans="1:40" s="82" customFormat="1">
      <c r="A32" s="21" t="str">
        <f>D8</f>
        <v>Fron 2</v>
      </c>
      <c r="B32" s="23">
        <v>250</v>
      </c>
      <c r="C32" s="2">
        <f t="shared" ref="C32:C50" si="6">IF(C$27="%w/w SAR",((C$28*10)*$B32),IF(C$27="%w/w DM",(((C$28*10)*($B$28/100))*$B32),IF(C$27="kg/t SAR",(C$28*$B32),IF(C$27="kg/t DM",((C$28*($B$28/100))*$B32),IF(C$27="mg/kg SAR",((C$28*0.001)*$B32),IF(C$27="mg/kg DM",(((C$28*0.001)*($B$28/100))*$B32),0))))))</f>
        <v>25</v>
      </c>
      <c r="D32" s="2">
        <f t="shared" ref="D32:D50" si="7">(IF(D$27="%w/w SAR",((D$28*10)*$B32),IF(D$27="%w/w DM",(((D$28*10)*($B$28/100))*$B32),IF(D$27="kg/t SAR",(D$28*$B32),IF(D$27="kg/t DM",((D$28*($B$28/100))*$B32),IF(D$27="mg/kg SAR",((D$28*0.001)*$B32),IF(D$27="mg/kg DM",(((D$28*0.001)*($B$28/100))*$B32),"0")))))))*2.291</f>
        <v>11.626825</v>
      </c>
      <c r="E32" s="2">
        <f t="shared" ref="E32:E50" si="8">(IF(E$27="%w/w SAR",((E$28*10)*$B32),IF(E$27="%w/w DM",(((E$28*10)*($B$28/100))*$B32),IF(E$27="kg/t SAR",(E$28*$B32),IF(E$27="kg/t DM",((E$28*($B$28/100))*$B32),IF(E$27="mg/kg SAR",((E$28*0.001)*$B32),IF(E$27="mg/kg DM",(((E$28*0.001)*($B$28/100))*$B32),"0")))))))*1.205</f>
        <v>47.89875</v>
      </c>
      <c r="F32" s="2">
        <f t="shared" ref="F32:F50" si="9">(IF(F$27="%w/w SAR",((F$28*10)*$B32),IF(F$27="%w/w DM",(((F$28*10)*($B$28/100))*$B32),IF(F$27="kg/t SAR",(F$28*$B32),IF(F$27="kg/t DM",((F$28*($B$28/100))*$B32),IF(F$27="mg/kg SAR",((F$28*0.001)*$B32),IF(F$27="mg/kg DM",(((F$28*0.001)*($B$28/100))*$B32),"0")))))))*1.658</f>
        <v>6.5491000000000001</v>
      </c>
      <c r="G32" s="2">
        <f t="shared" si="5"/>
        <v>0.13250000000000003</v>
      </c>
      <c r="H32" s="2">
        <f t="shared" si="5"/>
        <v>0.2</v>
      </c>
      <c r="I32" s="2">
        <f t="shared" si="5"/>
        <v>0.125</v>
      </c>
      <c r="J32" s="2">
        <f t="shared" si="5"/>
        <v>2.5000000000000001E-3</v>
      </c>
      <c r="K32" s="2">
        <f t="shared" si="5"/>
        <v>1.2500000000000001E-2</v>
      </c>
      <c r="L32" s="2">
        <f t="shared" si="5"/>
        <v>0.05</v>
      </c>
      <c r="M32" s="2">
        <f t="shared" si="5"/>
        <v>0.34499999999999997</v>
      </c>
      <c r="N32" s="2">
        <f t="shared" si="5"/>
        <v>0</v>
      </c>
      <c r="O32" s="2">
        <f t="shared" si="5"/>
        <v>0</v>
      </c>
      <c r="P32" s="2">
        <f t="shared" si="5"/>
        <v>3.9249999999999998</v>
      </c>
      <c r="Q32" s="2">
        <f t="shared" ref="Q32:Q50" si="10">(IF(Q$27="%w/w SAR",((Q$28*10)*$B32),IF(Q$27="%w/w DM",(((Q$28*10)*($B$28/100))*$B32),IF(Q$27="kg/t SAR",(Q$28*$B32),IF(Q$27="kg/t DM",((Q$28*($B$28/100))*$B32),IF(Q$27="mg/kg SAR",((Q$28*0.001)*$B32),IF(Q$27="mg/kg DM",(((Q$28*0.001)*($B$28/100))*$B32),0)))))))*2.5</f>
        <v>13.125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5"/>
      <c r="AC32" s="65"/>
      <c r="AD32" s="65"/>
      <c r="AE32" s="65"/>
      <c r="AF32" s="65"/>
      <c r="AG32" s="65"/>
      <c r="AH32" s="65"/>
      <c r="AI32" s="65"/>
    </row>
    <row r="33" spans="1:35" s="82" customFormat="1">
      <c r="A33" s="21" t="str">
        <f>E8</f>
        <v>Fron 3</v>
      </c>
      <c r="B33" s="23">
        <v>250</v>
      </c>
      <c r="C33" s="2">
        <f t="shared" si="6"/>
        <v>25</v>
      </c>
      <c r="D33" s="2">
        <f t="shared" si="7"/>
        <v>11.626825</v>
      </c>
      <c r="E33" s="2">
        <f t="shared" si="8"/>
        <v>47.89875</v>
      </c>
      <c r="F33" s="2">
        <f t="shared" si="9"/>
        <v>6.5491000000000001</v>
      </c>
      <c r="G33" s="2">
        <f t="shared" si="5"/>
        <v>0.13250000000000003</v>
      </c>
      <c r="H33" s="2">
        <f t="shared" si="5"/>
        <v>0.2</v>
      </c>
      <c r="I33" s="2">
        <f t="shared" si="5"/>
        <v>0.125</v>
      </c>
      <c r="J33" s="2">
        <f t="shared" si="5"/>
        <v>2.5000000000000001E-3</v>
      </c>
      <c r="K33" s="2">
        <f t="shared" si="5"/>
        <v>1.2500000000000001E-2</v>
      </c>
      <c r="L33" s="2">
        <f t="shared" si="5"/>
        <v>0.05</v>
      </c>
      <c r="M33" s="2">
        <f t="shared" si="5"/>
        <v>0.34499999999999997</v>
      </c>
      <c r="N33" s="2">
        <f t="shared" si="5"/>
        <v>0</v>
      </c>
      <c r="O33" s="2">
        <f t="shared" si="5"/>
        <v>0</v>
      </c>
      <c r="P33" s="2">
        <f t="shared" si="5"/>
        <v>3.9249999999999998</v>
      </c>
      <c r="Q33" s="2">
        <f t="shared" si="10"/>
        <v>13.125</v>
      </c>
      <c r="R33" s="2">
        <f t="shared" si="11"/>
        <v>0</v>
      </c>
      <c r="S33" s="2">
        <f t="shared" si="11"/>
        <v>0</v>
      </c>
      <c r="T33" s="2">
        <f t="shared" si="11"/>
        <v>0</v>
      </c>
      <c r="U33" s="2">
        <f t="shared" si="11"/>
        <v>0</v>
      </c>
      <c r="AB33" s="65"/>
      <c r="AC33" s="65"/>
      <c r="AD33" s="65"/>
      <c r="AE33" s="65"/>
      <c r="AF33" s="65"/>
      <c r="AG33" s="65"/>
      <c r="AH33" s="65"/>
      <c r="AI33" s="65"/>
    </row>
    <row r="34" spans="1:35" s="82" customFormat="1">
      <c r="A34" s="21" t="str">
        <f>F8</f>
        <v>Fron 4</v>
      </c>
      <c r="B34" s="23">
        <v>250</v>
      </c>
      <c r="C34" s="2">
        <f t="shared" si="6"/>
        <v>25</v>
      </c>
      <c r="D34" s="2">
        <f t="shared" si="7"/>
        <v>11.626825</v>
      </c>
      <c r="E34" s="2">
        <f t="shared" si="8"/>
        <v>47.89875</v>
      </c>
      <c r="F34" s="2">
        <f t="shared" si="9"/>
        <v>6.5491000000000001</v>
      </c>
      <c r="G34" s="2">
        <f t="shared" si="5"/>
        <v>0.13250000000000003</v>
      </c>
      <c r="H34" s="2">
        <f t="shared" si="5"/>
        <v>0.2</v>
      </c>
      <c r="I34" s="2">
        <f t="shared" si="5"/>
        <v>0.125</v>
      </c>
      <c r="J34" s="2">
        <f t="shared" si="5"/>
        <v>2.5000000000000001E-3</v>
      </c>
      <c r="K34" s="2">
        <f t="shared" si="5"/>
        <v>1.2500000000000001E-2</v>
      </c>
      <c r="L34" s="2">
        <f t="shared" si="5"/>
        <v>0.05</v>
      </c>
      <c r="M34" s="2">
        <f t="shared" si="5"/>
        <v>0.34499999999999997</v>
      </c>
      <c r="N34" s="2">
        <f t="shared" si="5"/>
        <v>0</v>
      </c>
      <c r="O34" s="2">
        <f t="shared" si="5"/>
        <v>0</v>
      </c>
      <c r="P34" s="2">
        <f t="shared" si="5"/>
        <v>3.9249999999999998</v>
      </c>
      <c r="Q34" s="2">
        <f t="shared" si="10"/>
        <v>13.125</v>
      </c>
      <c r="R34" s="2">
        <f t="shared" si="11"/>
        <v>0</v>
      </c>
      <c r="S34" s="2">
        <f t="shared" si="11"/>
        <v>0</v>
      </c>
      <c r="T34" s="2">
        <f t="shared" si="11"/>
        <v>0</v>
      </c>
      <c r="U34" s="2">
        <f t="shared" si="11"/>
        <v>0</v>
      </c>
      <c r="AB34" s="65"/>
      <c r="AC34" s="65"/>
      <c r="AD34" s="65"/>
      <c r="AE34" s="65"/>
      <c r="AF34" s="65"/>
      <c r="AG34" s="65"/>
      <c r="AH34" s="65"/>
      <c r="AI34" s="65"/>
    </row>
    <row r="35" spans="1:35" s="82" customFormat="1">
      <c r="A35" s="21" t="str">
        <f>G8</f>
        <v>Fron 5</v>
      </c>
      <c r="B35" s="23">
        <v>250</v>
      </c>
      <c r="C35" s="2">
        <f t="shared" si="6"/>
        <v>25</v>
      </c>
      <c r="D35" s="2">
        <f t="shared" si="7"/>
        <v>11.626825</v>
      </c>
      <c r="E35" s="2">
        <f t="shared" si="8"/>
        <v>47.89875</v>
      </c>
      <c r="F35" s="2">
        <f t="shared" si="9"/>
        <v>6.5491000000000001</v>
      </c>
      <c r="G35" s="2">
        <f t="shared" si="5"/>
        <v>0.13250000000000003</v>
      </c>
      <c r="H35" s="2">
        <f t="shared" si="5"/>
        <v>0.2</v>
      </c>
      <c r="I35" s="2">
        <f t="shared" si="5"/>
        <v>0.125</v>
      </c>
      <c r="J35" s="2">
        <f t="shared" si="5"/>
        <v>2.5000000000000001E-3</v>
      </c>
      <c r="K35" s="2">
        <f t="shared" si="5"/>
        <v>1.2500000000000001E-2</v>
      </c>
      <c r="L35" s="2">
        <f t="shared" si="5"/>
        <v>0.05</v>
      </c>
      <c r="M35" s="2">
        <f t="shared" si="5"/>
        <v>0.34499999999999997</v>
      </c>
      <c r="N35" s="2">
        <f t="shared" si="5"/>
        <v>0</v>
      </c>
      <c r="O35" s="2">
        <f t="shared" si="5"/>
        <v>0</v>
      </c>
      <c r="P35" s="2">
        <f t="shared" si="5"/>
        <v>3.9249999999999998</v>
      </c>
      <c r="Q35" s="2">
        <f t="shared" si="10"/>
        <v>13.125</v>
      </c>
      <c r="R35" s="2">
        <f t="shared" si="11"/>
        <v>0</v>
      </c>
      <c r="S35" s="2">
        <f t="shared" si="11"/>
        <v>0</v>
      </c>
      <c r="T35" s="2">
        <f t="shared" si="11"/>
        <v>0</v>
      </c>
      <c r="U35" s="2">
        <f t="shared" si="11"/>
        <v>0</v>
      </c>
      <c r="AB35" s="65"/>
      <c r="AC35" s="65"/>
      <c r="AD35" s="65"/>
      <c r="AE35" s="65"/>
      <c r="AF35" s="65"/>
      <c r="AG35" s="65"/>
      <c r="AH35" s="65"/>
      <c r="AI35" s="65"/>
    </row>
    <row r="36" spans="1:35" s="82" customFormat="1">
      <c r="A36" s="21" t="str">
        <f>H8</f>
        <v>Fron 6</v>
      </c>
      <c r="B36" s="23">
        <v>250</v>
      </c>
      <c r="C36" s="2">
        <f t="shared" si="6"/>
        <v>25</v>
      </c>
      <c r="D36" s="2">
        <f t="shared" si="7"/>
        <v>11.626825</v>
      </c>
      <c r="E36" s="2">
        <f t="shared" si="8"/>
        <v>47.89875</v>
      </c>
      <c r="F36" s="2">
        <f t="shared" si="9"/>
        <v>6.5491000000000001</v>
      </c>
      <c r="G36" s="2">
        <f t="shared" si="5"/>
        <v>0.13250000000000003</v>
      </c>
      <c r="H36" s="2">
        <f t="shared" si="5"/>
        <v>0.2</v>
      </c>
      <c r="I36" s="2">
        <f t="shared" si="5"/>
        <v>0.125</v>
      </c>
      <c r="J36" s="2">
        <f t="shared" si="5"/>
        <v>2.5000000000000001E-3</v>
      </c>
      <c r="K36" s="2">
        <f t="shared" si="5"/>
        <v>1.2500000000000001E-2</v>
      </c>
      <c r="L36" s="2">
        <f t="shared" si="5"/>
        <v>0.05</v>
      </c>
      <c r="M36" s="2">
        <f t="shared" si="5"/>
        <v>0.34499999999999997</v>
      </c>
      <c r="N36" s="2">
        <f t="shared" si="5"/>
        <v>0</v>
      </c>
      <c r="O36" s="2">
        <f t="shared" si="5"/>
        <v>0</v>
      </c>
      <c r="P36" s="2">
        <f t="shared" si="5"/>
        <v>3.9249999999999998</v>
      </c>
      <c r="Q36" s="2">
        <f t="shared" si="10"/>
        <v>13.125</v>
      </c>
      <c r="R36" s="2">
        <f t="shared" si="11"/>
        <v>0</v>
      </c>
      <c r="S36" s="2">
        <f t="shared" si="11"/>
        <v>0</v>
      </c>
      <c r="T36" s="2">
        <f t="shared" si="11"/>
        <v>0</v>
      </c>
      <c r="U36" s="2">
        <f t="shared" si="11"/>
        <v>0</v>
      </c>
      <c r="AB36" s="65"/>
      <c r="AC36" s="65"/>
      <c r="AD36" s="65"/>
      <c r="AE36" s="65"/>
      <c r="AF36" s="65"/>
      <c r="AG36" s="65"/>
      <c r="AH36" s="65"/>
      <c r="AI36" s="65"/>
    </row>
    <row r="37" spans="1:35" s="82" customFormat="1">
      <c r="A37" s="21" t="str">
        <f>I8</f>
        <v>Fron 7</v>
      </c>
      <c r="B37" s="23">
        <v>250</v>
      </c>
      <c r="C37" s="2">
        <f t="shared" si="6"/>
        <v>25</v>
      </c>
      <c r="D37" s="2">
        <f t="shared" si="7"/>
        <v>11.626825</v>
      </c>
      <c r="E37" s="2">
        <f t="shared" si="8"/>
        <v>47.89875</v>
      </c>
      <c r="F37" s="2">
        <f t="shared" si="9"/>
        <v>6.5491000000000001</v>
      </c>
      <c r="G37" s="2">
        <f t="shared" si="5"/>
        <v>0.13250000000000003</v>
      </c>
      <c r="H37" s="2">
        <f t="shared" si="5"/>
        <v>0.2</v>
      </c>
      <c r="I37" s="2">
        <f t="shared" si="5"/>
        <v>0.125</v>
      </c>
      <c r="J37" s="2">
        <f t="shared" si="5"/>
        <v>2.5000000000000001E-3</v>
      </c>
      <c r="K37" s="2">
        <f t="shared" si="5"/>
        <v>1.2500000000000001E-2</v>
      </c>
      <c r="L37" s="2">
        <f t="shared" si="5"/>
        <v>0.05</v>
      </c>
      <c r="M37" s="2">
        <f t="shared" si="5"/>
        <v>0.34499999999999997</v>
      </c>
      <c r="N37" s="2">
        <f t="shared" si="5"/>
        <v>0</v>
      </c>
      <c r="O37" s="2">
        <f t="shared" si="5"/>
        <v>0</v>
      </c>
      <c r="P37" s="2">
        <f t="shared" si="5"/>
        <v>3.9249999999999998</v>
      </c>
      <c r="Q37" s="2">
        <f t="shared" si="10"/>
        <v>13.125</v>
      </c>
      <c r="R37" s="2">
        <f t="shared" si="11"/>
        <v>0</v>
      </c>
      <c r="S37" s="2">
        <f t="shared" si="11"/>
        <v>0</v>
      </c>
      <c r="T37" s="2">
        <f t="shared" si="11"/>
        <v>0</v>
      </c>
      <c r="U37" s="2">
        <f t="shared" si="11"/>
        <v>0</v>
      </c>
      <c r="AB37" s="65"/>
      <c r="AC37" s="65"/>
      <c r="AD37" s="65"/>
      <c r="AE37" s="65"/>
      <c r="AF37" s="65"/>
      <c r="AG37" s="65"/>
      <c r="AH37" s="65"/>
      <c r="AI37" s="65"/>
    </row>
    <row r="38" spans="1:35" s="82" customFormat="1">
      <c r="A38" s="21" t="str">
        <f>J8</f>
        <v>Fron 8</v>
      </c>
      <c r="B38" s="23">
        <v>250</v>
      </c>
      <c r="C38" s="2">
        <f t="shared" si="6"/>
        <v>25</v>
      </c>
      <c r="D38" s="2">
        <f t="shared" si="7"/>
        <v>11.626825</v>
      </c>
      <c r="E38" s="2">
        <f t="shared" si="8"/>
        <v>47.89875</v>
      </c>
      <c r="F38" s="2">
        <f t="shared" si="9"/>
        <v>6.5491000000000001</v>
      </c>
      <c r="G38" s="2">
        <f t="shared" si="5"/>
        <v>0.13250000000000003</v>
      </c>
      <c r="H38" s="2">
        <f t="shared" si="5"/>
        <v>0.2</v>
      </c>
      <c r="I38" s="2">
        <f t="shared" si="5"/>
        <v>0.125</v>
      </c>
      <c r="J38" s="2">
        <f t="shared" si="5"/>
        <v>2.5000000000000001E-3</v>
      </c>
      <c r="K38" s="2">
        <f t="shared" si="5"/>
        <v>1.2500000000000001E-2</v>
      </c>
      <c r="L38" s="2">
        <f t="shared" si="5"/>
        <v>0.05</v>
      </c>
      <c r="M38" s="2">
        <f t="shared" si="5"/>
        <v>0.34499999999999997</v>
      </c>
      <c r="N38" s="2">
        <f t="shared" si="5"/>
        <v>0</v>
      </c>
      <c r="O38" s="2">
        <f t="shared" si="5"/>
        <v>0</v>
      </c>
      <c r="P38" s="2">
        <f t="shared" si="5"/>
        <v>3.9249999999999998</v>
      </c>
      <c r="Q38" s="2">
        <f t="shared" si="10"/>
        <v>13.125</v>
      </c>
      <c r="R38" s="2">
        <f t="shared" si="11"/>
        <v>0</v>
      </c>
      <c r="S38" s="2">
        <f t="shared" si="11"/>
        <v>0</v>
      </c>
      <c r="T38" s="2">
        <f t="shared" si="11"/>
        <v>0</v>
      </c>
      <c r="U38" s="2">
        <f t="shared" si="11"/>
        <v>0</v>
      </c>
      <c r="AB38" s="65"/>
      <c r="AC38" s="65"/>
      <c r="AD38" s="65"/>
      <c r="AE38" s="65"/>
      <c r="AF38" s="65"/>
      <c r="AG38" s="65"/>
      <c r="AH38" s="65"/>
      <c r="AI38" s="65"/>
    </row>
    <row r="39" spans="1:35" s="82" customFormat="1">
      <c r="A39" s="21" t="str">
        <f>K8</f>
        <v>Fron 9</v>
      </c>
      <c r="B39" s="23">
        <v>250</v>
      </c>
      <c r="C39" s="2">
        <f t="shared" si="6"/>
        <v>25</v>
      </c>
      <c r="D39" s="2">
        <f t="shared" si="7"/>
        <v>11.626825</v>
      </c>
      <c r="E39" s="2">
        <f t="shared" si="8"/>
        <v>47.89875</v>
      </c>
      <c r="F39" s="2">
        <f t="shared" si="9"/>
        <v>6.5491000000000001</v>
      </c>
      <c r="G39" s="2">
        <f t="shared" si="5"/>
        <v>0.13250000000000003</v>
      </c>
      <c r="H39" s="2">
        <f t="shared" si="5"/>
        <v>0.2</v>
      </c>
      <c r="I39" s="2">
        <f t="shared" si="5"/>
        <v>0.125</v>
      </c>
      <c r="J39" s="2">
        <f t="shared" si="5"/>
        <v>2.5000000000000001E-3</v>
      </c>
      <c r="K39" s="2">
        <f t="shared" si="5"/>
        <v>1.2500000000000001E-2</v>
      </c>
      <c r="L39" s="2">
        <f t="shared" si="5"/>
        <v>0.05</v>
      </c>
      <c r="M39" s="2">
        <f t="shared" si="5"/>
        <v>0.34499999999999997</v>
      </c>
      <c r="N39" s="2">
        <f t="shared" si="5"/>
        <v>0</v>
      </c>
      <c r="O39" s="2">
        <f t="shared" si="5"/>
        <v>0</v>
      </c>
      <c r="P39" s="2">
        <f t="shared" si="5"/>
        <v>3.9249999999999998</v>
      </c>
      <c r="Q39" s="2">
        <f t="shared" si="10"/>
        <v>13.125</v>
      </c>
      <c r="R39" s="2">
        <f t="shared" si="11"/>
        <v>0</v>
      </c>
      <c r="S39" s="2">
        <f t="shared" si="11"/>
        <v>0</v>
      </c>
      <c r="T39" s="2">
        <f t="shared" si="11"/>
        <v>0</v>
      </c>
      <c r="U39" s="2">
        <f t="shared" si="11"/>
        <v>0</v>
      </c>
      <c r="AB39" s="65"/>
      <c r="AC39" s="65"/>
      <c r="AD39" s="65"/>
      <c r="AE39" s="65"/>
      <c r="AF39" s="65"/>
      <c r="AG39" s="65"/>
      <c r="AH39" s="65"/>
      <c r="AI39" s="65"/>
    </row>
    <row r="40" spans="1:35" s="82" customFormat="1">
      <c r="A40" s="21" t="str">
        <f>L8</f>
        <v>Fron 10</v>
      </c>
      <c r="B40" s="23">
        <v>250</v>
      </c>
      <c r="C40" s="2">
        <f t="shared" si="6"/>
        <v>25</v>
      </c>
      <c r="D40" s="2">
        <f t="shared" si="7"/>
        <v>11.626825</v>
      </c>
      <c r="E40" s="2">
        <f t="shared" si="8"/>
        <v>47.89875</v>
      </c>
      <c r="F40" s="2">
        <f t="shared" si="9"/>
        <v>6.5491000000000001</v>
      </c>
      <c r="G40" s="2">
        <f t="shared" si="5"/>
        <v>0.13250000000000003</v>
      </c>
      <c r="H40" s="2">
        <f t="shared" si="5"/>
        <v>0.2</v>
      </c>
      <c r="I40" s="2">
        <f t="shared" si="5"/>
        <v>0.125</v>
      </c>
      <c r="J40" s="2">
        <f t="shared" si="5"/>
        <v>2.5000000000000001E-3</v>
      </c>
      <c r="K40" s="2">
        <f t="shared" si="5"/>
        <v>1.2500000000000001E-2</v>
      </c>
      <c r="L40" s="2">
        <f t="shared" si="5"/>
        <v>0.05</v>
      </c>
      <c r="M40" s="2">
        <f t="shared" si="5"/>
        <v>0.34499999999999997</v>
      </c>
      <c r="N40" s="2">
        <f t="shared" si="5"/>
        <v>0</v>
      </c>
      <c r="O40" s="2">
        <f t="shared" si="5"/>
        <v>0</v>
      </c>
      <c r="P40" s="2">
        <f t="shared" si="5"/>
        <v>3.9249999999999998</v>
      </c>
      <c r="Q40" s="2">
        <f t="shared" si="10"/>
        <v>13.125</v>
      </c>
      <c r="R40" s="2">
        <f t="shared" si="11"/>
        <v>0</v>
      </c>
      <c r="S40" s="2">
        <f t="shared" si="11"/>
        <v>0</v>
      </c>
      <c r="T40" s="2">
        <f t="shared" si="11"/>
        <v>0</v>
      </c>
      <c r="U40" s="2">
        <f t="shared" si="11"/>
        <v>0</v>
      </c>
      <c r="AB40" s="65"/>
      <c r="AC40" s="65"/>
      <c r="AD40" s="65"/>
      <c r="AE40" s="65"/>
      <c r="AF40" s="65"/>
      <c r="AG40" s="65"/>
      <c r="AH40" s="65"/>
      <c r="AI40" s="65"/>
    </row>
    <row r="41" spans="1:35" s="82" customFormat="1">
      <c r="A41" s="21" t="str">
        <f>M8</f>
        <v>Fron 11</v>
      </c>
      <c r="B41" s="23">
        <v>250</v>
      </c>
      <c r="C41" s="2">
        <f t="shared" si="6"/>
        <v>25</v>
      </c>
      <c r="D41" s="2">
        <f t="shared" si="7"/>
        <v>11.626825</v>
      </c>
      <c r="E41" s="2">
        <f t="shared" si="8"/>
        <v>47.89875</v>
      </c>
      <c r="F41" s="2">
        <f t="shared" si="9"/>
        <v>6.5491000000000001</v>
      </c>
      <c r="G41" s="2">
        <f t="shared" si="5"/>
        <v>0.13250000000000003</v>
      </c>
      <c r="H41" s="2">
        <f t="shared" si="5"/>
        <v>0.2</v>
      </c>
      <c r="I41" s="2">
        <f t="shared" si="5"/>
        <v>0.125</v>
      </c>
      <c r="J41" s="2">
        <f t="shared" si="5"/>
        <v>2.5000000000000001E-3</v>
      </c>
      <c r="K41" s="2">
        <f t="shared" si="5"/>
        <v>1.2500000000000001E-2</v>
      </c>
      <c r="L41" s="2">
        <f t="shared" si="5"/>
        <v>0.05</v>
      </c>
      <c r="M41" s="2">
        <f t="shared" si="5"/>
        <v>0.34499999999999997</v>
      </c>
      <c r="N41" s="2">
        <f t="shared" si="5"/>
        <v>0</v>
      </c>
      <c r="O41" s="2">
        <f t="shared" si="5"/>
        <v>0</v>
      </c>
      <c r="P41" s="2">
        <f t="shared" si="5"/>
        <v>3.9249999999999998</v>
      </c>
      <c r="Q41" s="2">
        <f t="shared" si="10"/>
        <v>13.125</v>
      </c>
      <c r="R41" s="2">
        <f t="shared" si="11"/>
        <v>0</v>
      </c>
      <c r="S41" s="2">
        <f t="shared" si="11"/>
        <v>0</v>
      </c>
      <c r="T41" s="2">
        <f t="shared" si="11"/>
        <v>0</v>
      </c>
      <c r="U41" s="2">
        <f t="shared" si="11"/>
        <v>0</v>
      </c>
      <c r="AB41" s="65"/>
      <c r="AC41" s="65"/>
      <c r="AD41" s="65"/>
      <c r="AE41" s="65"/>
      <c r="AF41" s="65"/>
      <c r="AG41" s="65"/>
      <c r="AH41" s="65"/>
      <c r="AI41" s="65"/>
    </row>
    <row r="42" spans="1:35" s="82" customFormat="1">
      <c r="A42" s="21" t="str">
        <f>N8</f>
        <v>Fron 12</v>
      </c>
      <c r="B42" s="23">
        <v>250</v>
      </c>
      <c r="C42" s="2">
        <f t="shared" si="6"/>
        <v>25</v>
      </c>
      <c r="D42" s="2">
        <f t="shared" si="7"/>
        <v>11.626825</v>
      </c>
      <c r="E42" s="2">
        <f t="shared" si="8"/>
        <v>47.89875</v>
      </c>
      <c r="F42" s="2">
        <f t="shared" si="9"/>
        <v>6.5491000000000001</v>
      </c>
      <c r="G42" s="2">
        <f t="shared" si="5"/>
        <v>0.13250000000000003</v>
      </c>
      <c r="H42" s="2">
        <f t="shared" si="5"/>
        <v>0.2</v>
      </c>
      <c r="I42" s="2">
        <f t="shared" si="5"/>
        <v>0.125</v>
      </c>
      <c r="J42" s="2">
        <f t="shared" si="5"/>
        <v>2.5000000000000001E-3</v>
      </c>
      <c r="K42" s="2">
        <f t="shared" si="5"/>
        <v>1.2500000000000001E-2</v>
      </c>
      <c r="L42" s="2">
        <f t="shared" si="5"/>
        <v>0.05</v>
      </c>
      <c r="M42" s="2">
        <f t="shared" si="5"/>
        <v>0.34499999999999997</v>
      </c>
      <c r="N42" s="2">
        <f t="shared" si="5"/>
        <v>0</v>
      </c>
      <c r="O42" s="2">
        <f t="shared" si="5"/>
        <v>0</v>
      </c>
      <c r="P42" s="2">
        <f t="shared" si="5"/>
        <v>3.9249999999999998</v>
      </c>
      <c r="Q42" s="2">
        <f t="shared" si="10"/>
        <v>13.125</v>
      </c>
      <c r="R42" s="2">
        <f t="shared" si="11"/>
        <v>0</v>
      </c>
      <c r="S42" s="2">
        <f t="shared" si="11"/>
        <v>0</v>
      </c>
      <c r="T42" s="2">
        <f t="shared" si="11"/>
        <v>0</v>
      </c>
      <c r="U42" s="2">
        <f t="shared" si="11"/>
        <v>0</v>
      </c>
      <c r="AB42" s="65"/>
      <c r="AC42" s="65"/>
      <c r="AD42" s="65"/>
      <c r="AE42" s="65"/>
      <c r="AF42" s="65"/>
      <c r="AG42" s="65"/>
      <c r="AH42" s="65"/>
      <c r="AI42" s="65"/>
    </row>
    <row r="43" spans="1:35" s="82" customFormat="1">
      <c r="A43" s="21" t="str">
        <f>O8</f>
        <v>Fron 13</v>
      </c>
      <c r="B43" s="23">
        <v>250</v>
      </c>
      <c r="C43" s="2">
        <f t="shared" si="6"/>
        <v>25</v>
      </c>
      <c r="D43" s="2">
        <f t="shared" si="7"/>
        <v>11.626825</v>
      </c>
      <c r="E43" s="2">
        <f t="shared" si="8"/>
        <v>47.89875</v>
      </c>
      <c r="F43" s="2">
        <f t="shared" si="9"/>
        <v>6.5491000000000001</v>
      </c>
      <c r="G43" s="2">
        <f t="shared" si="5"/>
        <v>0.13250000000000003</v>
      </c>
      <c r="H43" s="2">
        <f t="shared" si="5"/>
        <v>0.2</v>
      </c>
      <c r="I43" s="2">
        <f t="shared" si="5"/>
        <v>0.125</v>
      </c>
      <c r="J43" s="2">
        <f t="shared" si="5"/>
        <v>2.5000000000000001E-3</v>
      </c>
      <c r="K43" s="2">
        <f t="shared" si="5"/>
        <v>1.2500000000000001E-2</v>
      </c>
      <c r="L43" s="2">
        <f t="shared" si="5"/>
        <v>0.05</v>
      </c>
      <c r="M43" s="2">
        <f t="shared" si="5"/>
        <v>0.34499999999999997</v>
      </c>
      <c r="N43" s="2">
        <f t="shared" si="5"/>
        <v>0</v>
      </c>
      <c r="O43" s="2">
        <f t="shared" si="5"/>
        <v>0</v>
      </c>
      <c r="P43" s="2">
        <f t="shared" si="5"/>
        <v>3.9249999999999998</v>
      </c>
      <c r="Q43" s="2">
        <f t="shared" si="10"/>
        <v>13.125</v>
      </c>
      <c r="R43" s="2">
        <f t="shared" si="11"/>
        <v>0</v>
      </c>
      <c r="S43" s="2">
        <f t="shared" si="11"/>
        <v>0</v>
      </c>
      <c r="T43" s="2">
        <f t="shared" si="11"/>
        <v>0</v>
      </c>
      <c r="U43" s="2">
        <f t="shared" si="11"/>
        <v>0</v>
      </c>
      <c r="AB43" s="65"/>
      <c r="AC43" s="65"/>
      <c r="AD43" s="65"/>
      <c r="AE43" s="65"/>
      <c r="AF43" s="65"/>
      <c r="AG43" s="65"/>
      <c r="AH43" s="65"/>
      <c r="AI43" s="65"/>
    </row>
    <row r="44" spans="1:35" s="82" customFormat="1">
      <c r="A44" s="21" t="str">
        <f>P8</f>
        <v>Fron 14</v>
      </c>
      <c r="B44" s="23">
        <v>250</v>
      </c>
      <c r="C44" s="2">
        <f t="shared" si="6"/>
        <v>25</v>
      </c>
      <c r="D44" s="2">
        <f t="shared" si="7"/>
        <v>11.626825</v>
      </c>
      <c r="E44" s="2">
        <f t="shared" si="8"/>
        <v>47.89875</v>
      </c>
      <c r="F44" s="2">
        <f t="shared" si="9"/>
        <v>6.5491000000000001</v>
      </c>
      <c r="G44" s="2">
        <f t="shared" si="5"/>
        <v>0.13250000000000003</v>
      </c>
      <c r="H44" s="2">
        <f t="shared" si="5"/>
        <v>0.2</v>
      </c>
      <c r="I44" s="2">
        <f t="shared" si="5"/>
        <v>0.125</v>
      </c>
      <c r="J44" s="2">
        <f t="shared" si="5"/>
        <v>2.5000000000000001E-3</v>
      </c>
      <c r="K44" s="2">
        <f t="shared" si="5"/>
        <v>1.2500000000000001E-2</v>
      </c>
      <c r="L44" s="2">
        <f t="shared" si="5"/>
        <v>0.05</v>
      </c>
      <c r="M44" s="2">
        <f t="shared" si="5"/>
        <v>0.34499999999999997</v>
      </c>
      <c r="N44" s="2">
        <f t="shared" si="5"/>
        <v>0</v>
      </c>
      <c r="O44" s="2">
        <f t="shared" si="5"/>
        <v>0</v>
      </c>
      <c r="P44" s="2">
        <f t="shared" si="5"/>
        <v>3.9249999999999998</v>
      </c>
      <c r="Q44" s="2">
        <f t="shared" si="10"/>
        <v>13.125</v>
      </c>
      <c r="R44" s="2">
        <f t="shared" si="11"/>
        <v>0</v>
      </c>
      <c r="S44" s="2">
        <f t="shared" si="11"/>
        <v>0</v>
      </c>
      <c r="T44" s="2">
        <f t="shared" si="11"/>
        <v>0</v>
      </c>
      <c r="U44" s="2">
        <f t="shared" si="11"/>
        <v>0</v>
      </c>
      <c r="AB44" s="65"/>
      <c r="AC44" s="65"/>
      <c r="AD44" s="65"/>
      <c r="AE44" s="65"/>
      <c r="AF44" s="65"/>
      <c r="AG44" s="65"/>
      <c r="AH44" s="65"/>
      <c r="AI44" s="65"/>
    </row>
    <row r="45" spans="1:35" s="82" customFormat="1">
      <c r="A45" s="21" t="str">
        <f>Q8</f>
        <v>Fron 16</v>
      </c>
      <c r="B45" s="23">
        <v>250</v>
      </c>
      <c r="C45" s="2">
        <f t="shared" si="6"/>
        <v>25</v>
      </c>
      <c r="D45" s="2">
        <f t="shared" si="7"/>
        <v>11.626825</v>
      </c>
      <c r="E45" s="2">
        <f t="shared" si="8"/>
        <v>47.89875</v>
      </c>
      <c r="F45" s="2">
        <f t="shared" si="9"/>
        <v>6.5491000000000001</v>
      </c>
      <c r="G45" s="2">
        <f t="shared" si="5"/>
        <v>0.13250000000000003</v>
      </c>
      <c r="H45" s="2">
        <f t="shared" si="5"/>
        <v>0.2</v>
      </c>
      <c r="I45" s="2">
        <f t="shared" si="5"/>
        <v>0.125</v>
      </c>
      <c r="J45" s="2">
        <f t="shared" si="5"/>
        <v>2.5000000000000001E-3</v>
      </c>
      <c r="K45" s="2">
        <f t="shared" si="5"/>
        <v>1.2500000000000001E-2</v>
      </c>
      <c r="L45" s="2">
        <f t="shared" si="5"/>
        <v>0.05</v>
      </c>
      <c r="M45" s="2">
        <f t="shared" si="5"/>
        <v>0.34499999999999997</v>
      </c>
      <c r="N45" s="2">
        <f t="shared" si="5"/>
        <v>0</v>
      </c>
      <c r="O45" s="2">
        <f t="shared" si="5"/>
        <v>0</v>
      </c>
      <c r="P45" s="2">
        <f t="shared" si="5"/>
        <v>3.9249999999999998</v>
      </c>
      <c r="Q45" s="2">
        <f t="shared" si="10"/>
        <v>13.125</v>
      </c>
      <c r="R45" s="2">
        <f t="shared" si="11"/>
        <v>0</v>
      </c>
      <c r="S45" s="2">
        <f t="shared" si="11"/>
        <v>0</v>
      </c>
      <c r="T45" s="2">
        <f t="shared" si="11"/>
        <v>0</v>
      </c>
      <c r="U45" s="2">
        <f t="shared" si="11"/>
        <v>0</v>
      </c>
      <c r="AB45" s="65"/>
      <c r="AC45" s="65"/>
      <c r="AD45" s="65"/>
      <c r="AE45" s="65"/>
      <c r="AF45" s="65"/>
      <c r="AG45" s="65"/>
      <c r="AH45" s="65"/>
      <c r="AI45" s="65"/>
    </row>
    <row r="46" spans="1:35" s="82" customFormat="1">
      <c r="A46" s="21" t="str">
        <f>R8</f>
        <v>Fron 17</v>
      </c>
      <c r="B46" s="23">
        <v>250</v>
      </c>
      <c r="C46" s="2">
        <f t="shared" si="6"/>
        <v>25</v>
      </c>
      <c r="D46" s="2">
        <f t="shared" si="7"/>
        <v>11.626825</v>
      </c>
      <c r="E46" s="2">
        <f t="shared" si="8"/>
        <v>47.89875</v>
      </c>
      <c r="F46" s="2">
        <f t="shared" si="9"/>
        <v>6.5491000000000001</v>
      </c>
      <c r="G46" s="2">
        <f t="shared" si="5"/>
        <v>0.13250000000000003</v>
      </c>
      <c r="H46" s="2">
        <f t="shared" si="5"/>
        <v>0.2</v>
      </c>
      <c r="I46" s="2">
        <f t="shared" si="5"/>
        <v>0.125</v>
      </c>
      <c r="J46" s="2">
        <f t="shared" si="5"/>
        <v>2.5000000000000001E-3</v>
      </c>
      <c r="K46" s="2">
        <f t="shared" si="5"/>
        <v>1.2500000000000001E-2</v>
      </c>
      <c r="L46" s="2">
        <f t="shared" si="5"/>
        <v>0.05</v>
      </c>
      <c r="M46" s="2">
        <f t="shared" si="5"/>
        <v>0.34499999999999997</v>
      </c>
      <c r="N46" s="2">
        <f t="shared" si="5"/>
        <v>0</v>
      </c>
      <c r="O46" s="2">
        <f t="shared" si="5"/>
        <v>0</v>
      </c>
      <c r="P46" s="2">
        <f t="shared" si="5"/>
        <v>3.9249999999999998</v>
      </c>
      <c r="Q46" s="2">
        <f t="shared" si="10"/>
        <v>13.125</v>
      </c>
      <c r="R46" s="2">
        <f t="shared" si="11"/>
        <v>0</v>
      </c>
      <c r="S46" s="2">
        <f t="shared" si="11"/>
        <v>0</v>
      </c>
      <c r="T46" s="2">
        <f t="shared" si="11"/>
        <v>0</v>
      </c>
      <c r="U46" s="2">
        <f t="shared" si="11"/>
        <v>0</v>
      </c>
      <c r="AB46" s="65"/>
      <c r="AC46" s="65"/>
      <c r="AD46" s="65"/>
      <c r="AE46" s="65"/>
      <c r="AF46" s="65"/>
      <c r="AG46" s="65"/>
      <c r="AH46" s="65"/>
      <c r="AI46" s="65"/>
    </row>
    <row r="47" spans="1:35" s="82" customFormat="1">
      <c r="A47" s="21" t="str">
        <f>S8</f>
        <v>Fron 18</v>
      </c>
      <c r="B47" s="23">
        <v>250</v>
      </c>
      <c r="C47" s="2">
        <f t="shared" si="6"/>
        <v>25</v>
      </c>
      <c r="D47" s="2">
        <f t="shared" si="7"/>
        <v>11.626825</v>
      </c>
      <c r="E47" s="2">
        <f t="shared" si="8"/>
        <v>47.89875</v>
      </c>
      <c r="F47" s="2">
        <f t="shared" si="9"/>
        <v>6.5491000000000001</v>
      </c>
      <c r="G47" s="2">
        <f t="shared" ref="G47:P50" si="12">IF(G$27="%w/w SAR",((G$28*10)*$B47),IF(G$27="%w/w DM",(((G$28*10)*($B$28/100))*$B47),IF(G$27="kg/t SAR",(G$28*$B47),IF(G$27="kg/t DM",((G$28*($B$28/100))*$B47),IF(G$27="mg/kg SAR",((G$28*0.001)*$B47),IF(G$27="mg/kg DM",(((G$28*0.001)*($B$28/100))*$B47),0))))))</f>
        <v>0.13250000000000003</v>
      </c>
      <c r="H47" s="2">
        <f t="shared" si="12"/>
        <v>0.2</v>
      </c>
      <c r="I47" s="2">
        <f t="shared" si="12"/>
        <v>0.125</v>
      </c>
      <c r="J47" s="2">
        <f t="shared" si="12"/>
        <v>2.5000000000000001E-3</v>
      </c>
      <c r="K47" s="2">
        <f t="shared" si="12"/>
        <v>1.2500000000000001E-2</v>
      </c>
      <c r="L47" s="2">
        <f t="shared" si="12"/>
        <v>0.05</v>
      </c>
      <c r="M47" s="2">
        <f t="shared" si="12"/>
        <v>0.34499999999999997</v>
      </c>
      <c r="N47" s="2">
        <f t="shared" si="12"/>
        <v>0</v>
      </c>
      <c r="O47" s="2">
        <f t="shared" si="12"/>
        <v>0</v>
      </c>
      <c r="P47" s="2">
        <f t="shared" si="12"/>
        <v>3.9249999999999998</v>
      </c>
      <c r="Q47" s="2">
        <f t="shared" si="10"/>
        <v>13.125</v>
      </c>
      <c r="R47" s="2">
        <f t="shared" si="11"/>
        <v>0</v>
      </c>
      <c r="S47" s="2">
        <f t="shared" si="11"/>
        <v>0</v>
      </c>
      <c r="T47" s="2">
        <f t="shared" si="11"/>
        <v>0</v>
      </c>
      <c r="U47" s="2">
        <f t="shared" si="11"/>
        <v>0</v>
      </c>
      <c r="AB47" s="65"/>
      <c r="AC47" s="65"/>
      <c r="AD47" s="65"/>
      <c r="AE47" s="65"/>
      <c r="AF47" s="65"/>
      <c r="AG47" s="65"/>
      <c r="AH47" s="65"/>
      <c r="AI47" s="65"/>
    </row>
    <row r="48" spans="1:35" s="82" customFormat="1">
      <c r="A48" s="21" t="str">
        <f>T8</f>
        <v>Fron 19</v>
      </c>
      <c r="B48" s="23">
        <v>250</v>
      </c>
      <c r="C48" s="2">
        <f t="shared" si="6"/>
        <v>25</v>
      </c>
      <c r="D48" s="2">
        <f t="shared" si="7"/>
        <v>11.626825</v>
      </c>
      <c r="E48" s="2">
        <f t="shared" si="8"/>
        <v>47.89875</v>
      </c>
      <c r="F48" s="2">
        <f t="shared" si="9"/>
        <v>6.5491000000000001</v>
      </c>
      <c r="G48" s="2">
        <f t="shared" si="12"/>
        <v>0.13250000000000003</v>
      </c>
      <c r="H48" s="2">
        <f t="shared" si="12"/>
        <v>0.2</v>
      </c>
      <c r="I48" s="2">
        <f t="shared" si="12"/>
        <v>0.125</v>
      </c>
      <c r="J48" s="2">
        <f t="shared" si="12"/>
        <v>2.5000000000000001E-3</v>
      </c>
      <c r="K48" s="2">
        <f t="shared" si="12"/>
        <v>1.2500000000000001E-2</v>
      </c>
      <c r="L48" s="2">
        <f t="shared" si="12"/>
        <v>0.05</v>
      </c>
      <c r="M48" s="2">
        <f t="shared" si="12"/>
        <v>0.34499999999999997</v>
      </c>
      <c r="N48" s="2">
        <f t="shared" si="12"/>
        <v>0</v>
      </c>
      <c r="O48" s="2">
        <f t="shared" si="12"/>
        <v>0</v>
      </c>
      <c r="P48" s="2">
        <f t="shared" si="12"/>
        <v>3.9249999999999998</v>
      </c>
      <c r="Q48" s="2">
        <f t="shared" si="10"/>
        <v>13.125</v>
      </c>
      <c r="R48" s="2">
        <f t="shared" si="11"/>
        <v>0</v>
      </c>
      <c r="S48" s="2">
        <f t="shared" si="11"/>
        <v>0</v>
      </c>
      <c r="T48" s="2">
        <f t="shared" si="11"/>
        <v>0</v>
      </c>
      <c r="U48" s="2">
        <f t="shared" si="11"/>
        <v>0</v>
      </c>
      <c r="AB48" s="65"/>
      <c r="AC48" s="65"/>
      <c r="AD48" s="65"/>
      <c r="AE48" s="65"/>
      <c r="AF48" s="65"/>
      <c r="AG48" s="65"/>
      <c r="AH48" s="65"/>
      <c r="AI48" s="65"/>
    </row>
    <row r="49" spans="1:35" s="82" customFormat="1">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5"/>
      <c r="AC49" s="65"/>
      <c r="AD49" s="65"/>
      <c r="AE49" s="65"/>
      <c r="AF49" s="65"/>
      <c r="AG49" s="65"/>
      <c r="AH49" s="65"/>
      <c r="AI49" s="65"/>
    </row>
    <row r="50" spans="1:35" s="82" customFormat="1" ht="13.5" thickBot="1">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5"/>
      <c r="AC50" s="65"/>
      <c r="AD50" s="65"/>
      <c r="AE50" s="65"/>
      <c r="AF50" s="65"/>
      <c r="AG50" s="65"/>
      <c r="AH50" s="65"/>
      <c r="AI50" s="65"/>
    </row>
    <row r="51" spans="1:35" s="13" customFormat="1" ht="13.5" thickBot="1">
      <c r="A51" s="11" t="s">
        <v>160</v>
      </c>
      <c r="B51" s="12">
        <v>250</v>
      </c>
      <c r="C51" s="12">
        <v>250</v>
      </c>
      <c r="D51" s="12" t="s">
        <v>161</v>
      </c>
      <c r="E51" s="12" t="s">
        <v>161</v>
      </c>
      <c r="F51" s="12" t="s">
        <v>161</v>
      </c>
      <c r="G51" s="12">
        <v>7.5</v>
      </c>
      <c r="H51" s="12">
        <v>15</v>
      </c>
      <c r="I51" s="12">
        <v>15</v>
      </c>
      <c r="J51" s="12">
        <v>0.15</v>
      </c>
      <c r="K51" s="12">
        <v>0.1</v>
      </c>
      <c r="L51" s="12">
        <v>3</v>
      </c>
      <c r="M51" s="12">
        <v>15</v>
      </c>
      <c r="N51" s="29" t="s">
        <v>162</v>
      </c>
      <c r="O51" s="29" t="s">
        <v>162</v>
      </c>
      <c r="P51" s="12">
        <v>360</v>
      </c>
      <c r="Q51" s="12" t="s">
        <v>163</v>
      </c>
      <c r="R51" s="12">
        <v>0.15</v>
      </c>
      <c r="S51" s="12">
        <v>0.7</v>
      </c>
      <c r="T51" s="12">
        <v>0.2</v>
      </c>
      <c r="U51" s="12">
        <v>20</v>
      </c>
      <c r="AB51" s="28"/>
      <c r="AC51" s="28"/>
      <c r="AD51" s="28"/>
      <c r="AE51" s="28"/>
      <c r="AF51" s="28"/>
      <c r="AG51" s="28"/>
      <c r="AH51" s="28"/>
      <c r="AI51" s="28"/>
    </row>
    <row r="53" spans="1:35" ht="20.25">
      <c r="A53" s="83" t="s">
        <v>164</v>
      </c>
    </row>
    <row r="54" spans="1:35" ht="25.5">
      <c r="A54" s="84"/>
      <c r="B54" s="85" t="s">
        <v>165</v>
      </c>
      <c r="C54" s="85" t="s">
        <v>166</v>
      </c>
      <c r="D54" s="85" t="s">
        <v>167</v>
      </c>
      <c r="E54" s="85" t="s">
        <v>168</v>
      </c>
      <c r="F54" s="85" t="s">
        <v>169</v>
      </c>
      <c r="G54" s="85" t="s">
        <v>170</v>
      </c>
    </row>
    <row r="55" spans="1:35">
      <c r="A55" s="86"/>
      <c r="B55" s="95"/>
      <c r="C55" s="96"/>
      <c r="D55" s="87">
        <f>(B55/100)*C55</f>
        <v>0</v>
      </c>
      <c r="E55" s="87">
        <f>G55</f>
        <v>0</v>
      </c>
      <c r="F55" s="96"/>
      <c r="G55" s="87">
        <f>(B55/100)*F55</f>
        <v>0</v>
      </c>
    </row>
    <row r="56" spans="1:35" s="27" customFormat="1">
      <c r="A56" s="41" t="s">
        <v>46</v>
      </c>
      <c r="B56" s="16">
        <v>1</v>
      </c>
      <c r="C56" s="88">
        <v>2</v>
      </c>
      <c r="D56" s="89">
        <v>3</v>
      </c>
      <c r="E56" s="89">
        <v>4</v>
      </c>
      <c r="F56" s="88">
        <v>5</v>
      </c>
      <c r="G56" s="89">
        <v>6</v>
      </c>
      <c r="H56" s="90">
        <v>7</v>
      </c>
      <c r="I56" s="90">
        <v>8</v>
      </c>
      <c r="J56" s="90">
        <v>9</v>
      </c>
      <c r="K56" s="88">
        <v>10</v>
      </c>
      <c r="L56" s="88">
        <v>11</v>
      </c>
      <c r="M56" s="89">
        <v>12</v>
      </c>
      <c r="N56" s="89">
        <v>13</v>
      </c>
      <c r="O56" s="88">
        <v>14</v>
      </c>
      <c r="P56" s="89">
        <v>15</v>
      </c>
      <c r="Q56" s="90">
        <v>16</v>
      </c>
      <c r="R56" s="90">
        <v>17</v>
      </c>
      <c r="S56" s="90">
        <v>18</v>
      </c>
      <c r="T56" s="88">
        <v>19</v>
      </c>
      <c r="U56" s="88">
        <v>20</v>
      </c>
    </row>
    <row r="57" spans="1:35" s="27" customFormat="1">
      <c r="A57" s="41" t="s">
        <v>49</v>
      </c>
      <c r="B57" s="16" t="str">
        <f>C8</f>
        <v>Fron 1</v>
      </c>
      <c r="C57" s="16" t="str">
        <f t="shared" ref="C57:U57" si="13">D8</f>
        <v>Fron 2</v>
      </c>
      <c r="D57" s="16" t="str">
        <f t="shared" si="13"/>
        <v>Fron 3</v>
      </c>
      <c r="E57" s="16" t="str">
        <f t="shared" si="13"/>
        <v>Fron 4</v>
      </c>
      <c r="F57" s="16" t="str">
        <f t="shared" si="13"/>
        <v>Fron 5</v>
      </c>
      <c r="G57" s="16" t="str">
        <f t="shared" si="13"/>
        <v>Fron 6</v>
      </c>
      <c r="H57" s="16" t="str">
        <f t="shared" si="13"/>
        <v>Fron 7</v>
      </c>
      <c r="I57" s="16" t="str">
        <f t="shared" si="13"/>
        <v>Fron 8</v>
      </c>
      <c r="J57" s="16" t="str">
        <f t="shared" si="13"/>
        <v>Fron 9</v>
      </c>
      <c r="K57" s="16" t="str">
        <f t="shared" si="13"/>
        <v>Fron 10</v>
      </c>
      <c r="L57" s="16" t="str">
        <f t="shared" si="13"/>
        <v>Fron 11</v>
      </c>
      <c r="M57" s="16" t="str">
        <f t="shared" si="13"/>
        <v>Fron 12</v>
      </c>
      <c r="N57" s="16" t="str">
        <f t="shared" si="13"/>
        <v>Fron 13</v>
      </c>
      <c r="O57" s="16" t="str">
        <f t="shared" si="13"/>
        <v>Fron 14</v>
      </c>
      <c r="P57" s="16" t="str">
        <f t="shared" si="13"/>
        <v>Fron 16</v>
      </c>
      <c r="Q57" s="16" t="str">
        <f t="shared" si="13"/>
        <v>Fron 17</v>
      </c>
      <c r="R57" s="16" t="str">
        <f t="shared" si="13"/>
        <v>Fron 18</v>
      </c>
      <c r="S57" s="16" t="str">
        <f t="shared" si="13"/>
        <v>Fron 19</v>
      </c>
      <c r="T57" s="16">
        <f t="shared" si="13"/>
        <v>0</v>
      </c>
      <c r="U57" s="16">
        <f t="shared" si="13"/>
        <v>0</v>
      </c>
    </row>
    <row r="58" spans="1:35" s="27" customFormat="1" hidden="1">
      <c r="A58" s="41" t="s">
        <v>171</v>
      </c>
      <c r="B58" s="43" t="str">
        <f>C16&amp;" I "&amp;(VLOOKUP(C14,Table2456[],6,FALSE))</f>
        <v>Sandy Loam I Grass</v>
      </c>
      <c r="C58" s="43" t="str">
        <f>D16&amp;" I "&amp;(VLOOKUP(D14,Table2456[],6,FALSE))</f>
        <v>Sandy Loam I Grass</v>
      </c>
      <c r="D58" s="21" t="str">
        <f>E16&amp;" I "&amp;(VLOOKUP(E14,Table2456[],6,FALSE))</f>
        <v>Sandy Loam I Grass</v>
      </c>
      <c r="E58" s="21" t="str">
        <f>F16&amp;" I "&amp;(VLOOKUP(F14,Table2456[],6,FALSE))</f>
        <v>Sandy Loam I Grass</v>
      </c>
      <c r="F58" s="21" t="str">
        <f>G16&amp;" I "&amp;(VLOOKUP(G14,Table2456[],6,FALSE))</f>
        <v>Sandy Loam I Grass</v>
      </c>
      <c r="G58" s="21" t="str">
        <f>H16&amp;" I "&amp;(VLOOKUP(H14,Table2456[],6,FALSE))</f>
        <v>Sandy Loam I Grass</v>
      </c>
      <c r="H58" s="21" t="str">
        <f>I16&amp;" I "&amp;(VLOOKUP(I14,Table2456[],6,FALSE))</f>
        <v>Sandy Loam I Grass</v>
      </c>
      <c r="I58" s="21" t="str">
        <f>J16&amp;" I "&amp;(VLOOKUP(J14,Table2456[],6,FALSE))</f>
        <v>Sandy Loam I Grass</v>
      </c>
      <c r="J58" s="21" t="str">
        <f>K16&amp;" I "&amp;(VLOOKUP(K14,Table2456[],6,FALSE))</f>
        <v>Sandy Loam I Grass</v>
      </c>
      <c r="K58" s="21" t="str">
        <f>L16&amp;" I "&amp;(VLOOKUP(L14,Table2456[],6,FALSE))</f>
        <v>Sandy Loam I Grass</v>
      </c>
      <c r="L58" s="21" t="str">
        <f>M16&amp;" I "&amp;(VLOOKUP(M14,Table2456[],6,FALSE))</f>
        <v>Sandy Loam I Grass</v>
      </c>
      <c r="M58" s="21" t="str">
        <f>N16&amp;" I "&amp;(VLOOKUP(N14,Table2456[],6,FALSE))</f>
        <v>Sandy Loam I Grass</v>
      </c>
      <c r="N58" s="21" t="str">
        <f>O16&amp;" I "&amp;(VLOOKUP(O14,Table2456[],6,FALSE))</f>
        <v>Sandy Loam I Grass</v>
      </c>
      <c r="O58" s="21" t="str">
        <f>P16&amp;" I "&amp;(VLOOKUP(P14,Table2456[],6,FALSE))</f>
        <v>Sandy Loam I Grass</v>
      </c>
      <c r="P58" s="21" t="str">
        <f>Q16&amp;" I "&amp;(VLOOKUP(Q14,Table2456[],6,FALSE))</f>
        <v>Sandy Loam I Grass</v>
      </c>
      <c r="Q58" s="21" t="str">
        <f>R16&amp;" I "&amp;(VLOOKUP(R14,Table2456[],6,FALSE))</f>
        <v>Sandy Loam I Grass</v>
      </c>
      <c r="R58" s="21" t="str">
        <f>S16&amp;" I "&amp;(VLOOKUP(S14,Table2456[],6,FALSE))</f>
        <v>Sandy Loam I Grass</v>
      </c>
      <c r="S58" s="21" t="str">
        <f>T16&amp;" I "&amp;(VLOOKUP(T14,Table2456[],6,FALSE))</f>
        <v>Sandy Loam I Grass</v>
      </c>
      <c r="T58" s="21" t="e">
        <f>U16&amp;" I "&amp;(VLOOKUP(U14,Table2456[],6,FALSE))</f>
        <v>#N/A</v>
      </c>
      <c r="U58" s="21" t="e">
        <f>V16&amp;" I "&amp;(VLOOKUP(V14,Table2456[],6,FALSE))</f>
        <v>#N/A</v>
      </c>
    </row>
    <row r="59" spans="1:35" s="27" customFormat="1" hidden="1">
      <c r="A59" s="91" t="s">
        <v>172</v>
      </c>
      <c r="B59" s="92">
        <f>VLOOKUP(C$14,Table2456[],5,FALSE)</f>
        <v>6.2</v>
      </c>
      <c r="C59" s="92">
        <f>VLOOKUP(D$14,Table2456[],5,FALSE)</f>
        <v>6.2</v>
      </c>
      <c r="D59" s="92">
        <f>VLOOKUP(E$14,Table2456[],5,FALSE)</f>
        <v>6.2</v>
      </c>
      <c r="E59" s="92">
        <f>VLOOKUP(F$14,Table2456[],5,FALSE)</f>
        <v>6.2</v>
      </c>
      <c r="F59" s="92">
        <f>VLOOKUP(G$14,Table2456[],5,FALSE)</f>
        <v>6.2</v>
      </c>
      <c r="G59" s="92">
        <f>VLOOKUP(H$14,Table2456[],5,FALSE)</f>
        <v>6.2</v>
      </c>
      <c r="H59" s="92">
        <f>VLOOKUP(I$14,Table2456[],5,FALSE)</f>
        <v>6.2</v>
      </c>
      <c r="I59" s="92">
        <f>VLOOKUP(J$14,Table2456[],5,FALSE)</f>
        <v>6.2</v>
      </c>
      <c r="J59" s="92">
        <f>VLOOKUP(K$14,Table2456[],5,FALSE)</f>
        <v>6.2</v>
      </c>
      <c r="K59" s="92">
        <f>VLOOKUP(L$14,Table2456[],5,FALSE)</f>
        <v>6.2</v>
      </c>
      <c r="L59" s="92">
        <f>VLOOKUP(M$14,Table2456[],5,FALSE)</f>
        <v>6.2</v>
      </c>
      <c r="M59" s="92">
        <f>VLOOKUP(N$14,Table2456[],5,FALSE)</f>
        <v>6.2</v>
      </c>
      <c r="N59" s="92">
        <f>VLOOKUP(O$14,Table2456[],5,FALSE)</f>
        <v>6.2</v>
      </c>
      <c r="O59" s="92">
        <f>VLOOKUP(P$14,Table2456[],5,FALSE)</f>
        <v>6.2</v>
      </c>
      <c r="P59" s="92">
        <f>VLOOKUP(Q$14,Table2456[],5,FALSE)</f>
        <v>6.2</v>
      </c>
      <c r="Q59" s="92">
        <f>VLOOKUP(R$14,Table2456[],5,FALSE)</f>
        <v>6.2</v>
      </c>
      <c r="R59" s="92">
        <f>VLOOKUP(S$14,Table2456[],5,FALSE)</f>
        <v>6.2</v>
      </c>
      <c r="S59" s="92">
        <f>VLOOKUP(T$14,Table2456[],5,FALSE)</f>
        <v>6.2</v>
      </c>
      <c r="T59" s="92" t="e">
        <f>VLOOKUP(U$14,Table2456[],5,FALSE)</f>
        <v>#N/A</v>
      </c>
      <c r="U59" s="92" t="e">
        <f>VLOOKUP(V$14,Table2456[],5,FALSE)</f>
        <v>#N/A</v>
      </c>
    </row>
    <row r="60" spans="1:35" s="27" customFormat="1" hidden="1">
      <c r="A60" s="91" t="s">
        <v>74</v>
      </c>
      <c r="B60" s="92">
        <f>C10</f>
        <v>6.2</v>
      </c>
      <c r="C60" s="92">
        <f t="shared" ref="C60:U60" si="14">D10</f>
        <v>6.5</v>
      </c>
      <c r="D60" s="92">
        <f t="shared" si="14"/>
        <v>6.1</v>
      </c>
      <c r="E60" s="92">
        <f t="shared" si="14"/>
        <v>6.2</v>
      </c>
      <c r="F60" s="92">
        <f t="shared" si="14"/>
        <v>6</v>
      </c>
      <c r="G60" s="92">
        <f t="shared" si="14"/>
        <v>6.1</v>
      </c>
      <c r="H60" s="92">
        <f t="shared" si="14"/>
        <v>6.7</v>
      </c>
      <c r="I60" s="92">
        <f t="shared" si="14"/>
        <v>6.1</v>
      </c>
      <c r="J60" s="92">
        <f t="shared" si="14"/>
        <v>6</v>
      </c>
      <c r="K60" s="92">
        <f t="shared" si="14"/>
        <v>5.9</v>
      </c>
      <c r="L60" s="92">
        <f t="shared" si="14"/>
        <v>5.9</v>
      </c>
      <c r="M60" s="92">
        <f t="shared" si="14"/>
        <v>5.8</v>
      </c>
      <c r="N60" s="92">
        <f t="shared" si="14"/>
        <v>5.8</v>
      </c>
      <c r="O60" s="92">
        <f t="shared" si="14"/>
        <v>6.4</v>
      </c>
      <c r="P60" s="92">
        <f t="shared" si="14"/>
        <v>6.6</v>
      </c>
      <c r="Q60" s="92">
        <f t="shared" si="14"/>
        <v>6.5</v>
      </c>
      <c r="R60" s="92">
        <f t="shared" si="14"/>
        <v>7.3</v>
      </c>
      <c r="S60" s="92">
        <f t="shared" si="14"/>
        <v>7.1</v>
      </c>
      <c r="T60" s="92">
        <f t="shared" si="14"/>
        <v>0</v>
      </c>
      <c r="U60" s="92">
        <f t="shared" si="14"/>
        <v>0</v>
      </c>
    </row>
    <row r="61" spans="1:35" s="27" customFormat="1" hidden="1">
      <c r="A61" s="91" t="s">
        <v>173</v>
      </c>
      <c r="B61" s="92">
        <f t="shared" ref="B61:U61" si="15">VLOOKUP(B58,$AD9:$AE18,2,FALSE)</f>
        <v>5</v>
      </c>
      <c r="C61" s="92">
        <f t="shared" si="15"/>
        <v>5</v>
      </c>
      <c r="D61" s="92">
        <f t="shared" si="15"/>
        <v>5</v>
      </c>
      <c r="E61" s="92">
        <f t="shared" si="15"/>
        <v>5</v>
      </c>
      <c r="F61" s="92">
        <f t="shared" si="15"/>
        <v>5</v>
      </c>
      <c r="G61" s="92">
        <f t="shared" si="15"/>
        <v>5</v>
      </c>
      <c r="H61" s="92">
        <f t="shared" si="15"/>
        <v>5</v>
      </c>
      <c r="I61" s="92">
        <f t="shared" si="15"/>
        <v>5</v>
      </c>
      <c r="J61" s="92">
        <f t="shared" si="15"/>
        <v>5</v>
      </c>
      <c r="K61" s="92">
        <f t="shared" si="15"/>
        <v>5</v>
      </c>
      <c r="L61" s="92">
        <f t="shared" si="15"/>
        <v>5</v>
      </c>
      <c r="M61" s="92">
        <f t="shared" si="15"/>
        <v>5</v>
      </c>
      <c r="N61" s="92">
        <f t="shared" si="15"/>
        <v>5</v>
      </c>
      <c r="O61" s="92">
        <f t="shared" si="15"/>
        <v>5</v>
      </c>
      <c r="P61" s="92">
        <f t="shared" si="15"/>
        <v>5</v>
      </c>
      <c r="Q61" s="92">
        <f t="shared" si="15"/>
        <v>5</v>
      </c>
      <c r="R61" s="92">
        <f t="shared" si="15"/>
        <v>5</v>
      </c>
      <c r="S61" s="92">
        <f t="shared" si="15"/>
        <v>5</v>
      </c>
      <c r="T61" s="92" t="e">
        <f t="shared" si="15"/>
        <v>#N/A</v>
      </c>
      <c r="U61" s="92" t="e">
        <f t="shared" si="15"/>
        <v>#N/A</v>
      </c>
    </row>
    <row r="62" spans="1:35" s="27" customFormat="1" hidden="1">
      <c r="A62" s="91" t="s">
        <v>174</v>
      </c>
      <c r="B62" s="93">
        <f>B31</f>
        <v>250</v>
      </c>
      <c r="C62" s="93">
        <f>B32</f>
        <v>250</v>
      </c>
      <c r="D62" s="93">
        <f>B33</f>
        <v>250</v>
      </c>
      <c r="E62" s="93">
        <f>B34</f>
        <v>250</v>
      </c>
      <c r="F62" s="93">
        <f>B35</f>
        <v>250</v>
      </c>
      <c r="G62" s="93">
        <f>B36</f>
        <v>250</v>
      </c>
      <c r="H62" s="93">
        <f>B37</f>
        <v>250</v>
      </c>
      <c r="I62" s="93">
        <f>B38</f>
        <v>250</v>
      </c>
      <c r="J62" s="93">
        <f>B39</f>
        <v>250</v>
      </c>
      <c r="K62" s="93">
        <f>B40</f>
        <v>250</v>
      </c>
      <c r="L62" s="93">
        <f>B41</f>
        <v>250</v>
      </c>
      <c r="M62" s="93">
        <f>B42</f>
        <v>250</v>
      </c>
      <c r="N62" s="93">
        <f>B43</f>
        <v>250</v>
      </c>
      <c r="O62" s="93">
        <f>B44</f>
        <v>250</v>
      </c>
      <c r="P62" s="93">
        <f>B45</f>
        <v>250</v>
      </c>
      <c r="Q62" s="93">
        <f>B46</f>
        <v>250</v>
      </c>
      <c r="R62" s="93">
        <f>B47</f>
        <v>250</v>
      </c>
      <c r="S62" s="93">
        <f>B48</f>
        <v>250</v>
      </c>
      <c r="T62" s="93">
        <f>B49</f>
        <v>0</v>
      </c>
      <c r="U62" s="93">
        <f>B50</f>
        <v>0</v>
      </c>
    </row>
    <row r="63" spans="1:35" s="27" customFormat="1" ht="25.5">
      <c r="A63" s="85" t="s">
        <v>175</v>
      </c>
      <c r="B63" s="93">
        <f>$E55*(B62/100)</f>
        <v>0</v>
      </c>
      <c r="C63" s="93">
        <f t="shared" ref="C63:U63" si="16">$E55*(C62/100)</f>
        <v>0</v>
      </c>
      <c r="D63" s="93">
        <f t="shared" si="16"/>
        <v>0</v>
      </c>
      <c r="E63" s="93">
        <f t="shared" si="16"/>
        <v>0</v>
      </c>
      <c r="F63" s="93">
        <f>$E55*(F62/100)</f>
        <v>0</v>
      </c>
      <c r="G63" s="93">
        <f t="shared" si="16"/>
        <v>0</v>
      </c>
      <c r="H63" s="93">
        <f t="shared" si="16"/>
        <v>0</v>
      </c>
      <c r="I63" s="93">
        <f t="shared" si="16"/>
        <v>0</v>
      </c>
      <c r="J63" s="93">
        <f t="shared" si="16"/>
        <v>0</v>
      </c>
      <c r="K63" s="93">
        <f t="shared" si="16"/>
        <v>0</v>
      </c>
      <c r="L63" s="93">
        <f t="shared" si="16"/>
        <v>0</v>
      </c>
      <c r="M63" s="93">
        <f t="shared" si="16"/>
        <v>0</v>
      </c>
      <c r="N63" s="93">
        <f t="shared" si="16"/>
        <v>0</v>
      </c>
      <c r="O63" s="93">
        <f t="shared" si="16"/>
        <v>0</v>
      </c>
      <c r="P63" s="93">
        <f t="shared" si="16"/>
        <v>0</v>
      </c>
      <c r="Q63" s="93">
        <f t="shared" si="16"/>
        <v>0</v>
      </c>
      <c r="R63" s="93">
        <f t="shared" si="16"/>
        <v>0</v>
      </c>
      <c r="S63" s="93">
        <f t="shared" si="16"/>
        <v>0</v>
      </c>
      <c r="T63" s="93">
        <f t="shared" si="16"/>
        <v>0</v>
      </c>
      <c r="U63" s="93">
        <f t="shared" si="16"/>
        <v>0</v>
      </c>
    </row>
    <row r="64" spans="1:35" s="27" customFormat="1" ht="25.5">
      <c r="A64" s="85" t="s">
        <v>176</v>
      </c>
      <c r="B64" s="93">
        <f>(B59-B60)*B61</f>
        <v>0</v>
      </c>
      <c r="C64" s="93">
        <f t="shared" ref="C64:U64" si="17">(C59-C60)*C61</f>
        <v>-1.4999999999999991</v>
      </c>
      <c r="D64" s="93">
        <f t="shared" si="17"/>
        <v>0.50000000000000266</v>
      </c>
      <c r="E64" s="93">
        <f t="shared" si="17"/>
        <v>0</v>
      </c>
      <c r="F64" s="93">
        <f t="shared" si="17"/>
        <v>1.0000000000000009</v>
      </c>
      <c r="G64" s="93">
        <f t="shared" si="17"/>
        <v>0.50000000000000266</v>
      </c>
      <c r="H64" s="93">
        <f t="shared" si="17"/>
        <v>-2.5</v>
      </c>
      <c r="I64" s="93">
        <f t="shared" si="17"/>
        <v>0.50000000000000266</v>
      </c>
      <c r="J64" s="93">
        <f t="shared" si="17"/>
        <v>1.0000000000000009</v>
      </c>
      <c r="K64" s="93">
        <f t="shared" si="17"/>
        <v>1.4999999999999991</v>
      </c>
      <c r="L64" s="93">
        <f t="shared" si="17"/>
        <v>1.4999999999999991</v>
      </c>
      <c r="M64" s="93">
        <f t="shared" si="17"/>
        <v>2.0000000000000018</v>
      </c>
      <c r="N64" s="93">
        <f t="shared" si="17"/>
        <v>2.0000000000000018</v>
      </c>
      <c r="O64" s="93">
        <f t="shared" si="17"/>
        <v>-1.0000000000000009</v>
      </c>
      <c r="P64" s="93">
        <f t="shared" si="17"/>
        <v>-1.9999999999999973</v>
      </c>
      <c r="Q64" s="93">
        <f t="shared" si="17"/>
        <v>-1.4999999999999991</v>
      </c>
      <c r="R64" s="93">
        <f t="shared" si="17"/>
        <v>-5.4999999999999982</v>
      </c>
      <c r="S64" s="93">
        <f t="shared" si="17"/>
        <v>-4.4999999999999973</v>
      </c>
      <c r="T64" s="93" t="e">
        <f t="shared" si="17"/>
        <v>#N/A</v>
      </c>
      <c r="U64" s="93" t="e">
        <f t="shared" si="17"/>
        <v>#N/A</v>
      </c>
    </row>
    <row r="65" spans="1:21" s="27" customFormat="1" ht="38.25">
      <c r="A65" s="85" t="s">
        <v>177</v>
      </c>
      <c r="B65" s="94" t="str">
        <f>IF(B64&lt;=B63,"OVER","UNDER")</f>
        <v>OVER</v>
      </c>
      <c r="C65" s="94" t="str">
        <f t="shared" ref="C65:U65" si="18">IF(C64&lt;=C63,"OVER","UNDER")</f>
        <v>OVER</v>
      </c>
      <c r="D65" s="94" t="str">
        <f t="shared" si="18"/>
        <v>UNDER</v>
      </c>
      <c r="E65" s="94" t="str">
        <f t="shared" si="18"/>
        <v>OVER</v>
      </c>
      <c r="F65" s="94" t="str">
        <f t="shared" si="18"/>
        <v>UNDER</v>
      </c>
      <c r="G65" s="94" t="str">
        <f t="shared" si="18"/>
        <v>UNDER</v>
      </c>
      <c r="H65" s="94" t="str">
        <f t="shared" si="18"/>
        <v>OVER</v>
      </c>
      <c r="I65" s="94" t="str">
        <f t="shared" si="18"/>
        <v>UNDER</v>
      </c>
      <c r="J65" s="94" t="str">
        <f t="shared" si="18"/>
        <v>UNDER</v>
      </c>
      <c r="K65" s="94" t="str">
        <f t="shared" si="18"/>
        <v>UNDER</v>
      </c>
      <c r="L65" s="94" t="str">
        <f t="shared" si="18"/>
        <v>UNDER</v>
      </c>
      <c r="M65" s="94" t="str">
        <f t="shared" si="18"/>
        <v>UNDER</v>
      </c>
      <c r="N65" s="94" t="str">
        <f t="shared" si="18"/>
        <v>UNDER</v>
      </c>
      <c r="O65" s="94" t="str">
        <f t="shared" si="18"/>
        <v>OVER</v>
      </c>
      <c r="P65" s="94" t="str">
        <f t="shared" si="18"/>
        <v>OVER</v>
      </c>
      <c r="Q65" s="94" t="str">
        <f t="shared" si="18"/>
        <v>OVER</v>
      </c>
      <c r="R65" s="94" t="str">
        <f t="shared" si="18"/>
        <v>OVER</v>
      </c>
      <c r="S65" s="94" t="str">
        <f t="shared" si="18"/>
        <v>OVER</v>
      </c>
      <c r="T65" s="94" t="e">
        <f t="shared" si="18"/>
        <v>#N/A</v>
      </c>
      <c r="U65" s="94"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9" priority="30" operator="equal">
      <formula>"DECREASE"</formula>
    </cfRule>
    <cfRule type="cellIs" dxfId="38" priority="31" operator="equal">
      <formula>"INCREASE"</formula>
    </cfRule>
  </conditionalFormatting>
  <conditionalFormatting sqref="B62:U65 B31:B50">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REGU-204-2742924</_dlc_DocId>
    <_dlc_DocIdUrl xmlns="9be56660-2c31-41ef-bc00-23e72f632f2a">
      <Url>https://cyfoethnaturiolcymru.sharepoint.com/teams/Regulatory/Permitting/_layouts/15/DocIdRedir.aspx?ID=REGU-204-2742924</Url>
      <Description>REGU-204-2742924</Description>
    </_dlc_DocIdUrl>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2021-05-18T23:00:00+00:00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55" ma:contentTypeDescription="Permitting &amp; Compliance Word Document" ma:contentTypeScope="" ma:versionID="9cf02bc70e89ee06290ca5582b889936">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42a8e54cc2f5687b76ee59afac3579dc"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E4955-DA3A-40AC-A3F0-DB6816BE0801}"/>
</file>

<file path=customXml/itemProps2.xml><?xml version="1.0" encoding="utf-8"?>
<ds:datastoreItem xmlns:ds="http://schemas.openxmlformats.org/officeDocument/2006/customXml" ds:itemID="{023A8C3F-B6D7-4636-ADD7-4331EC7BB113}"/>
</file>

<file path=customXml/itemProps3.xml><?xml version="1.0" encoding="utf-8"?>
<ds:datastoreItem xmlns:ds="http://schemas.openxmlformats.org/officeDocument/2006/customXml" ds:itemID="{3EB88BFD-E29A-4849-A8E6-116EB74B98EA}"/>
</file>

<file path=customXml/itemProps4.xml><?xml version="1.0" encoding="utf-8"?>
<ds:datastoreItem xmlns:ds="http://schemas.openxmlformats.org/officeDocument/2006/customXml" ds:itemID="{BF9EBC26-CC65-4119-9D33-26E30A85A781}"/>
</file>

<file path=customXml/itemProps5.xml><?xml version="1.0" encoding="utf-8"?>
<ds:datastoreItem xmlns:ds="http://schemas.openxmlformats.org/officeDocument/2006/customXml" ds:itemID="{AEA60B66-0495-4F42-887D-83AD6F26B1C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Sleep, Sion</dc:creator>
  <cp:keywords/>
  <dc:description/>
  <cp:lastModifiedBy>Sleep, Sion</cp:lastModifiedBy>
  <cp:revision/>
  <dcterms:created xsi:type="dcterms:W3CDTF">2016-09-26T10:07:59Z</dcterms:created>
  <dcterms:modified xsi:type="dcterms:W3CDTF">2021-06-09T09:41:06Z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13361992-27b6-4bd9-b66a-7d57ff89442f</vt:lpwstr>
  </property>
</Properties>
</file>