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workbookProtection workbookPassword="953B" lockStructure="1"/>
  <bookViews>
    <workbookView xWindow="0" yWindow="0" windowWidth="25200" windowHeight="11385" tabRatio="894" firstSheet="1" activeTab="12"/>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7"/>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79017"/>
</workbook>
</file>

<file path=xl/calcChain.xml><?xml version="1.0" encoding="utf-8"?>
<calcChain xmlns="http://schemas.openxmlformats.org/spreadsheetml/2006/main">
  <c r="F5" i="20" l="1"/>
  <c r="F6" i="20"/>
  <c r="F10" i="20"/>
  <c r="F12" i="20" s="1"/>
  <c r="F7" i="20"/>
  <c r="F8" i="20"/>
  <c r="F10" i="14"/>
  <c r="G10" i="14"/>
  <c r="F11" i="14"/>
  <c r="G11" i="14" s="1"/>
  <c r="D357" i="17" s="1"/>
  <c r="F357" i="17" s="1"/>
  <c r="F12" i="14"/>
  <c r="G12" i="14" s="1"/>
  <c r="D361" i="17" s="1"/>
  <c r="F361" i="17" s="1"/>
  <c r="F13" i="14"/>
  <c r="G13" i="14" s="1"/>
  <c r="D365" i="17"/>
  <c r="F365" i="17" s="1"/>
  <c r="F14" i="14"/>
  <c r="G14" i="14" s="1"/>
  <c r="D369" i="17" s="1"/>
  <c r="F369" i="17" s="1"/>
  <c r="G17" i="14"/>
  <c r="D373" i="17" s="1"/>
  <c r="F373" i="17" s="1"/>
  <c r="G18" i="14"/>
  <c r="D377" i="17"/>
  <c r="F377" i="17" s="1"/>
  <c r="G19" i="14"/>
  <c r="D381" i="17" s="1"/>
  <c r="F381" i="17" s="1"/>
  <c r="G20" i="14"/>
  <c r="D385" i="17"/>
  <c r="F385" i="17" s="1"/>
  <c r="G21" i="14"/>
  <c r="D389" i="17" s="1"/>
  <c r="F389" i="17" s="1"/>
  <c r="G22" i="14"/>
  <c r="G23" i="14"/>
  <c r="D393" i="17" s="1"/>
  <c r="F393" i="17" s="1"/>
  <c r="G24" i="14"/>
  <c r="D397" i="17" s="1"/>
  <c r="F397" i="17" s="1"/>
  <c r="G124" i="4"/>
  <c r="G123" i="4"/>
  <c r="G122" i="4"/>
  <c r="G121" i="4"/>
  <c r="G120" i="4"/>
  <c r="G93" i="4"/>
  <c r="G9" i="4"/>
  <c r="G130" i="4" s="1"/>
  <c r="D8" i="3" s="1"/>
  <c r="D22" i="3" s="1"/>
  <c r="E22" i="3" s="1"/>
  <c r="F15" i="1" s="1"/>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D55" i="18"/>
  <c r="E54" i="18"/>
  <c r="F54" i="18" s="1"/>
  <c r="G13" i="1" s="1"/>
  <c r="E53" i="18"/>
  <c r="F53" i="18" s="1"/>
  <c r="G12" i="1" s="1"/>
  <c r="E52" i="18"/>
  <c r="E51" i="18"/>
  <c r="D51" i="18"/>
  <c r="F51" i="18" s="1"/>
  <c r="G10" i="1" s="1"/>
  <c r="H55" i="18"/>
  <c r="E14" i="1" s="1"/>
  <c r="H54" i="18"/>
  <c r="E13" i="1"/>
  <c r="H53" i="18"/>
  <c r="E12" i="1" s="1"/>
  <c r="H52" i="18"/>
  <c r="E11" i="1" s="1"/>
  <c r="H51" i="18"/>
  <c r="E10" i="1" s="1"/>
  <c r="D56" i="18"/>
  <c r="F56" i="18" s="1"/>
  <c r="D54" i="18"/>
  <c r="D53" i="18"/>
  <c r="D52" i="18"/>
  <c r="F52" i="18" s="1"/>
  <c r="E5" i="18"/>
  <c r="E4" i="18"/>
  <c r="D4" i="3"/>
  <c r="D4" i="8" s="1"/>
  <c r="D23" i="8" s="1"/>
  <c r="D42" i="8" s="1"/>
  <c r="D5" i="3"/>
  <c r="D5" i="8" s="1"/>
  <c r="D24" i="8" s="1"/>
  <c r="D43" i="8" s="1"/>
  <c r="G9" i="6"/>
  <c r="G10" i="6"/>
  <c r="G11" i="6"/>
  <c r="G12" i="6"/>
  <c r="G8" i="8"/>
  <c r="G9" i="8"/>
  <c r="G10" i="8"/>
  <c r="G11" i="8"/>
  <c r="G27" i="8"/>
  <c r="G28" i="8"/>
  <c r="G29" i="8"/>
  <c r="G30" i="8"/>
  <c r="G32" i="8" s="1"/>
  <c r="G34" i="8" s="1"/>
  <c r="G46" i="8"/>
  <c r="G48" i="8"/>
  <c r="G47"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F25" i="9"/>
  <c r="D52" i="9" s="1"/>
  <c r="F29" i="9"/>
  <c r="D53" i="9" s="1"/>
  <c r="F33" i="9"/>
  <c r="D54" i="9"/>
  <c r="F37" i="9"/>
  <c r="F41" i="9"/>
  <c r="D55" i="9" s="1"/>
  <c r="G10" i="10"/>
  <c r="G19" i="10" s="1"/>
  <c r="H19" i="10" s="1"/>
  <c r="J19" i="10" s="1"/>
  <c r="G11" i="10"/>
  <c r="D410" i="17" s="1"/>
  <c r="F410" i="17" s="1"/>
  <c r="G12" i="10"/>
  <c r="D416" i="17"/>
  <c r="F416" i="17" s="1"/>
  <c r="G13" i="10"/>
  <c r="D422" i="17" s="1"/>
  <c r="F422" i="17"/>
  <c r="G14" i="10"/>
  <c r="D428" i="17" s="1"/>
  <c r="F428" i="17" s="1"/>
  <c r="G15" i="10"/>
  <c r="D434" i="17"/>
  <c r="F434" i="17" s="1"/>
  <c r="G16" i="10"/>
  <c r="D440" i="17" s="1"/>
  <c r="F440" i="17" s="1"/>
  <c r="G17" i="10"/>
  <c r="D446" i="17" s="1"/>
  <c r="G18" i="10"/>
  <c r="G26" i="10"/>
  <c r="D460" i="17"/>
  <c r="F460" i="17" s="1"/>
  <c r="G29" i="10"/>
  <c r="G30" i="10"/>
  <c r="D472" i="17" s="1"/>
  <c r="F472" i="17" s="1"/>
  <c r="G31" i="10"/>
  <c r="D478" i="17" s="1"/>
  <c r="F478" i="17" s="1"/>
  <c r="G32" i="10"/>
  <c r="D484" i="17"/>
  <c r="F484" i="17" s="1"/>
  <c r="G33" i="10"/>
  <c r="G34" i="10"/>
  <c r="G35" i="10"/>
  <c r="D502" i="17" s="1"/>
  <c r="F502" i="17" s="1"/>
  <c r="G36" i="10"/>
  <c r="D508" i="17" s="1"/>
  <c r="F508" i="17" s="1"/>
  <c r="G37" i="10"/>
  <c r="D514" i="17" s="1"/>
  <c r="F514" i="17" s="1"/>
  <c r="G38" i="10"/>
  <c r="D520" i="17" s="1"/>
  <c r="F520" i="17" s="1"/>
  <c r="G39" i="10"/>
  <c r="G51" i="10"/>
  <c r="G52" i="10"/>
  <c r="D602" i="17" s="1"/>
  <c r="F602" i="17" s="1"/>
  <c r="G53" i="10"/>
  <c r="D608" i="17" s="1"/>
  <c r="F608" i="17" s="1"/>
  <c r="G54" i="10"/>
  <c r="D552" i="17" s="1"/>
  <c r="F552" i="17" s="1"/>
  <c r="G55" i="10"/>
  <c r="D558" i="17" s="1"/>
  <c r="F558" i="17" s="1"/>
  <c r="G56" i="10"/>
  <c r="D564" i="17"/>
  <c r="F564" i="17" s="1"/>
  <c r="G57" i="10"/>
  <c r="D570" i="17" s="1"/>
  <c r="F570" i="17" s="1"/>
  <c r="G58" i="10"/>
  <c r="D576" i="17"/>
  <c r="F576" i="17" s="1"/>
  <c r="G70" i="10"/>
  <c r="G71" i="10"/>
  <c r="G72" i="10"/>
  <c r="G74" i="10"/>
  <c r="D620" i="17" s="1"/>
  <c r="F620" i="17" s="1"/>
  <c r="G75" i="10"/>
  <c r="D626" i="17" s="1"/>
  <c r="F626" i="17" s="1"/>
  <c r="G76" i="10"/>
  <c r="D632" i="17" s="1"/>
  <c r="F632" i="17"/>
  <c r="G77" i="10"/>
  <c r="D638" i="17"/>
  <c r="F638" i="17" s="1"/>
  <c r="G78" i="10"/>
  <c r="D644" i="17" s="1"/>
  <c r="F644" i="17" s="1"/>
  <c r="G79" i="10"/>
  <c r="D650" i="17" s="1"/>
  <c r="F650" i="17" s="1"/>
  <c r="G80" i="10"/>
  <c r="D656" i="17" s="1"/>
  <c r="F656" i="17"/>
  <c r="G81" i="10"/>
  <c r="D662" i="17" s="1"/>
  <c r="F662" i="17" s="1"/>
  <c r="G82" i="10"/>
  <c r="D668" i="17"/>
  <c r="F668" i="17" s="1"/>
  <c r="G67" i="10"/>
  <c r="E120" i="10"/>
  <c r="G120" i="10" s="1"/>
  <c r="G223" i="10" s="1"/>
  <c r="G232" i="10" s="1"/>
  <c r="E121" i="10"/>
  <c r="G121" i="10" s="1"/>
  <c r="G224" i="10" s="1"/>
  <c r="G233" i="10" s="1"/>
  <c r="E122" i="10"/>
  <c r="G122" i="10"/>
  <c r="G225" i="10" s="1"/>
  <c r="G234" i="10" s="1"/>
  <c r="E123" i="10"/>
  <c r="G123" i="10" s="1"/>
  <c r="G226" i="10" s="1"/>
  <c r="G235" i="10" s="1"/>
  <c r="E124" i="10"/>
  <c r="E227" i="10"/>
  <c r="D5" i="6"/>
  <c r="D6" i="6"/>
  <c r="K12" i="2"/>
  <c r="K11" i="2"/>
  <c r="K10" i="2"/>
  <c r="K9" i="2"/>
  <c r="K8" i="2"/>
  <c r="D4" i="2"/>
  <c r="D5" i="2"/>
  <c r="D7" i="9"/>
  <c r="D51"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c r="D136" i="17"/>
  <c r="F136" i="17" s="1"/>
  <c r="D137" i="17"/>
  <c r="F137" i="17" s="1"/>
  <c r="D138" i="17"/>
  <c r="F138" i="17" s="1"/>
  <c r="D8" i="17"/>
  <c r="D807" i="17"/>
  <c r="F807" i="17" s="1"/>
  <c r="D806" i="17"/>
  <c r="F806" i="17" s="1"/>
  <c r="D805" i="17"/>
  <c r="F805" i="17" s="1"/>
  <c r="D802" i="17"/>
  <c r="F802" i="17" s="1"/>
  <c r="D801" i="17"/>
  <c r="F801" i="17" s="1"/>
  <c r="D800" i="17"/>
  <c r="F800" i="17" s="1"/>
  <c r="D797" i="17"/>
  <c r="F797" i="17" s="1"/>
  <c r="D796" i="17"/>
  <c r="F796" i="17" s="1"/>
  <c r="D795" i="17"/>
  <c r="F795" i="17" s="1"/>
  <c r="D792" i="17"/>
  <c r="F792" i="17" s="1"/>
  <c r="D791" i="17"/>
  <c r="F791" i="17" s="1"/>
  <c r="D790" i="17"/>
  <c r="F790" i="17"/>
  <c r="D787" i="17"/>
  <c r="F787" i="17" s="1"/>
  <c r="D786" i="17"/>
  <c r="F786" i="17" s="1"/>
  <c r="D785" i="17"/>
  <c r="F785" i="17" s="1"/>
  <c r="F808" i="17"/>
  <c r="F804" i="17"/>
  <c r="F803" i="17"/>
  <c r="F799" i="17"/>
  <c r="F798" i="17"/>
  <c r="F794" i="17"/>
  <c r="F793" i="17"/>
  <c r="F789" i="17"/>
  <c r="F788" i="17"/>
  <c r="F784" i="17"/>
  <c r="D782" i="17"/>
  <c r="F782" i="17" s="1"/>
  <c r="D781" i="17"/>
  <c r="F781" i="17" s="1"/>
  <c r="D780" i="17"/>
  <c r="F780" i="17" s="1"/>
  <c r="F783" i="17"/>
  <c r="F779" i="17"/>
  <c r="D773" i="17"/>
  <c r="F773" i="17" s="1"/>
  <c r="D772" i="17"/>
  <c r="F772" i="17" s="1"/>
  <c r="D771" i="17"/>
  <c r="F771" i="17" s="1"/>
  <c r="D768" i="17"/>
  <c r="F768" i="17" s="1"/>
  <c r="D767" i="17"/>
  <c r="F767" i="17" s="1"/>
  <c r="D766" i="17"/>
  <c r="F766" i="17" s="1"/>
  <c r="D763" i="17"/>
  <c r="F763" i="17" s="1"/>
  <c r="D762" i="17"/>
  <c r="F762" i="17" s="1"/>
  <c r="D761" i="17"/>
  <c r="F761" i="17" s="1"/>
  <c r="D758" i="17"/>
  <c r="F758" i="17" s="1"/>
  <c r="D757" i="17"/>
  <c r="F757" i="17" s="1"/>
  <c r="D756" i="17"/>
  <c r="F756" i="17" s="1"/>
  <c r="D753" i="17"/>
  <c r="F753" i="17" s="1"/>
  <c r="D752" i="17"/>
  <c r="F752" i="17" s="1"/>
  <c r="D751" i="17"/>
  <c r="F751" i="17" s="1"/>
  <c r="D748" i="17"/>
  <c r="F748" i="17" s="1"/>
  <c r="D747" i="17"/>
  <c r="F747" i="17" s="1"/>
  <c r="D746" i="17"/>
  <c r="F746" i="17" s="1"/>
  <c r="F765" i="17"/>
  <c r="D749" i="17"/>
  <c r="D743" i="17"/>
  <c r="F743" i="17"/>
  <c r="D739" i="17"/>
  <c r="F739" i="17" s="1"/>
  <c r="D738" i="17"/>
  <c r="F738" i="17" s="1"/>
  <c r="D737" i="17"/>
  <c r="F737" i="17" s="1"/>
  <c r="D734" i="17"/>
  <c r="F734" i="17" s="1"/>
  <c r="D733" i="17"/>
  <c r="F733" i="17" s="1"/>
  <c r="D732" i="17"/>
  <c r="F732" i="17" s="1"/>
  <c r="D729" i="17"/>
  <c r="F729" i="17" s="1"/>
  <c r="D728" i="17"/>
  <c r="F728" i="17" s="1"/>
  <c r="D727" i="17"/>
  <c r="F727" i="17" s="1"/>
  <c r="D724" i="17"/>
  <c r="F724" i="17" s="1"/>
  <c r="D723" i="17"/>
  <c r="F723" i="17" s="1"/>
  <c r="D722" i="17"/>
  <c r="F722" i="17" s="1"/>
  <c r="D719" i="17"/>
  <c r="F719" i="17" s="1"/>
  <c r="D718" i="17"/>
  <c r="F718" i="17"/>
  <c r="D717" i="17"/>
  <c r="F717" i="17" s="1"/>
  <c r="D714" i="17"/>
  <c r="F714" i="17"/>
  <c r="D709" i="17"/>
  <c r="F709" i="17" s="1"/>
  <c r="D705" i="17"/>
  <c r="F705" i="17" s="1"/>
  <c r="D704" i="17"/>
  <c r="F704" i="17"/>
  <c r="D703" i="17"/>
  <c r="F703" i="17" s="1"/>
  <c r="D700" i="17"/>
  <c r="F700" i="17" s="1"/>
  <c r="D699" i="17"/>
  <c r="F699" i="17" s="1"/>
  <c r="D698" i="17"/>
  <c r="F698" i="17"/>
  <c r="D695" i="17"/>
  <c r="F695" i="17" s="1"/>
  <c r="D694" i="17"/>
  <c r="F694" i="17" s="1"/>
  <c r="D693" i="17"/>
  <c r="F693" i="17" s="1"/>
  <c r="D691" i="17"/>
  <c r="D690" i="17"/>
  <c r="F690" i="17" s="1"/>
  <c r="D688" i="17"/>
  <c r="F688" i="17" s="1"/>
  <c r="D685" i="17"/>
  <c r="F685" i="17" s="1"/>
  <c r="D684" i="17"/>
  <c r="F684" i="17" s="1"/>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s="1"/>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c r="D818" i="17"/>
  <c r="F818" i="17" s="1"/>
  <c r="D817" i="17"/>
  <c r="D819" i="17" s="1"/>
  <c r="F819" i="17" s="1"/>
  <c r="D778" i="17"/>
  <c r="F778" i="17" s="1"/>
  <c r="D777" i="17"/>
  <c r="F777" i="17" s="1"/>
  <c r="D744" i="17"/>
  <c r="F744" i="17" s="1"/>
  <c r="D713" i="17"/>
  <c r="F713" i="17" s="1"/>
  <c r="D712" i="17"/>
  <c r="F712" i="17" s="1"/>
  <c r="D710" i="17"/>
  <c r="F710" i="17" s="1"/>
  <c r="D676" i="17"/>
  <c r="F676" i="17" s="1"/>
  <c r="D675" i="17"/>
  <c r="F675" i="17" s="1"/>
  <c r="D670" i="17"/>
  <c r="F670" i="17" s="1"/>
  <c r="D669" i="17"/>
  <c r="F669" i="17"/>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s="1"/>
  <c r="D645" i="17"/>
  <c r="F645" i="17" s="1"/>
  <c r="D643" i="17"/>
  <c r="F643" i="17" s="1"/>
  <c r="D640" i="17"/>
  <c r="F640" i="17" s="1"/>
  <c r="D639" i="17"/>
  <c r="F639" i="17" s="1"/>
  <c r="D637" i="17"/>
  <c r="F637" i="17" s="1"/>
  <c r="D634" i="17"/>
  <c r="F634" i="17" s="1"/>
  <c r="D633" i="17"/>
  <c r="F633" i="17" s="1"/>
  <c r="D631" i="17"/>
  <c r="F631" i="17" s="1"/>
  <c r="D628" i="17"/>
  <c r="F628" i="17" s="1"/>
  <c r="D627" i="17"/>
  <c r="F627" i="17" s="1"/>
  <c r="D625" i="17"/>
  <c r="F625" i="17" s="1"/>
  <c r="D622" i="17"/>
  <c r="F622" i="17" s="1"/>
  <c r="D621" i="17"/>
  <c r="F621" i="17" s="1"/>
  <c r="D619" i="17"/>
  <c r="F619" i="17"/>
  <c r="D616" i="17"/>
  <c r="F616" i="17" s="1"/>
  <c r="D615" i="17"/>
  <c r="F615" i="17"/>
  <c r="D613" i="17"/>
  <c r="F613" i="17"/>
  <c r="D610" i="17"/>
  <c r="F610" i="17"/>
  <c r="D609" i="17"/>
  <c r="F609" i="17" s="1"/>
  <c r="D607" i="17"/>
  <c r="F607" i="17" s="1"/>
  <c r="D604" i="17"/>
  <c r="F604" i="17" s="1"/>
  <c r="D603" i="17"/>
  <c r="F603" i="17" s="1"/>
  <c r="D601" i="17"/>
  <c r="F601" i="17" s="1"/>
  <c r="D598" i="17"/>
  <c r="F598" i="17" s="1"/>
  <c r="D597" i="17"/>
  <c r="F597" i="17" s="1"/>
  <c r="D595" i="17"/>
  <c r="F595" i="17" s="1"/>
  <c r="D592" i="17"/>
  <c r="F592" i="17" s="1"/>
  <c r="D591" i="17"/>
  <c r="F591" i="17" s="1"/>
  <c r="D589" i="17"/>
  <c r="F589" i="17" s="1"/>
  <c r="D586" i="17"/>
  <c r="F586" i="17" s="1"/>
  <c r="D585" i="17"/>
  <c r="F585" i="17"/>
  <c r="D583" i="17"/>
  <c r="F583" i="17" s="1"/>
  <c r="D578" i="17"/>
  <c r="F578" i="17" s="1"/>
  <c r="D577" i="17"/>
  <c r="F577" i="17" s="1"/>
  <c r="D575" i="17"/>
  <c r="F575" i="17" s="1"/>
  <c r="D572" i="17"/>
  <c r="F572" i="17" s="1"/>
  <c r="D571" i="17"/>
  <c r="F571" i="17" s="1"/>
  <c r="D569" i="17"/>
  <c r="F569" i="17" s="1"/>
  <c r="D566" i="17"/>
  <c r="F566" i="17" s="1"/>
  <c r="D565" i="17"/>
  <c r="F565" i="17" s="1"/>
  <c r="D563" i="17"/>
  <c r="F563" i="17" s="1"/>
  <c r="D560" i="17"/>
  <c r="F560" i="17" s="1"/>
  <c r="D559" i="17"/>
  <c r="F559" i="17" s="1"/>
  <c r="D557" i="17"/>
  <c r="F557" i="17" s="1"/>
  <c r="D554" i="17"/>
  <c r="F554" i="17" s="1"/>
  <c r="D553" i="17"/>
  <c r="F553" i="17" s="1"/>
  <c r="D551" i="17"/>
  <c r="F551" i="17" s="1"/>
  <c r="D548" i="17"/>
  <c r="F548" i="17" s="1"/>
  <c r="D547" i="17"/>
  <c r="F547" i="17" s="1"/>
  <c r="D546" i="17"/>
  <c r="F546" i="17" s="1"/>
  <c r="D545" i="17"/>
  <c r="F545" i="17" s="1"/>
  <c r="D542" i="17"/>
  <c r="F542" i="17" s="1"/>
  <c r="D541" i="17"/>
  <c r="F541" i="17" s="1"/>
  <c r="D539" i="17"/>
  <c r="F539" i="17"/>
  <c r="D536" i="17"/>
  <c r="F536" i="17" s="1"/>
  <c r="D535" i="17"/>
  <c r="F535" i="17"/>
  <c r="D533" i="17"/>
  <c r="F533" i="17" s="1"/>
  <c r="D528" i="17"/>
  <c r="F528" i="17" s="1"/>
  <c r="D527" i="17"/>
  <c r="F527" i="17" s="1"/>
  <c r="D526" i="17"/>
  <c r="F526" i="17" s="1"/>
  <c r="D525" i="17"/>
  <c r="F525" i="17" s="1"/>
  <c r="D522" i="17"/>
  <c r="F522" i="17"/>
  <c r="D521" i="17"/>
  <c r="F521" i="17" s="1"/>
  <c r="D519" i="17"/>
  <c r="F519" i="17" s="1"/>
  <c r="D516" i="17"/>
  <c r="F516" i="17" s="1"/>
  <c r="D515" i="17"/>
  <c r="F515" i="17" s="1"/>
  <c r="D513" i="17"/>
  <c r="F513" i="17" s="1"/>
  <c r="D510" i="17"/>
  <c r="F510" i="17" s="1"/>
  <c r="D509" i="17"/>
  <c r="F509" i="17" s="1"/>
  <c r="D507" i="17"/>
  <c r="F507" i="17" s="1"/>
  <c r="D504" i="17"/>
  <c r="F504" i="17" s="1"/>
  <c r="D503" i="17"/>
  <c r="F503" i="17" s="1"/>
  <c r="D501" i="17"/>
  <c r="F501" i="17" s="1"/>
  <c r="D498" i="17"/>
  <c r="F498" i="17" s="1"/>
  <c r="D497" i="17"/>
  <c r="F497" i="17" s="1"/>
  <c r="D496" i="17"/>
  <c r="F496" i="17" s="1"/>
  <c r="D495" i="17"/>
  <c r="F495" i="17" s="1"/>
  <c r="D492" i="17"/>
  <c r="F492" i="17"/>
  <c r="D491" i="17"/>
  <c r="F491" i="17" s="1"/>
  <c r="D489" i="17"/>
  <c r="F489" i="17" s="1"/>
  <c r="D486" i="17"/>
  <c r="F486" i="17" s="1"/>
  <c r="D485" i="17"/>
  <c r="F485" i="17" s="1"/>
  <c r="D483" i="17"/>
  <c r="F483" i="17" s="1"/>
  <c r="D480" i="17"/>
  <c r="F480" i="17" s="1"/>
  <c r="D479" i="17"/>
  <c r="F479" i="17" s="1"/>
  <c r="D477" i="17"/>
  <c r="F477" i="17" s="1"/>
  <c r="D474" i="17"/>
  <c r="F474" i="17"/>
  <c r="D473" i="17"/>
  <c r="F473" i="17" s="1"/>
  <c r="D471" i="17"/>
  <c r="F471" i="17" s="1"/>
  <c r="D468" i="17"/>
  <c r="F468" i="17" s="1"/>
  <c r="D467" i="17"/>
  <c r="F467" i="17" s="1"/>
  <c r="D465" i="17"/>
  <c r="F465" i="17" s="1"/>
  <c r="D462" i="17"/>
  <c r="F462" i="17"/>
  <c r="D461" i="17"/>
  <c r="F461" i="17" s="1"/>
  <c r="D459" i="17"/>
  <c r="F459" i="17" s="1"/>
  <c r="D453" i="17"/>
  <c r="F453" i="17" s="1"/>
  <c r="D452" i="17"/>
  <c r="F452" i="17" s="1"/>
  <c r="D451" i="17"/>
  <c r="F451" i="17" s="1"/>
  <c r="D448" i="17"/>
  <c r="F448" i="17" s="1"/>
  <c r="D447" i="17"/>
  <c r="F447" i="17" s="1"/>
  <c r="F446" i="17"/>
  <c r="D445" i="17"/>
  <c r="F445" i="17" s="1"/>
  <c r="D442" i="17"/>
  <c r="F442" i="17"/>
  <c r="D441" i="17"/>
  <c r="F441" i="17" s="1"/>
  <c r="D439" i="17"/>
  <c r="F439" i="17" s="1"/>
  <c r="D436" i="17"/>
  <c r="F436" i="17" s="1"/>
  <c r="D435" i="17"/>
  <c r="F435" i="17" s="1"/>
  <c r="D433" i="17"/>
  <c r="F433" i="17" s="1"/>
  <c r="D430" i="17"/>
  <c r="F430" i="17" s="1"/>
  <c r="D429" i="17"/>
  <c r="F429" i="17" s="1"/>
  <c r="D427" i="17"/>
  <c r="F427" i="17"/>
  <c r="D424" i="17"/>
  <c r="F424" i="17" s="1"/>
  <c r="D423" i="17"/>
  <c r="F423" i="17" s="1"/>
  <c r="D421" i="17"/>
  <c r="F421" i="17" s="1"/>
  <c r="D418" i="17"/>
  <c r="F418" i="17"/>
  <c r="D417" i="17"/>
  <c r="F417" i="17" s="1"/>
  <c r="D415" i="17"/>
  <c r="F415" i="17"/>
  <c r="D412" i="17"/>
  <c r="F412" i="17" s="1"/>
  <c r="D411" i="17"/>
  <c r="F411" i="17"/>
  <c r="D409" i="17"/>
  <c r="F409" i="17" s="1"/>
  <c r="D406" i="17"/>
  <c r="F406" i="17" s="1"/>
  <c r="D405" i="17"/>
  <c r="F405" i="17" s="1"/>
  <c r="D403" i="17"/>
  <c r="F403" i="17" s="1"/>
  <c r="D396" i="17"/>
  <c r="F396" i="17" s="1"/>
  <c r="D392" i="17"/>
  <c r="F392" i="17" s="1"/>
  <c r="D388" i="17"/>
  <c r="F388" i="17" s="1"/>
  <c r="D384" i="17"/>
  <c r="F384" i="17"/>
  <c r="D380" i="17"/>
  <c r="F380" i="17" s="1"/>
  <c r="D376" i="17"/>
  <c r="F376" i="17" s="1"/>
  <c r="D372" i="17"/>
  <c r="F372" i="17" s="1"/>
  <c r="D368" i="17"/>
  <c r="F368" i="17"/>
  <c r="D364" i="17"/>
  <c r="F364" i="17" s="1"/>
  <c r="D360" i="17"/>
  <c r="F360" i="17"/>
  <c r="D356" i="17"/>
  <c r="F356" i="17" s="1"/>
  <c r="D352" i="17"/>
  <c r="F352" i="17"/>
  <c r="D348" i="17"/>
  <c r="F348" i="17" s="1"/>
  <c r="D347" i="17"/>
  <c r="F347" i="17" s="1"/>
  <c r="D346" i="17"/>
  <c r="F346" i="17" s="1"/>
  <c r="D345" i="17"/>
  <c r="F345" i="17" s="1"/>
  <c r="D344" i="17"/>
  <c r="F344" i="17" s="1"/>
  <c r="D340" i="17"/>
  <c r="F340" i="17" s="1"/>
  <c r="D339" i="17"/>
  <c r="F339" i="17" s="1"/>
  <c r="D336" i="17"/>
  <c r="F336" i="17"/>
  <c r="D335" i="17"/>
  <c r="F335" i="17" s="1"/>
  <c r="D332" i="17"/>
  <c r="F332" i="17" s="1"/>
  <c r="D331" i="17"/>
  <c r="F331" i="17" s="1"/>
  <c r="D328" i="17"/>
  <c r="F328" i="17"/>
  <c r="D327" i="17"/>
  <c r="F327" i="17" s="1"/>
  <c r="D324" i="17"/>
  <c r="F324" i="17"/>
  <c r="D323" i="17"/>
  <c r="F323" i="17" s="1"/>
  <c r="D320" i="17"/>
  <c r="F320" i="17"/>
  <c r="D319" i="17"/>
  <c r="F319" i="17" s="1"/>
  <c r="D316" i="17"/>
  <c r="F316" i="17" s="1"/>
  <c r="D315" i="17"/>
  <c r="F315" i="17" s="1"/>
  <c r="D312" i="17"/>
  <c r="F312" i="17" s="1"/>
  <c r="D311" i="17"/>
  <c r="F311" i="17" s="1"/>
  <c r="D308" i="17"/>
  <c r="F308" i="17" s="1"/>
  <c r="D307" i="17"/>
  <c r="F307" i="17" s="1"/>
  <c r="D304" i="17"/>
  <c r="F304" i="17"/>
  <c r="D303" i="17"/>
  <c r="F303" i="17" s="1"/>
  <c r="D300" i="17"/>
  <c r="F300" i="17" s="1"/>
  <c r="D299" i="17"/>
  <c r="F299" i="17" s="1"/>
  <c r="D296" i="17"/>
  <c r="F296" i="17"/>
  <c r="D295" i="17"/>
  <c r="F295" i="17" s="1"/>
  <c r="D292" i="17"/>
  <c r="F292" i="17"/>
  <c r="D291" i="17"/>
  <c r="F291" i="17" s="1"/>
  <c r="D288" i="17"/>
  <c r="F288" i="17"/>
  <c r="D287" i="17"/>
  <c r="F287" i="17" s="1"/>
  <c r="D284" i="17"/>
  <c r="F284" i="17" s="1"/>
  <c r="D283" i="17"/>
  <c r="F283" i="17" s="1"/>
  <c r="D280" i="17"/>
  <c r="F280" i="17" s="1"/>
  <c r="D279" i="17"/>
  <c r="F279" i="17" s="1"/>
  <c r="D276" i="17"/>
  <c r="F276" i="17" s="1"/>
  <c r="D275" i="17"/>
  <c r="F275" i="17" s="1"/>
  <c r="D272" i="17"/>
  <c r="F272" i="17"/>
  <c r="D271" i="17"/>
  <c r="F271" i="17" s="1"/>
  <c r="D268" i="17"/>
  <c r="F268" i="17" s="1"/>
  <c r="D267" i="17"/>
  <c r="F267" i="17" s="1"/>
  <c r="D264" i="17"/>
  <c r="F264" i="17"/>
  <c r="D263" i="17"/>
  <c r="F263" i="17" s="1"/>
  <c r="D258" i="17"/>
  <c r="F258" i="17"/>
  <c r="D257" i="17"/>
  <c r="F257" i="17" s="1"/>
  <c r="D256" i="17"/>
  <c r="F256" i="17"/>
  <c r="D253" i="17"/>
  <c r="F253" i="17" s="1"/>
  <c r="D252" i="17"/>
  <c r="F252" i="17" s="1"/>
  <c r="D251" i="17"/>
  <c r="F251" i="17" s="1"/>
  <c r="D248" i="17"/>
  <c r="F248" i="17" s="1"/>
  <c r="D247" i="17"/>
  <c r="F247" i="17" s="1"/>
  <c r="D246" i="17"/>
  <c r="F246" i="17" s="1"/>
  <c r="D243" i="17"/>
  <c r="F243" i="17" s="1"/>
  <c r="D242" i="17"/>
  <c r="F242" i="17"/>
  <c r="D241" i="17"/>
  <c r="F241" i="17" s="1"/>
  <c r="D238" i="17"/>
  <c r="F238" i="17" s="1"/>
  <c r="D237" i="17"/>
  <c r="F237" i="17" s="1"/>
  <c r="D236" i="17"/>
  <c r="F236" i="17"/>
  <c r="D233" i="17"/>
  <c r="F233" i="17" s="1"/>
  <c r="D232" i="17"/>
  <c r="F232" i="17"/>
  <c r="D231" i="17"/>
  <c r="F231" i="17" s="1"/>
  <c r="D228" i="17"/>
  <c r="F228" i="17"/>
  <c r="D227" i="17"/>
  <c r="F227" i="17" s="1"/>
  <c r="D226" i="17"/>
  <c r="F226" i="17" s="1"/>
  <c r="D223" i="17"/>
  <c r="F223" i="17" s="1"/>
  <c r="D222" i="17"/>
  <c r="F222" i="17" s="1"/>
  <c r="D221" i="17"/>
  <c r="F221" i="17" s="1"/>
  <c r="D218" i="17"/>
  <c r="F218" i="17" s="1"/>
  <c r="D217" i="17"/>
  <c r="F217" i="17" s="1"/>
  <c r="D216" i="17"/>
  <c r="F216" i="17"/>
  <c r="D213" i="17"/>
  <c r="F213" i="17" s="1"/>
  <c r="D212" i="17"/>
  <c r="F212" i="17" s="1"/>
  <c r="D211" i="17"/>
  <c r="F211" i="17" s="1"/>
  <c r="D208" i="17"/>
  <c r="F208" i="17"/>
  <c r="D207" i="17"/>
  <c r="F207" i="17" s="1"/>
  <c r="D206" i="17"/>
  <c r="F206" i="17"/>
  <c r="D203" i="17"/>
  <c r="F203" i="17" s="1"/>
  <c r="D202" i="17"/>
  <c r="F202" i="17"/>
  <c r="D201" i="17"/>
  <c r="F201" i="17" s="1"/>
  <c r="D198" i="17"/>
  <c r="F198" i="17" s="1"/>
  <c r="D197" i="17"/>
  <c r="F197" i="17" s="1"/>
  <c r="D196" i="17"/>
  <c r="F196" i="17" s="1"/>
  <c r="D193" i="17"/>
  <c r="F193" i="17" s="1"/>
  <c r="D192" i="17"/>
  <c r="F192" i="17" s="1"/>
  <c r="D191" i="17"/>
  <c r="F191" i="17" s="1"/>
  <c r="D188" i="17"/>
  <c r="F188" i="17"/>
  <c r="D187" i="17"/>
  <c r="F187" i="17" s="1"/>
  <c r="D186" i="17"/>
  <c r="F186" i="17" s="1"/>
  <c r="D183" i="17"/>
  <c r="F183" i="17" s="1"/>
  <c r="D182" i="17"/>
  <c r="F182" i="17"/>
  <c r="D181" i="17"/>
  <c r="F181" i="17" s="1"/>
  <c r="D178" i="17"/>
  <c r="F178" i="17"/>
  <c r="D177" i="17"/>
  <c r="F177" i="17" s="1"/>
  <c r="D176" i="17"/>
  <c r="F176" i="17"/>
  <c r="D173" i="17"/>
  <c r="F173" i="17" s="1"/>
  <c r="D172" i="17"/>
  <c r="F172" i="17" s="1"/>
  <c r="D171" i="17"/>
  <c r="F171" i="17" s="1"/>
  <c r="D168" i="17"/>
  <c r="F168" i="17" s="1"/>
  <c r="D167" i="17"/>
  <c r="F167" i="17" s="1"/>
  <c r="D166" i="17"/>
  <c r="F166" i="17" s="1"/>
  <c r="D163" i="17"/>
  <c r="F163" i="17" s="1"/>
  <c r="D162" i="17"/>
  <c r="F162" i="17"/>
  <c r="D161" i="17"/>
  <c r="F161" i="17" s="1"/>
  <c r="D158" i="17"/>
  <c r="F158" i="17" s="1"/>
  <c r="D157" i="17"/>
  <c r="F157" i="17" s="1"/>
  <c r="D156" i="17"/>
  <c r="F156" i="17"/>
  <c r="D153" i="17"/>
  <c r="F153" i="17" s="1"/>
  <c r="D152" i="17"/>
  <c r="F152" i="17"/>
  <c r="D151" i="17"/>
  <c r="F151" i="17" s="1"/>
  <c r="D148" i="17"/>
  <c r="F148" i="17"/>
  <c r="D147" i="17"/>
  <c r="F147" i="17" s="1"/>
  <c r="D146" i="17"/>
  <c r="F146" i="17" s="1"/>
  <c r="D143" i="17"/>
  <c r="F143" i="17" s="1"/>
  <c r="D142" i="17"/>
  <c r="F142" i="17" s="1"/>
  <c r="D141" i="17"/>
  <c r="F141" i="17" s="1"/>
  <c r="D133" i="17"/>
  <c r="F133" i="17" s="1"/>
  <c r="D132" i="17"/>
  <c r="F132" i="17" s="1"/>
  <c r="D131" i="17"/>
  <c r="F131" i="17"/>
  <c r="D128" i="17"/>
  <c r="F128" i="17" s="1"/>
  <c r="D127" i="17"/>
  <c r="F127" i="17" s="1"/>
  <c r="D126" i="17"/>
  <c r="F126" i="17" s="1"/>
  <c r="D123" i="17"/>
  <c r="F123" i="17"/>
  <c r="D122" i="17"/>
  <c r="F122" i="17" s="1"/>
  <c r="D121" i="17"/>
  <c r="F121" i="17"/>
  <c r="D118" i="17"/>
  <c r="F118" i="17" s="1"/>
  <c r="D117" i="17"/>
  <c r="F117" i="17"/>
  <c r="D116" i="17"/>
  <c r="F116" i="17" s="1"/>
  <c r="D113" i="17"/>
  <c r="F113" i="17" s="1"/>
  <c r="D112" i="17"/>
  <c r="F112" i="17" s="1"/>
  <c r="D111" i="17"/>
  <c r="F111" i="17" s="1"/>
  <c r="D108" i="17"/>
  <c r="F108" i="17" s="1"/>
  <c r="D107" i="17"/>
  <c r="F107" i="17" s="1"/>
  <c r="D106" i="17"/>
  <c r="F106" i="17" s="1"/>
  <c r="D103" i="17"/>
  <c r="F103" i="17"/>
  <c r="D102" i="17"/>
  <c r="F102" i="17" s="1"/>
  <c r="D101" i="17"/>
  <c r="F101" i="17" s="1"/>
  <c r="D98" i="17"/>
  <c r="F98" i="17" s="1"/>
  <c r="D97" i="17"/>
  <c r="F97" i="17"/>
  <c r="D96" i="17"/>
  <c r="F96" i="17" s="1"/>
  <c r="D93" i="17"/>
  <c r="F93" i="17"/>
  <c r="D92" i="17"/>
  <c r="F92" i="17" s="1"/>
  <c r="D91" i="17"/>
  <c r="F91" i="17"/>
  <c r="D88" i="17"/>
  <c r="F88" i="17" s="1"/>
  <c r="D87" i="17"/>
  <c r="F87" i="17" s="1"/>
  <c r="D86" i="17"/>
  <c r="F86" i="17" s="1"/>
  <c r="D83" i="17"/>
  <c r="F83" i="17" s="1"/>
  <c r="D82" i="17"/>
  <c r="F82" i="17" s="1"/>
  <c r="D81" i="17"/>
  <c r="F81" i="17" s="1"/>
  <c r="D78" i="17"/>
  <c r="F78" i="17" s="1"/>
  <c r="D77" i="17"/>
  <c r="F77" i="17"/>
  <c r="D76" i="17"/>
  <c r="F76" i="17" s="1"/>
  <c r="D73" i="17"/>
  <c r="F73" i="17" s="1"/>
  <c r="D72" i="17"/>
  <c r="F72" i="17" s="1"/>
  <c r="D71" i="17"/>
  <c r="F71" i="17"/>
  <c r="D68" i="17"/>
  <c r="F68" i="17" s="1"/>
  <c r="D67" i="17"/>
  <c r="F67" i="17"/>
  <c r="D66" i="17"/>
  <c r="F66" i="17" s="1"/>
  <c r="D63" i="17"/>
  <c r="F63" i="17"/>
  <c r="D62" i="17"/>
  <c r="F62" i="17" s="1"/>
  <c r="D61" i="17"/>
  <c r="F61" i="17" s="1"/>
  <c r="D58" i="17"/>
  <c r="F58" i="17" s="1"/>
  <c r="D57" i="17"/>
  <c r="F57" i="17" s="1"/>
  <c r="D56" i="17"/>
  <c r="F56" i="17" s="1"/>
  <c r="D53" i="17"/>
  <c r="F53" i="17" s="1"/>
  <c r="D52" i="17"/>
  <c r="F52" i="17" s="1"/>
  <c r="D51" i="17"/>
  <c r="F51" i="17"/>
  <c r="D48" i="17"/>
  <c r="F48" i="17" s="1"/>
  <c r="D47" i="17"/>
  <c r="F47" i="17" s="1"/>
  <c r="D46" i="17"/>
  <c r="F46" i="17" s="1"/>
  <c r="D43" i="17"/>
  <c r="F43" i="17"/>
  <c r="D42" i="17"/>
  <c r="F42" i="17" s="1"/>
  <c r="D41" i="17"/>
  <c r="F41" i="17"/>
  <c r="D38" i="17"/>
  <c r="F38" i="17" s="1"/>
  <c r="D37" i="17"/>
  <c r="F37" i="17"/>
  <c r="D36" i="17"/>
  <c r="F36" i="17" s="1"/>
  <c r="D33" i="17"/>
  <c r="F33" i="17" s="1"/>
  <c r="D32" i="17"/>
  <c r="F32" i="17" s="1"/>
  <c r="D31" i="17"/>
  <c r="F31" i="17" s="1"/>
  <c r="D28" i="17"/>
  <c r="F28" i="17" s="1"/>
  <c r="D27" i="17"/>
  <c r="F27" i="17" s="1"/>
  <c r="D26" i="17"/>
  <c r="F26" i="17" s="1"/>
  <c r="D23" i="17"/>
  <c r="F23" i="17"/>
  <c r="D22" i="17"/>
  <c r="F22" i="17" s="1"/>
  <c r="D21" i="17"/>
  <c r="F21" i="17" s="1"/>
  <c r="D18" i="17"/>
  <c r="F18" i="17" s="1"/>
  <c r="D17" i="17"/>
  <c r="F17" i="17"/>
  <c r="D16" i="17"/>
  <c r="F16" i="17" s="1"/>
  <c r="D13" i="17"/>
  <c r="F13" i="17"/>
  <c r="D12" i="17"/>
  <c r="F12" i="17" s="1"/>
  <c r="D11" i="17"/>
  <c r="F11" i="17"/>
  <c r="D7" i="17"/>
  <c r="F7" i="17" s="1"/>
  <c r="D6" i="17"/>
  <c r="F6" i="17" s="1"/>
  <c r="F820" i="17"/>
  <c r="F812" i="17"/>
  <c r="F811" i="17"/>
  <c r="F810" i="17"/>
  <c r="F809" i="17"/>
  <c r="F776" i="17"/>
  <c r="F742" i="17"/>
  <c r="F741"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G11" i="1"/>
  <c r="E225" i="10"/>
  <c r="G124" i="10"/>
  <c r="G227" i="10" s="1"/>
  <c r="E224" i="10"/>
  <c r="D540" i="17"/>
  <c r="F540" i="17" s="1"/>
  <c r="E226" i="10"/>
  <c r="F42" i="9"/>
  <c r="F43" i="9" s="1"/>
  <c r="G91" i="5"/>
  <c r="D9" i="3" s="1"/>
  <c r="D23" i="3" s="1"/>
  <c r="E23" i="3" s="1"/>
  <c r="F16" i="1" s="1"/>
  <c r="F817" i="17"/>
  <c r="E223" i="10"/>
  <c r="D490" i="17"/>
  <c r="F490" i="17"/>
  <c r="D353" i="17"/>
  <c r="F353" i="17"/>
  <c r="G12" i="8"/>
  <c r="G14" i="8" s="1"/>
  <c r="G236" i="10" l="1"/>
  <c r="G25" i="14"/>
  <c r="D813" i="17" s="1"/>
  <c r="F813" i="17" s="1"/>
  <c r="F14" i="20"/>
  <c r="G14" i="6"/>
  <c r="D10" i="3" s="1"/>
  <c r="D24" i="3" s="1"/>
  <c r="E24" i="3" s="1"/>
  <c r="F55" i="18"/>
  <c r="G14" i="1" s="1"/>
  <c r="D404" i="17"/>
  <c r="F404" i="17" s="1"/>
  <c r="D614" i="17"/>
  <c r="F614" i="17" s="1"/>
  <c r="G83" i="10"/>
  <c r="F161" i="10" s="1"/>
  <c r="G161" i="10" s="1"/>
  <c r="I161" i="10" s="1"/>
  <c r="F21" i="1"/>
  <c r="H21" i="1"/>
  <c r="D18" i="20"/>
  <c r="D19" i="20" s="1"/>
  <c r="D21" i="20" s="1"/>
  <c r="D32" i="14"/>
  <c r="D30" i="14"/>
  <c r="D816" i="17" s="1"/>
  <c r="F816" i="17" s="1"/>
  <c r="D28" i="14"/>
  <c r="D815" i="17" s="1"/>
  <c r="F815" i="17" s="1"/>
  <c r="D38" i="14"/>
  <c r="D40" i="14"/>
  <c r="D34" i="14"/>
  <c r="D36" i="14"/>
  <c r="F17" i="1"/>
  <c r="H17" i="1"/>
  <c r="G59" i="10"/>
  <c r="F160" i="10" s="1"/>
  <c r="G160" i="10" s="1"/>
  <c r="I160" i="10" s="1"/>
  <c r="G228" i="10"/>
  <c r="H232" i="10" s="1"/>
  <c r="H120" i="10" s="1"/>
  <c r="H126" i="10" s="1"/>
  <c r="F162" i="10" s="1"/>
  <c r="G162" i="10" s="1"/>
  <c r="I162" i="10" s="1"/>
  <c r="H16" i="1"/>
  <c r="F158" i="10"/>
  <c r="G158" i="10" s="1"/>
  <c r="I158" i="10" s="1"/>
  <c r="G51" i="8"/>
  <c r="D13" i="3" s="1"/>
  <c r="D27" i="3" s="1"/>
  <c r="E27" i="3" s="1"/>
  <c r="G35" i="8"/>
  <c r="D12" i="3" s="1"/>
  <c r="D26" i="3" s="1"/>
  <c r="E26" i="3" s="1"/>
  <c r="G91" i="7"/>
  <c r="G93" i="7" s="1"/>
  <c r="D11" i="3" s="1"/>
  <c r="D25" i="3" s="1"/>
  <c r="E25" i="3" s="1"/>
  <c r="H15" i="1"/>
  <c r="D534" i="17"/>
  <c r="F534" i="17" s="1"/>
  <c r="D466" i="17"/>
  <c r="F466" i="17" s="1"/>
  <c r="G40" i="10"/>
  <c r="F159" i="10" s="1"/>
  <c r="G159" i="10" s="1"/>
  <c r="I159" i="10" s="1"/>
  <c r="F18" i="1" l="1"/>
  <c r="H18" i="1"/>
  <c r="F20" i="1"/>
  <c r="H20" i="1"/>
  <c r="F19" i="1"/>
  <c r="H19" i="1"/>
  <c r="I163" i="10"/>
  <c r="I150" i="10" s="1"/>
  <c r="H22" i="1" l="1"/>
  <c r="F22" i="1"/>
</calcChain>
</file>

<file path=xl/comments1.xml><?xml version="1.0" encoding="utf-8"?>
<comments xmlns="http://schemas.openxmlformats.org/spreadsheetml/2006/main">
  <authors>
    <author>Neil Gillan</author>
  </authors>
  <commentList>
    <comment ref="C119" author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text>
        <r>
          <rPr>
            <sz val="10"/>
            <color indexed="81"/>
            <rFont val="Arial"/>
            <family val="2"/>
          </rPr>
          <t>If 'No' go to question 4</t>
        </r>
      </text>
    </comment>
    <comment ref="D52" authorId="0">
      <text>
        <r>
          <rPr>
            <sz val="9"/>
            <color indexed="81"/>
            <rFont val="Arial"/>
            <family val="2"/>
          </rPr>
          <t>Either now or in the past
If 'No' leave question 3 blank</t>
        </r>
      </text>
    </comment>
    <comment ref="D65" authorId="0">
      <text>
        <r>
          <rPr>
            <sz val="9"/>
            <color indexed="81"/>
            <rFont val="Arial"/>
            <family val="2"/>
          </rPr>
          <t>Certification must be by a UKAS accredited body</t>
        </r>
      </text>
    </comment>
    <comment ref="C85" author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<sst xmlns="http://schemas.openxmlformats.org/spreadsheetml/2006/main" count="3274" uniqueCount="1072">
  <si>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</si>
  <si>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</si>
  <si>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</si>
  <si>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</si>
  <si>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</si>
  <si>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</si>
  <si>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</si>
  <si>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</si>
  <si>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</si>
  <si>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</si>
  <si>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</si>
  <si>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</si>
  <si>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</si>
  <si>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</si>
  <si>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</si>
  <si>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</si>
  <si>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</si>
  <si>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</si>
  <si>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</si>
  <si>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</si>
  <si>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</si>
  <si>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</si>
  <si>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</si>
  <si>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</si>
  <si>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</si>
  <si>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</si>
  <si>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</si>
  <si>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</si>
  <si>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</si>
  <si>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</si>
  <si>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</si>
  <si>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</si>
  <si>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</si>
  <si>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</si>
  <si>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</si>
  <si>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</si>
  <si>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</si>
  <si>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</si>
  <si>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</si>
  <si>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</si>
  <si>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</si>
  <si>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</si>
  <si>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</si>
  <si>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</si>
  <si>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</si>
  <si>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</si>
  <si>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</si>
  <si>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</si>
  <si>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</si>
  <si>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</si>
  <si>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</si>
  <si>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</si>
  <si>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</si>
  <si>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</si>
  <si>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</si>
  <si>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</si>
  <si>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</si>
  <si>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</si>
  <si>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</si>
  <si>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</si>
  <si>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</si>
  <si>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</si>
  <si>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</si>
  <si>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</si>
  <si>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</si>
  <si>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</si>
  <si>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</si>
  <si>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</si>
  <si>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</si>
  <si>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</si>
  <si>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</si>
  <si>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</si>
  <si>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</si>
  <si>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</si>
  <si>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</si>
  <si>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</si>
  <si>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</si>
  <si>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</si>
  <si>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</si>
  <si>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</si>
  <si>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</si>
  <si>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</si>
  <si>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</si>
  <si>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</si>
  <si>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</si>
  <si>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</si>
  <si>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</si>
  <si>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</si>
  <si>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</si>
  <si>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</si>
  <si>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</si>
  <si>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</si>
  <si>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</si>
  <si>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</si>
  <si>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</si>
  <si>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</si>
  <si>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</si>
  <si>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</si>
  <si>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</si>
  <si>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</si>
  <si>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</si>
  <si>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</si>
  <si>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</si>
  <si>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</si>
  <si>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</si>
  <si>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</si>
  <si>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</si>
  <si>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</si>
  <si>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</si>
  <si>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</si>
  <si>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</si>
  <si>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</si>
  <si>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</si>
  <si>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</si>
  <si>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</si>
  <si>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</si>
  <si>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</si>
  <si>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</si>
  <si>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</si>
  <si>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</si>
  <si>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</si>
  <si>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</si>
  <si>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</si>
  <si>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</si>
  <si>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</si>
  <si>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</si>
  <si>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</si>
  <si>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</si>
  <si>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</si>
  <si>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</si>
  <si>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</si>
  <si>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</si>
  <si>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</si>
  <si>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</si>
  <si>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</si>
  <si>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</si>
  <si>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</si>
  <si>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</si>
  <si>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</si>
  <si>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</si>
  <si>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</si>
  <si>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</si>
  <si>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</si>
  <si>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</si>
  <si>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</si>
  <si>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</si>
  <si>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</si>
  <si>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</si>
  <si>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</si>
  <si>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</si>
  <si>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</si>
  <si>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</si>
  <si>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</si>
  <si>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</si>
  <si>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</si>
  <si>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</si>
  <si>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</si>
  <si>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</si>
  <si>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</si>
  <si>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</si>
  <si>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</si>
  <si>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</si>
  <si>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</si>
  <si>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</si>
  <si>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</si>
  <si>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</si>
  <si>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</si>
  <si>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</si>
  <si>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</si>
  <si>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</si>
  <si>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</si>
  <si>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</si>
  <si>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</si>
  <si>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</si>
  <si>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</si>
  <si>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</si>
  <si>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</si>
  <si>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</si>
  <si>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</si>
  <si>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</si>
  <si>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</si>
  <si>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</si>
  <si>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</si>
  <si>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</si>
  <si>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</si>
  <si>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</si>
  <si>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</si>
  <si>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</si>
  <si>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</si>
  <si>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</si>
  <si>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</si>
  <si>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</si>
  <si>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</si>
  <si>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</si>
  <si>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</si>
  <si>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</si>
  <si>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</si>
  <si>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</si>
  <si>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</si>
  <si>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</si>
  <si>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</si>
  <si>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</si>
  <si>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</si>
  <si>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</si>
  <si>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</si>
  <si>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</si>
  <si>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</si>
  <si>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</si>
  <si>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</si>
  <si>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</si>
  <si>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</si>
  <si>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</si>
  <si>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</si>
  <si>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</si>
  <si>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</si>
  <si>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</si>
  <si>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</si>
  <si>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</si>
  <si>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</si>
  <si>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</si>
  <si>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</si>
  <si>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</si>
  <si>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</si>
  <si>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</si>
  <si>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</si>
  <si>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</si>
  <si>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</si>
  <si>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</si>
  <si>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</si>
  <si>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</si>
  <si>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</si>
  <si>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</si>
  <si>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</si>
  <si>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</si>
  <si>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</si>
  <si>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</si>
  <si>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</si>
  <si>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</si>
  <si>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</si>
  <si>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</si>
  <si>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</si>
  <si>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</si>
  <si>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</si>
  <si>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</si>
  <si>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</si>
  <si>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</si>
  <si>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</si>
  <si>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</si>
  <si>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</si>
  <si>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</si>
  <si>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</si>
  <si>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</si>
  <si>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</si>
  <si>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</si>
  <si>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</si>
  <si>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</si>
  <si>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</si>
  <si>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</si>
  <si>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</si>
  <si>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</si>
  <si>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</si>
  <si>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</si>
  <si>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</si>
  <si>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</si>
  <si>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</si>
  <si>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</si>
  <si>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</si>
  <si>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</si>
  <si>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</si>
  <si>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</si>
  <si>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</si>
  <si>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</si>
  <si>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</si>
  <si>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</si>
  <si>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</si>
  <si>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</si>
  <si>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</si>
  <si>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</si>
  <si>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</si>
  <si>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</si>
  <si>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</si>
  <si>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</si>
  <si>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</si>
  <si>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</si>
  <si>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</si>
  <si>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</si>
  <si>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</si>
  <si>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</si>
  <si>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</si>
  <si>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</si>
  <si>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</si>
  <si>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</si>
  <si>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</si>
  <si>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</si>
  <si>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</si>
  <si>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</si>
  <si>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</si>
  <si>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</si>
  <si>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</si>
  <si>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</si>
  <si>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</si>
  <si>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</si>
  <si>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</si>
  <si>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</si>
  <si>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</si>
  <si>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</si>
  <si>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</si>
  <si>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</si>
  <si>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</si>
  <si>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</si>
  <si>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</si>
  <si>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</si>
  <si>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</si>
  <si>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</si>
  <si>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</si>
  <si>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</si>
  <si>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</si>
  <si>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</si>
  <si>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</si>
  <si>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</si>
  <si>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</si>
  <si>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</si>
  <si>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</si>
  <si>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</si>
  <si>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</si>
  <si>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</si>
  <si>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</si>
  <si>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</si>
  <si>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</si>
  <si>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</si>
  <si>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</si>
  <si>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</si>
  <si>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</si>
  <si>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</si>
  <si>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</si>
  <si>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</si>
  <si>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</si>
  <si>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</si>
  <si>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</si>
  <si>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</si>
  <si>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</si>
  <si>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</si>
  <si>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</si>
  <si>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</si>
  <si>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</si>
  <si>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</si>
  <si>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</si>
  <si>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</si>
  <si>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</si>
  <si>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</si>
  <si>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</si>
  <si>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</si>
  <si>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</si>
  <si>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</si>
  <si>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</si>
  <si>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</si>
  <si>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</si>
  <si>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</si>
  <si>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</si>
  <si>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</si>
  <si>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</si>
  <si>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</si>
  <si>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</si>
  <si>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</si>
  <si>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</si>
  <si>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</si>
  <si>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</si>
  <si>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</si>
  <si>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</si>
  <si>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</si>
  <si>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</si>
  <si>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</si>
  <si>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</si>
  <si>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</si>
  <si>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</si>
  <si>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</si>
  <si>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</si>
  <si>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</si>
  <si>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</si>
  <si>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</si>
  <si>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</si>
  <si>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</si>
  <si>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</si>
  <si>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</si>
  <si>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</si>
  <si>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</si>
  <si>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</si>
  <si>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</si>
  <si>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</si>
  <si>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</si>
  <si>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</si>
  <si>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</si>
  <si>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</si>
  <si>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</si>
  <si>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</si>
  <si>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</si>
  <si>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</si>
  <si>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</si>
  <si>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</si>
  <si>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</si>
  <si>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</si>
  <si>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</si>
  <si>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</si>
  <si>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</si>
  <si>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</si>
  <si>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</si>
  <si>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</si>
  <si>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</si>
  <si>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</si>
  <si>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</si>
  <si>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</si>
  <si>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</si>
  <si>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</si>
  <si>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</si>
  <si>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</si>
  <si>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</si>
  <si>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</si>
  <si>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</si>
  <si>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</si>
  <si>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</si>
  <si>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</si>
  <si>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</si>
  <si>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</si>
  <si>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</si>
  <si>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</si>
  <si>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</si>
  <si>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</si>
  <si>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</si>
  <si>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</si>
  <si>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</si>
  <si>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</si>
  <si>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</si>
  <si>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</si>
  <si>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</si>
  <si>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</si>
  <si>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</si>
  <si>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</si>
  <si>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</si>
  <si>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</si>
  <si>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</si>
  <si>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</si>
  <si>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</si>
  <si>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</si>
  <si>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</si>
  <si>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</si>
  <si>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</si>
  <si>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</si>
  <si>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</si>
  <si>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</si>
  <si>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</si>
  <si>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</si>
  <si>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</si>
  <si>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</si>
  <si>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</si>
  <si>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</si>
  <si>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</si>
  <si>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</si>
  <si>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</si>
  <si>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</si>
  <si>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</si>
  <si>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</si>
  <si>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</si>
  <si>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</si>
  <si>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</si>
  <si>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</si>
  <si>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</si>
  <si>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</si>
  <si>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</si>
  <si>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</si>
  <si>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</si>
  <si>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</si>
  <si>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</si>
  <si>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</si>
  <si>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</si>
  <si>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</si>
  <si>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</si>
  <si>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</si>
  <si>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</si>
  <si>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</si>
  <si>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</si>
  <si>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</si>
  <si>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</si>
  <si>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</si>
  <si>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</si>
  <si>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</si>
  <si>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</si>
  <si>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</si>
  <si>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</si>
  <si>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</si>
  <si>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</si>
  <si>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</si>
  <si>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</si>
  <si>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</si>
  <si>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</si>
  <si>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</si>
  <si>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</si>
  <si>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</si>
  <si>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</si>
  <si>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</si>
  <si>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</si>
  <si>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</si>
  <si>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</si>
  <si>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</si>
  <si>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</si>
  <si>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</si>
  <si>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</si>
  <si>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</si>
  <si>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</si>
  <si>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</si>
  <si>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</si>
  <si>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</si>
  <si>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</si>
  <si>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</si>
  <si>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</si>
  <si>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</si>
  <si>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</si>
  <si>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</si>
  <si>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</si>
  <si>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</si>
  <si>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</si>
  <si>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</si>
  <si>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</si>
  <si>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</si>
  <si>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</si>
  <si>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</si>
  <si>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</si>
  <si>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</si>
  <si>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</si>
  <si>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</si>
  <si>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</si>
  <si>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</si>
  <si>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</si>
  <si>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</si>
  <si>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</si>
  <si>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</si>
  <si>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</si>
  <si>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</si>
  <si>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</si>
  <si>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</si>
  <si>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</si>
  <si>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</si>
  <si>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</si>
  <si>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</si>
  <si>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</si>
  <si>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</si>
  <si>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</si>
  <si>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</si>
  <si>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</si>
  <si>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</si>
  <si>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</si>
  <si>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</si>
  <si>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</si>
  <si>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</si>
  <si>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</si>
  <si>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</si>
  <si>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</si>
  <si>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</si>
  <si>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</si>
  <si>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</si>
  <si>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</si>
  <si>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</si>
  <si>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</si>
  <si>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</si>
  <si>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</si>
  <si>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</si>
  <si>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</si>
  <si>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</si>
  <si>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</si>
  <si>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</si>
  <si>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</si>
  <si>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</si>
  <si>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</si>
  <si>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</si>
  <si>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</si>
  <si>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</si>
  <si>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</si>
  <si>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</si>
  <si>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</si>
  <si>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</si>
  <si>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</si>
  <si>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</si>
  <si>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</si>
  <si>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</si>
  <si>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</si>
  <si>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</si>
  <si>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</si>
  <si>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</si>
  <si>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</si>
  <si>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</si>
  <si>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</si>
  <si>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</si>
  <si>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</si>
  <si>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</si>
  <si>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</si>
  <si>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</si>
  <si>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</si>
  <si>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</si>
  <si>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</si>
  <si>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</si>
  <si>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</si>
  <si>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</si>
  <si>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</si>
  <si>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</si>
  <si>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</si>
  <si>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</si>
  <si>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</si>
  <si>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</si>
  <si>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</si>
  <si>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</si>
  <si>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</si>
  <si>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</si>
  <si>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</si>
  <si>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</si>
  <si>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</si>
  <si>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</si>
  <si>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</si>
  <si>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</si>
  <si>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</si>
  <si>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</si>
  <si>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</si>
  <si>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</si>
  <si>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</si>
  <si>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</si>
  <si>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</si>
  <si>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</si>
  <si>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</si>
  <si>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</si>
  <si>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</si>
  <si>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</si>
  <si>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</si>
  <si>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</si>
  <si>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</si>
  <si>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</si>
  <si>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</si>
  <si>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</si>
  <si>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</si>
  <si>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</si>
  <si>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</si>
  <si>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</si>
  <si>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</si>
  <si>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</si>
  <si>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</si>
  <si>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</si>
  <si>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</si>
  <si>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</si>
  <si>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</si>
  <si>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</si>
  <si>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</si>
  <si>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</si>
  <si>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</si>
  <si>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</si>
  <si>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</si>
  <si>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</si>
  <si>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</si>
  <si>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</si>
  <si>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</si>
  <si>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</si>
  <si>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</si>
  <si>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</si>
  <si>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</si>
  <si>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</si>
  <si>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</si>
  <si>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</si>
  <si>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</si>
  <si>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</si>
  <si>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</si>
  <si>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</si>
  <si>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</si>
  <si>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</si>
  <si>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</si>
  <si>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</si>
  <si>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</si>
  <si>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</si>
  <si>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</si>
  <si>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</si>
  <si>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</si>
  <si>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</si>
  <si>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</si>
  <si>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</si>
  <si>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</si>
  <si>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</si>
  <si>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</si>
  <si>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</si>
  <si>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</si>
  <si>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</si>
  <si>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</si>
  <si>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</si>
  <si>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</si>
  <si>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</si>
  <si>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</si>
  <si>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</si>
  <si>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</si>
  <si>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</si>
  <si>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</si>
  <si>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</si>
  <si>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</si>
  <si>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</si>
  <si>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</si>
  <si>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</si>
  <si>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</si>
  <si>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</si>
  <si>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</si>
  <si>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</si>
  <si>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</si>
  <si>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</si>
  <si>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</si>
  <si>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</si>
  <si>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</si>
  <si>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</si>
  <si>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</si>
  <si>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</si>
  <si>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</si>
  <si>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</si>
  <si>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</si>
  <si>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</si>
  <si>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</si>
  <si>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</si>
  <si>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</si>
  <si>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</si>
  <si>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</si>
  <si>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</si>
  <si>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</si>
  <si>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</si>
  <si>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</si>
  <si>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</si>
  <si>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</si>
  <si>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</si>
  <si>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</si>
  <si>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</si>
  <si>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</si>
  <si>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</si>
  <si>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</si>
  <si>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</si>
  <si>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</si>
  <si>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</si>
  <si>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</si>
  <si>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</si>
  <si>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</si>
  <si>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</si>
  <si>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</si>
  <si>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</si>
  <si>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</si>
  <si>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</si>
  <si>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</si>
  <si>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</si>
  <si>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</si>
  <si>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</si>
  <si>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</si>
  <si>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</si>
  <si>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</si>
  <si>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</si>
  <si>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</si>
  <si>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</si>
  <si>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</si>
  <si>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</si>
  <si>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</si>
  <si>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</si>
  <si>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</si>
  <si>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</si>
  <si>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</si>
  <si>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</si>
  <si>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</si>
  <si>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</si>
  <si>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</si>
  <si>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</si>
  <si>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</si>
  <si>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</si>
  <si>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</si>
  <si>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</si>
  <si>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</si>
  <si>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</si>
  <si>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</si>
  <si>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</si>
  <si>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</si>
  <si>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</si>
  <si>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</si>
  <si>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</si>
  <si>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</si>
  <si>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</si>
  <si>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</si>
  <si>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</si>
  <si>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</si>
  <si>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</si>
  <si>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</si>
  <si>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</si>
  <si>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</si>
  <si>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</si>
  <si>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</si>
  <si>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</si>
  <si>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</si>
  <si>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</si>
  <si>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</si>
  <si>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</si>
  <si>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</si>
  <si>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</si>
  <si>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</si>
  <si>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</si>
  <si>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</si>
  <si>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</si>
  <si>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</si>
  <si>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</si>
  <si>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</si>
  <si>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</si>
  <si>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</si>
  <si>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</si>
  <si>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</si>
  <si>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</si>
  <si>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</si>
  <si>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</si>
  <si>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</si>
  <si>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</si>
  <si>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</si>
  <si>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</si>
  <si>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</si>
  <si>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</si>
  <si>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</si>
  <si>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</si>
  <si>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</si>
  <si>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</si>
  <si>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</si>
  <si>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</si>
  <si>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</si>
  <si>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</si>
  <si>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</si>
  <si>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</si>
  <si>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</si>
  <si>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</si>
  <si>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</si>
  <si>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</si>
  <si>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</si>
  <si>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</si>
  <si>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</si>
  <si>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</si>
  <si>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</si>
  <si>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</si>
  <si>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</si>
  <si>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</si>
  <si>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</si>
  <si>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</si>
  <si>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</si>
  <si>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</si>
  <si>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</si>
  <si>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</si>
  <si>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</si>
  <si>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</si>
  <si>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</si>
  <si>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</si>
  <si>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</si>
  <si>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</si>
  <si>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</si>
  <si>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</si>
  <si>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</si>
  <si>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</si>
  <si>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</si>
  <si>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</si>
  <si>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</si>
  <si>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</si>
  <si>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</si>
  <si>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</si>
  <si>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</si>
  <si>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</si>
  <si>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</si>
  <si>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</si>
  <si>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</si>
  <si>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</si>
  <si>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</si>
  <si>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</si>
  <si>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</si>
  <si>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</si>
  <si>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</si>
  <si>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</si>
  <si>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</si>
  <si>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</si>
  <si>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</si>
  <si>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</si>
  <si>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</si>
  <si>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</si>
  <si>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</si>
  <si>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</si>
  <si>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</si>
  <si>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</si>
  <si>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</si>
  <si>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</si>
  <si>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</si>
  <si>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</si>
  <si>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</si>
  <si>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</si>
  <si>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</si>
  <si>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</si>
  <si>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</si>
  <si>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</si>
  <si>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</si>
  <si>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</si>
  <si>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</si>
  <si>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</si>
  <si>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</si>
  <si>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</si>
  <si>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</si>
  <si>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</si>
  <si>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</si>
  <si>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</si>
  <si>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</si>
  <si>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</si>
  <si>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</si>
  <si>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</si>
  <si>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</si>
  <si>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</si>
  <si>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</si>
  <si>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</si>
  <si>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</si>
  <si>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</si>
  <si>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</si>
  <si>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</si>
  <si>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</si>
  <si>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</si>
  <si>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</si>
  <si>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</si>
  <si>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</si>
  <si>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</si>
  <si>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</si>
  <si>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</si>
  <si>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</si>
  <si>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</si>
  <si>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</si>
  <si>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</si>
  <si>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</si>
  <si>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</si>
  <si>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</si>
  <si>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</si>
  <si>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</si>
  <si>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</si>
  <si>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</si>
  <si>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</si>
  <si>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</si>
  <si>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</si>
  <si>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</si>
  <si>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</si>
  <si>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</si>
  <si>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</si>
  <si>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</si>
  <si>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</si>
  <si>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</si>
  <si>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</si>
  <si>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</si>
  <si>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</si>
  <si>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</si>
  <si>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</si>
  <si>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</si>
  <si>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</si>
  <si>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</si>
  <si>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</si>
  <si>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</si>
  <si>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</si>
  <si>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</si>
  <si>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</si>
  <si>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</si>
  <si>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</si>
  <si>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</si>
  <si>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</si>
  <si>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</si>
  <si>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</si>
  <si>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</si>
  <si>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</si>
  <si>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</si>
  <si>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</si>
  <si>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</si>
  <si>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</si>
  <si>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</si>
  <si>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</si>
  <si>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</si>
  <si>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</si>
  <si>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</si>
  <si>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</si>
  <si>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</si>
  <si>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</si>
  <si>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</si>
  <si>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</si>
  <si>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</si>
  <si>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</si>
  <si>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</si>
  <si>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</si>
  <si>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</si>
  <si>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</si>
  <si>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</si>
  <si>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</si>
  <si>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</si>
  <si>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</si>
  <si>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</si>
  <si>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</si>
  <si>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</si>
  <si>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</si>
  <si>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</si>
  <si>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</si>
  <si>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</si>
  <si>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</si>
  <si>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</si>
  <si>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</si>
  <si>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</si>
  <si>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</si>
  <si>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</si>
  <si>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</si>
  <si>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</si>
  <si>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</si>
  <si>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</si>
  <si>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</si>
  <si>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</si>
  <si>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</si>
  <si>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</si>
  <si>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</si>
  <si>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</si>
  <si>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</si>
  <si>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</si>
  <si>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</si>
  <si>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</si>
  <si>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</si>
  <si>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</si>
  <si>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</si>
  <si>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</si>
  <si>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</si>
  <si>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</si>
  <si>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</si>
  <si>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</si>
  <si>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</si>
  <si>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</si>
  <si>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</si>
  <si>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</si>
  <si>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</si>
  <si>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</si>
  <si>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</si>
  <si>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</si>
  <si>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</si>
  <si>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</si>
  <si>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</si>
  <si>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</si>
  <si>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</si>
  <si>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</si>
  <si>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</si>
  <si>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</si>
  <si>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</si>
  <si>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</si>
  <si>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</si>
  <si>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</si>
  <si>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</si>
  <si>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</si>
  <si>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</si>
  <si>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</si>
  <si>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</si>
  <si>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</si>
  <si>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</si>
  <si>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</si>
  <si>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</si>
  <si>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</si>
  <si>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</si>
  <si>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</si>
  <si>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</si>
  <si>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</si>
  <si>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</si>
  <si>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</si>
  <si>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</si>
  <si>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</si>
  <si>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</si>
  <si>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</si>
  <si>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</si>
  <si>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</si>
  <si>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</si>
  <si>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</si>
  <si>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</si>
  <si>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Harp International Limited</t>
  </si>
  <si>
    <t>EPR/NP3099FS</t>
  </si>
  <si>
    <t>Temporary storage of hazardous waste with a total capacity exceeding 50 tonnes pending incineration</t>
  </si>
  <si>
    <t>Rule 7 Not Applied</t>
  </si>
  <si>
    <t>BSI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</si>
</sst>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4">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1" fillId="0" borderId="77" xfId="3" applyFont="1" applyBorder="1" applyAlignment="1" applyProtection="1">
      <alignment horizontal="left" vertical="top" wrapText="1"/>
      <protection locked="0"/>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xmlns:c16r2="http://schemas.microsoft.com/office/drawing/2015/06/chart">
              <c:ext xmlns:c16="http://schemas.microsoft.com/office/drawing/2014/chart" uri="{C3380CC4-5D6E-409C-BE32-E72D297353CC}">
                <c16:uniqueId val="{00000000-32B6-42DA-B4A6-8DF1C93A0993}"/>
              </c:ext>
            </c:extLst>
          </c:dPt>
          <c:dPt>
            <c:idx val="1"/>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32B6-42DA-B4A6-8DF1C93A0993}"/>
              </c:ext>
            </c:extLst>
          </c:dPt>
          <c:dPt>
            <c:idx val="2"/>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32B6-42DA-B4A6-8DF1C93A0993}"/>
              </c:ext>
            </c:extLst>
          </c:dPt>
          <c:dPt>
            <c:idx val="3"/>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32B6-42DA-B4A6-8DF1C93A0993}"/>
              </c:ext>
            </c:extLst>
          </c:dPt>
          <c:dPt>
            <c:idx val="4"/>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32B6-42DA-B4A6-8DF1C93A0993}"/>
              </c:ext>
            </c:extLst>
          </c:dPt>
          <c:dPt>
            <c:idx val="5"/>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32B6-42DA-B4A6-8DF1C93A0993}"/>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0</c:v>
                </c:pt>
                <c:pt idx="4">
                  <c:v>0</c:v>
                </c:pt>
                <c:pt idx="5">
                  <c:v>10</c:v>
                </c:pt>
              </c:numCache>
            </c:numRef>
          </c:val>
          <c:extLst xmlns:c16r2="http://schemas.microsoft.com/office/drawing/2015/06/chart">
            <c:ext xmlns:c16="http://schemas.microsoft.com/office/drawing/2014/chart" uri="{C3380CC4-5D6E-409C-BE32-E72D297353CC}">
              <c16:uniqueId val="{0000000B-32B6-42DA-B4A6-8DF1C93A0993}"/>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xmlns:c16r2="http://schemas.microsoft.com/office/drawing/2015/06/chart">
              <c:ext xmlns:c16="http://schemas.microsoft.com/office/drawing/2014/chart" uri="{C3380CC4-5D6E-409C-BE32-E72D297353CC}">
                <c16:uniqueId val="{00000000-41F3-427A-9361-2DAC855F564F}"/>
              </c:ext>
            </c:extLst>
          </c:dPt>
          <c:dPt>
            <c:idx val="1"/>
            <c:invertIfNegative val="0"/>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41F3-427A-9361-2DAC855F564F}"/>
              </c:ext>
            </c:extLst>
          </c:dPt>
          <c:dPt>
            <c:idx val="2"/>
            <c:invertIfNegative val="0"/>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41F3-427A-9361-2DAC855F564F}"/>
              </c:ext>
            </c:extLst>
          </c:dPt>
          <c:dPt>
            <c:idx val="3"/>
            <c:invertIfNegative val="0"/>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41F3-427A-9361-2DAC855F564F}"/>
              </c:ext>
            </c:extLst>
          </c:dPt>
          <c:dPt>
            <c:idx val="4"/>
            <c:invertIfNegative val="0"/>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41F3-427A-9361-2DAC855F564F}"/>
              </c:ext>
            </c:extLst>
          </c:dPt>
          <c:dPt>
            <c:idx val="5"/>
            <c:invertIfNegative val="0"/>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41F3-427A-9361-2DAC855F564F}"/>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0</c:v>
                </c:pt>
                <c:pt idx="4">
                  <c:v>0</c:v>
                </c:pt>
                <c:pt idx="5">
                  <c:v>2</c:v>
                </c:pt>
              </c:numCache>
            </c:numRef>
          </c:val>
          <c:extLst xmlns:c16r2="http://schemas.microsoft.com/office/drawing/2015/06/chart">
            <c:ext xmlns:c16="http://schemas.microsoft.com/office/drawing/2014/chart" uri="{C3380CC4-5D6E-409C-BE32-E72D297353CC}">
              <c16:uniqueId val="{0000000B-41F3-427A-9361-2DAC855F564F}"/>
            </c:ext>
          </c:extLst>
        </c:ser>
        <c:dLbls>
          <c:showLegendKey val="0"/>
          <c:showVal val="0"/>
          <c:showCatName val="0"/>
          <c:showSerName val="0"/>
          <c:showPercent val="0"/>
          <c:showBubbleSize val="0"/>
        </c:dLbls>
        <c:gapWidth val="150"/>
        <c:axId val="97989376"/>
        <c:axId val="97990912"/>
      </c:barChart>
      <c:catAx>
        <c:axId val="979893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97990912"/>
        <c:crosses val="autoZero"/>
        <c:auto val="1"/>
        <c:lblAlgn val="ctr"/>
        <c:lblOffset val="100"/>
        <c:tickLblSkip val="1"/>
        <c:tickMarkSkip val="1"/>
        <c:noMultiLvlLbl val="0"/>
      </c:catAx>
      <c:valAx>
        <c:axId val="97990912"/>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97989376"/>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3</c:v>
                </c:pt>
                <c:pt idx="1">
                  <c:v>0</c:v>
                </c:pt>
                <c:pt idx="2">
                  <c:v>1</c:v>
                </c:pt>
                <c:pt idx="3">
                  <c:v>3</c:v>
                </c:pt>
                <c:pt idx="4">
                  <c:v>0</c:v>
                </c:pt>
                <c:pt idx="5">
                  <c:v>0</c:v>
                </c:pt>
                <c:pt idx="6">
                  <c:v>0</c:v>
                </c:pt>
              </c:numCache>
            </c:numRef>
          </c:val>
          <c:extLst xmlns:c16r2="http://schemas.microsoft.com/office/drawing/2015/06/chart">
            <c:ext xmlns:c16="http://schemas.microsoft.com/office/drawing/2014/chart" uri="{C3380CC4-5D6E-409C-BE32-E72D297353CC}">
              <c16:uniqueId val="{00000000-7810-4C2D-A013-2C8CDFA8C5F5}"/>
            </c:ext>
          </c:extLst>
        </c:ser>
        <c:dLbls>
          <c:showLegendKey val="0"/>
          <c:showVal val="0"/>
          <c:showCatName val="0"/>
          <c:showSerName val="0"/>
          <c:showPercent val="0"/>
          <c:showBubbleSize val="0"/>
        </c:dLbls>
        <c:gapWidth val="150"/>
        <c:axId val="98110464"/>
        <c:axId val="98132736"/>
      </c:barChart>
      <c:catAx>
        <c:axId val="981104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98132736"/>
        <c:crosses val="autoZero"/>
        <c:auto val="1"/>
        <c:lblAlgn val="ctr"/>
        <c:lblOffset val="100"/>
        <c:tickLblSkip val="1"/>
        <c:tickMarkSkip val="1"/>
        <c:noMultiLvlLbl val="0"/>
      </c:catAx>
      <c:valAx>
        <c:axId val="9813273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981104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xmlns:c16r2="http://schemas.microsoft.com/office/drawing/2015/06/chart">
              <c:ext xmlns:c16="http://schemas.microsoft.com/office/drawing/2014/chart" uri="{C3380CC4-5D6E-409C-BE32-E72D297353CC}">
                <c16:uniqueId val="{00000000-545B-45F6-974D-ABBEB3677529}"/>
              </c:ext>
            </c:extLst>
          </c:dPt>
          <c:dPt>
            <c:idx val="4"/>
            <c:invertIfNegative val="1"/>
            <c:bubble3D val="0"/>
            <c:extLst xmlns:c16r2="http://schemas.microsoft.com/office/drawing/2015/06/chart">
              <c:ext xmlns:c16="http://schemas.microsoft.com/office/drawing/2014/chart" uri="{C3380CC4-5D6E-409C-BE32-E72D297353CC}">
                <c16:uniqueId val="{00000001-545B-45F6-974D-ABBEB3677529}"/>
              </c:ext>
            </c:extLst>
          </c:dPt>
          <c:dPt>
            <c:idx val="5"/>
            <c:invertIfNegative val="1"/>
            <c:bubble3D val="0"/>
            <c:extLst xmlns:c16r2="http://schemas.microsoft.com/office/drawing/2015/06/chart">
              <c:ext xmlns:c16="http://schemas.microsoft.com/office/drawing/2014/chart" uri="{C3380CC4-5D6E-409C-BE32-E72D297353CC}">
                <c16:uniqueId val="{00000002-545B-45F6-974D-ABBEB3677529}"/>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2</c:v>
                </c:pt>
                <c:pt idx="3">
                  <c:v>3</c:v>
                </c:pt>
                <c:pt idx="4">
                  <c:v>0</c:v>
                </c:pt>
                <c:pt idx="5">
                  <c:v>9</c:v>
                </c:pt>
              </c:numCache>
            </c:numRef>
          </c:val>
          <c:extLst xmlns:c16r2="http://schemas.microsoft.com/office/drawing/2015/06/chart">
            <c:ext xmlns:c16="http://schemas.microsoft.com/office/drawing/2014/chart" uri="{C3380CC4-5D6E-409C-BE32-E72D297353CC}">
              <c16:uniqueId val="{00000003-545B-45F6-974D-ABBEB3677529}"/>
            </c:ext>
          </c:extLst>
        </c:ser>
        <c:dLbls>
          <c:showLegendKey val="0"/>
          <c:showVal val="0"/>
          <c:showCatName val="0"/>
          <c:showSerName val="0"/>
          <c:showPercent val="0"/>
          <c:showBubbleSize val="0"/>
        </c:dLbls>
        <c:gapWidth val="80"/>
        <c:axId val="98251136"/>
        <c:axId val="98252672"/>
      </c:barChart>
      <c:catAx>
        <c:axId val="98251136"/>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98252672"/>
        <c:crosses val="autoZero"/>
        <c:auto val="1"/>
        <c:lblAlgn val="ctr"/>
        <c:lblOffset val="100"/>
        <c:tickLblSkip val="1"/>
        <c:tickMarkSkip val="1"/>
        <c:noMultiLvlLbl val="0"/>
      </c:catAx>
      <c:valAx>
        <c:axId val="98252672"/>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98251136"/>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a16="http://schemas.microsoft.com/office/drawing/2014/main" xmlns=""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a16="http://schemas.microsoft.com/office/drawing/2014/main" xmlns=""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a:xfrm>
              <a:off x="0" y="0"/>
              <a:ext cx="0" cy="0"/>
            </a:xfrm>
            <a:prstGeom prst="rect">
              <a:avLst/>
            </a:prstGeom>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a16="http://schemas.microsoft.com/office/drawing/2014/main" xmlns=""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a16="http://schemas.microsoft.com/office/drawing/2014/main" xmlns=""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a16="http://schemas.microsoft.com/office/drawing/2014/main" xmlns=""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a16="http://schemas.microsoft.com/office/drawing/2014/main" xmlns=""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a16="http://schemas.microsoft.com/office/drawing/2014/main" xmlns=""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a16="http://schemas.microsoft.com/office/drawing/2014/main" xmlns=""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zoomScale="120" zoomScaleNormal="120" workbookViewId="0">
      <selection activeCell="I24" sqref="I24"/>
    </sheetView>
  </sheetViews>
  <sheetFormatPr defaultColWidth="9.140625"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7"/>
      <c r="D2" s="57"/>
      <c r="E2" s="57"/>
      <c r="F2" s="57"/>
      <c r="G2" s="57"/>
      <c r="H2" s="57"/>
      <c r="I2" s="57"/>
      <c r="J2" s="57"/>
      <c r="K2" s="57"/>
      <c r="L2" s="57"/>
      <c r="M2" s="57"/>
      <c r="N2" s="58"/>
      <c r="O2" s="54"/>
      <c r="P2" s="54"/>
      <c r="Q2" s="54"/>
      <c r="R2" s="54"/>
      <c r="S2" s="54"/>
    </row>
    <row r="3" spans="1:19" x14ac:dyDescent="0.2">
      <c r="A3" s="54"/>
      <c r="B3" s="59"/>
      <c r="C3" s="60"/>
      <c r="D3" s="722" t="s">
        <v>344</v>
      </c>
      <c r="E3" s="722"/>
      <c r="F3" s="722"/>
      <c r="G3" s="722"/>
      <c r="H3" s="722"/>
      <c r="I3" s="60"/>
      <c r="J3" s="60"/>
      <c r="K3" s="60"/>
      <c r="L3" s="60"/>
      <c r="M3" s="60"/>
      <c r="N3" s="62"/>
      <c r="O3" s="54"/>
      <c r="P3" s="54"/>
      <c r="Q3" s="54"/>
      <c r="R3" s="54"/>
      <c r="S3" s="54"/>
    </row>
    <row r="4" spans="1:19" x14ac:dyDescent="0.2">
      <c r="A4" s="54"/>
      <c r="B4" s="59"/>
      <c r="C4" s="708"/>
      <c r="D4" s="722"/>
      <c r="E4" s="722"/>
      <c r="F4" s="722"/>
      <c r="G4" s="722"/>
      <c r="H4" s="722"/>
      <c r="I4" s="60"/>
      <c r="J4" s="60"/>
      <c r="K4" s="60"/>
      <c r="L4" s="60"/>
      <c r="M4" s="60"/>
      <c r="N4" s="62"/>
      <c r="O4" s="54"/>
      <c r="P4" s="706"/>
      <c r="Q4" s="54"/>
      <c r="R4" s="54"/>
      <c r="S4" s="54"/>
    </row>
    <row r="5" spans="1:19" x14ac:dyDescent="0.2">
      <c r="A5" s="54"/>
      <c r="B5" s="59"/>
      <c r="C5" s="708"/>
      <c r="D5" s="722"/>
      <c r="E5" s="722"/>
      <c r="F5" s="722"/>
      <c r="G5" s="722"/>
      <c r="H5" s="722"/>
      <c r="I5" s="60"/>
      <c r="J5" s="60"/>
      <c r="K5" s="60"/>
      <c r="L5" s="60"/>
      <c r="M5" s="60"/>
      <c r="N5" s="62"/>
      <c r="O5" s="54"/>
      <c r="P5" s="54"/>
      <c r="Q5" s="54"/>
      <c r="R5" s="54"/>
      <c r="S5" s="54"/>
    </row>
    <row r="6" spans="1:19" x14ac:dyDescent="0.2">
      <c r="A6" s="54"/>
      <c r="B6" s="59"/>
      <c r="C6" s="708"/>
      <c r="D6" s="722"/>
      <c r="E6" s="722"/>
      <c r="F6" s="722"/>
      <c r="G6" s="722"/>
      <c r="H6" s="722"/>
      <c r="I6" s="60"/>
      <c r="J6" s="60"/>
      <c r="K6" s="60"/>
      <c r="L6" s="60"/>
      <c r="M6" s="60"/>
      <c r="N6" s="62"/>
      <c r="O6" s="54"/>
      <c r="P6" s="54"/>
      <c r="Q6" s="54"/>
      <c r="R6" s="54"/>
      <c r="S6" s="54"/>
    </row>
    <row r="7" spans="1:19" ht="18" x14ac:dyDescent="0.2">
      <c r="A7" s="54"/>
      <c r="B7" s="59"/>
      <c r="C7" s="60"/>
      <c r="D7" s="722"/>
      <c r="E7" s="722"/>
      <c r="F7" s="722"/>
      <c r="G7" s="722"/>
      <c r="H7" s="722"/>
      <c r="I7" s="722"/>
      <c r="J7" s="60"/>
      <c r="K7" s="60"/>
      <c r="L7" s="737"/>
      <c r="M7" s="738"/>
      <c r="N7" s="739"/>
      <c r="O7" s="54"/>
      <c r="P7" s="54"/>
      <c r="Q7" s="54"/>
      <c r="R7" s="54"/>
      <c r="S7" s="54"/>
    </row>
    <row r="8" spans="1:19" ht="25.5" x14ac:dyDescent="0.2">
      <c r="A8" s="54"/>
      <c r="B8" s="59"/>
      <c r="C8" s="734" t="s">
        <v>70</v>
      </c>
      <c r="D8" s="735"/>
      <c r="E8" s="740" t="s">
        <v>1067</v>
      </c>
      <c r="F8" s="741"/>
      <c r="G8" s="61"/>
      <c r="H8" s="67" t="s">
        <v>71</v>
      </c>
      <c r="I8" s="732" t="s">
        <v>1068</v>
      </c>
      <c r="J8" s="733"/>
      <c r="K8" s="60"/>
      <c r="L8" s="738"/>
      <c r="M8" s="738"/>
      <c r="N8" s="739"/>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684" t="s">
        <v>1065</v>
      </c>
      <c r="E10" s="314"/>
      <c r="F10" s="576"/>
      <c r="G10" s="60"/>
      <c r="H10" s="734" t="s">
        <v>1066</v>
      </c>
      <c r="I10" s="736"/>
      <c r="J10" s="736"/>
      <c r="K10" s="736"/>
      <c r="L10" s="736"/>
      <c r="M10" s="735"/>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3" t="s">
        <v>345</v>
      </c>
      <c r="D12" s="724"/>
      <c r="E12" s="724"/>
      <c r="F12" s="724"/>
      <c r="G12" s="724"/>
      <c r="H12" s="724"/>
      <c r="I12" s="724"/>
      <c r="J12" s="724"/>
      <c r="K12" s="724"/>
      <c r="L12" s="724"/>
      <c r="M12" s="725"/>
      <c r="N12" s="62"/>
      <c r="O12" s="54"/>
      <c r="P12" s="54"/>
      <c r="Q12" s="54"/>
      <c r="R12" s="54"/>
      <c r="S12" s="54"/>
    </row>
    <row r="13" spans="1:19" x14ac:dyDescent="0.2">
      <c r="A13" s="54"/>
      <c r="B13" s="59"/>
      <c r="C13" s="726"/>
      <c r="D13" s="727"/>
      <c r="E13" s="727"/>
      <c r="F13" s="727"/>
      <c r="G13" s="727"/>
      <c r="H13" s="727"/>
      <c r="I13" s="727"/>
      <c r="J13" s="727"/>
      <c r="K13" s="727"/>
      <c r="L13" s="727"/>
      <c r="M13" s="728"/>
      <c r="N13" s="62"/>
      <c r="O13" s="54"/>
      <c r="P13" s="54"/>
      <c r="Q13" s="54"/>
      <c r="R13" s="54"/>
      <c r="S13" s="54"/>
    </row>
    <row r="14" spans="1:19" x14ac:dyDescent="0.2">
      <c r="A14" s="54"/>
      <c r="B14" s="59"/>
      <c r="C14" s="726"/>
      <c r="D14" s="727"/>
      <c r="E14" s="727"/>
      <c r="F14" s="727"/>
      <c r="G14" s="727"/>
      <c r="H14" s="727"/>
      <c r="I14" s="727"/>
      <c r="J14" s="727"/>
      <c r="K14" s="727"/>
      <c r="L14" s="727"/>
      <c r="M14" s="728"/>
      <c r="N14" s="62"/>
      <c r="O14" s="54"/>
      <c r="P14" s="54"/>
      <c r="Q14" s="54"/>
      <c r="R14" s="54"/>
      <c r="S14" s="54"/>
    </row>
    <row r="15" spans="1:19" x14ac:dyDescent="0.2">
      <c r="A15" s="54"/>
      <c r="B15" s="59"/>
      <c r="C15" s="726"/>
      <c r="D15" s="727"/>
      <c r="E15" s="727"/>
      <c r="F15" s="727"/>
      <c r="G15" s="727"/>
      <c r="H15" s="727"/>
      <c r="I15" s="727"/>
      <c r="J15" s="727"/>
      <c r="K15" s="727"/>
      <c r="L15" s="727"/>
      <c r="M15" s="728"/>
      <c r="N15" s="62"/>
      <c r="O15" s="54"/>
      <c r="P15" s="54"/>
      <c r="Q15" s="54"/>
      <c r="R15" s="54"/>
      <c r="S15" s="54"/>
    </row>
    <row r="16" spans="1:19" x14ac:dyDescent="0.2">
      <c r="A16" s="54"/>
      <c r="B16" s="59"/>
      <c r="C16" s="726"/>
      <c r="D16" s="727"/>
      <c r="E16" s="727"/>
      <c r="F16" s="727"/>
      <c r="G16" s="727"/>
      <c r="H16" s="727"/>
      <c r="I16" s="727"/>
      <c r="J16" s="727"/>
      <c r="K16" s="727"/>
      <c r="L16" s="727"/>
      <c r="M16" s="728"/>
      <c r="N16" s="62"/>
      <c r="O16" s="54"/>
      <c r="P16" s="54"/>
      <c r="Q16" s="54"/>
      <c r="R16" s="54"/>
      <c r="S16" s="54"/>
    </row>
    <row r="17" spans="1:19" ht="22.5" customHeight="1" x14ac:dyDescent="0.2">
      <c r="A17" s="54"/>
      <c r="B17" s="59"/>
      <c r="C17" s="729"/>
      <c r="D17" s="730"/>
      <c r="E17" s="730"/>
      <c r="F17" s="730"/>
      <c r="G17" s="730"/>
      <c r="H17" s="730"/>
      <c r="I17" s="730"/>
      <c r="J17" s="730"/>
      <c r="K17" s="730"/>
      <c r="L17" s="730"/>
      <c r="M17" s="731"/>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0"/>
      <c r="D19" s="760"/>
      <c r="E19" s="760"/>
      <c r="F19" s="760"/>
      <c r="G19" s="68"/>
      <c r="H19" s="68"/>
      <c r="I19" s="757"/>
      <c r="J19" s="757"/>
      <c r="K19" s="757"/>
      <c r="L19" s="757"/>
      <c r="M19" s="757"/>
      <c r="N19" s="62"/>
      <c r="O19" s="54"/>
      <c r="P19" s="54"/>
      <c r="Q19" s="54"/>
      <c r="R19" s="54"/>
      <c r="S19" s="54"/>
    </row>
    <row r="20" spans="1:19" ht="32.1" customHeight="1" x14ac:dyDescent="0.2">
      <c r="A20" s="54"/>
      <c r="B20" s="59"/>
      <c r="C20" s="727"/>
      <c r="D20" s="727"/>
      <c r="E20" s="727"/>
      <c r="F20" s="727"/>
      <c r="G20" s="727"/>
      <c r="H20" s="727"/>
      <c r="I20" s="757"/>
      <c r="J20" s="757"/>
      <c r="K20" s="757"/>
      <c r="L20" s="757"/>
      <c r="M20" s="757"/>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4" t="s">
        <v>929</v>
      </c>
      <c r="D23" s="744"/>
      <c r="E23" s="744"/>
      <c r="F23" s="744"/>
      <c r="G23" s="744"/>
      <c r="H23" s="72"/>
      <c r="I23" s="758" t="s">
        <v>265</v>
      </c>
      <c r="J23" s="759"/>
      <c r="K23" s="759"/>
      <c r="L23" s="759"/>
      <c r="M23" s="759"/>
      <c r="N23" s="62"/>
      <c r="O23" s="54"/>
      <c r="P23" s="54"/>
      <c r="Q23" s="54"/>
      <c r="R23" s="54"/>
      <c r="S23" s="54"/>
    </row>
    <row r="24" spans="1:19" x14ac:dyDescent="0.2">
      <c r="A24" s="54"/>
      <c r="B24" s="59"/>
      <c r="C24" s="744"/>
      <c r="D24" s="744"/>
      <c r="E24" s="744"/>
      <c r="F24" s="744"/>
      <c r="G24" s="744"/>
      <c r="H24" s="69">
        <v>10</v>
      </c>
      <c r="I24" s="69" t="s">
        <v>647</v>
      </c>
      <c r="J24" s="60"/>
      <c r="K24" s="60"/>
      <c r="L24" s="60"/>
      <c r="M24" s="60"/>
      <c r="N24" s="62"/>
      <c r="O24" s="54"/>
      <c r="P24" s="54"/>
      <c r="Q24" s="54"/>
      <c r="R24" s="54"/>
      <c r="S24" s="54"/>
    </row>
    <row r="25" spans="1:19" x14ac:dyDescent="0.2">
      <c r="A25" s="54"/>
      <c r="B25" s="59"/>
      <c r="C25" s="744"/>
      <c r="D25" s="744"/>
      <c r="E25" s="744"/>
      <c r="F25" s="744"/>
      <c r="G25" s="744"/>
      <c r="H25" s="72"/>
      <c r="I25" s="72"/>
      <c r="J25" s="72"/>
      <c r="K25" s="72"/>
      <c r="L25" s="72"/>
      <c r="M25" s="72"/>
      <c r="N25" s="62"/>
      <c r="O25" s="54"/>
      <c r="P25" s="54"/>
      <c r="Q25" s="54"/>
      <c r="R25" s="54"/>
      <c r="S25" s="54"/>
    </row>
    <row r="26" spans="1:19" x14ac:dyDescent="0.2">
      <c r="A26" s="54"/>
      <c r="B26" s="59"/>
      <c r="C26" s="744"/>
      <c r="D26" s="744"/>
      <c r="E26" s="744"/>
      <c r="F26" s="744"/>
      <c r="G26" s="744"/>
      <c r="H26" s="69">
        <v>11</v>
      </c>
      <c r="I26" s="69" t="s">
        <v>672</v>
      </c>
      <c r="J26" s="69"/>
      <c r="K26" s="69"/>
      <c r="L26" s="60"/>
      <c r="M26" s="60"/>
      <c r="N26" s="62"/>
      <c r="O26" s="54"/>
      <c r="P26" s="54"/>
      <c r="Q26" s="54"/>
      <c r="R26" s="54"/>
      <c r="S26" s="54"/>
    </row>
    <row r="27" spans="1:19" ht="12.75" customHeight="1" x14ac:dyDescent="0.2">
      <c r="A27" s="54"/>
      <c r="B27" s="64">
        <v>2</v>
      </c>
      <c r="C27" s="745" t="s">
        <v>177</v>
      </c>
      <c r="D27" s="745"/>
      <c r="E27" s="745"/>
      <c r="F27" s="745"/>
      <c r="G27" s="71"/>
      <c r="H27" s="72"/>
      <c r="I27" s="72"/>
      <c r="J27" s="72"/>
      <c r="K27" s="72"/>
      <c r="L27" s="72"/>
      <c r="M27" s="72"/>
      <c r="N27" s="62"/>
      <c r="O27" s="54"/>
      <c r="P27" s="54"/>
      <c r="Q27" s="54"/>
      <c r="R27" s="54"/>
      <c r="S27" s="54"/>
    </row>
    <row r="28" spans="1:19" x14ac:dyDescent="0.2">
      <c r="A28" s="54"/>
      <c r="B28" s="65"/>
      <c r="C28" s="744" t="s">
        <v>1005</v>
      </c>
      <c r="D28" s="744"/>
      <c r="E28" s="744"/>
      <c r="F28" s="744"/>
      <c r="G28" s="744"/>
      <c r="H28" s="69">
        <v>12</v>
      </c>
      <c r="I28" s="69" t="s">
        <v>356</v>
      </c>
      <c r="J28" s="69"/>
      <c r="K28" s="378"/>
      <c r="L28" s="378"/>
      <c r="M28" s="378"/>
      <c r="N28" s="62"/>
      <c r="O28" s="54"/>
      <c r="P28" s="54"/>
      <c r="Q28" s="54"/>
      <c r="R28" s="54"/>
      <c r="S28" s="54"/>
    </row>
    <row r="29" spans="1:19" ht="15" customHeight="1" x14ac:dyDescent="0.2">
      <c r="A29" s="54"/>
      <c r="B29" s="63">
        <v>3</v>
      </c>
      <c r="C29" s="755" t="s">
        <v>263</v>
      </c>
      <c r="D29" s="755"/>
      <c r="E29" s="755"/>
      <c r="F29" s="755"/>
      <c r="G29" s="755"/>
      <c r="H29" s="69"/>
      <c r="I29" s="742" t="s">
        <v>954</v>
      </c>
      <c r="J29" s="742"/>
      <c r="K29" s="742"/>
      <c r="L29" s="742"/>
      <c r="M29" s="742"/>
      <c r="N29" s="62"/>
      <c r="O29" s="54"/>
      <c r="P29" s="54"/>
      <c r="Q29" s="54"/>
      <c r="R29" s="54"/>
      <c r="S29" s="54"/>
    </row>
    <row r="30" spans="1:19" x14ac:dyDescent="0.2">
      <c r="A30" s="54"/>
      <c r="B30" s="59"/>
      <c r="C30" s="756" t="s">
        <v>264</v>
      </c>
      <c r="D30" s="756"/>
      <c r="E30" s="756"/>
      <c r="F30" s="756"/>
      <c r="G30" s="60"/>
      <c r="H30" s="72"/>
      <c r="I30" s="742"/>
      <c r="J30" s="742"/>
      <c r="K30" s="742"/>
      <c r="L30" s="742"/>
      <c r="M30" s="742"/>
      <c r="N30" s="62"/>
      <c r="O30" s="54"/>
      <c r="P30" s="54"/>
      <c r="Q30" s="54"/>
      <c r="R30" s="54"/>
      <c r="S30" s="54"/>
    </row>
    <row r="31" spans="1:19" x14ac:dyDescent="0.2">
      <c r="A31" s="54"/>
      <c r="B31" s="63">
        <v>4</v>
      </c>
      <c r="C31" s="755" t="s">
        <v>675</v>
      </c>
      <c r="D31" s="755"/>
      <c r="E31" s="755"/>
      <c r="F31" s="755"/>
      <c r="G31" s="755"/>
      <c r="H31" s="69">
        <v>13</v>
      </c>
      <c r="I31" s="69" t="s">
        <v>994</v>
      </c>
      <c r="J31" s="424"/>
      <c r="K31" s="424"/>
      <c r="L31" s="424"/>
      <c r="M31" s="424"/>
      <c r="N31" s="62"/>
      <c r="O31" s="54"/>
      <c r="P31" s="54"/>
      <c r="Q31" s="54"/>
      <c r="R31" s="54"/>
      <c r="S31" s="54"/>
    </row>
    <row r="32" spans="1:19" x14ac:dyDescent="0.2">
      <c r="A32" s="54"/>
      <c r="B32" s="59"/>
      <c r="C32" s="60"/>
      <c r="D32" s="69"/>
      <c r="E32" s="69"/>
      <c r="F32" s="60"/>
      <c r="G32" s="60"/>
      <c r="H32" s="73"/>
      <c r="I32" s="742" t="s">
        <v>955</v>
      </c>
      <c r="J32" s="742"/>
      <c r="K32" s="742"/>
      <c r="L32" s="742"/>
      <c r="M32" s="742"/>
      <c r="N32" s="62"/>
      <c r="O32" s="54"/>
      <c r="P32" s="54"/>
      <c r="Q32" s="54"/>
      <c r="R32" s="54"/>
      <c r="S32" s="54"/>
    </row>
    <row r="33" spans="1:19" x14ac:dyDescent="0.2">
      <c r="A33" s="54"/>
      <c r="B33" s="63">
        <v>5</v>
      </c>
      <c r="C33" s="69" t="s">
        <v>676</v>
      </c>
      <c r="D33" s="69"/>
      <c r="E33" s="69"/>
      <c r="F33" s="60"/>
      <c r="G33" s="60"/>
      <c r="H33" s="72"/>
      <c r="I33" s="742"/>
      <c r="J33" s="742"/>
      <c r="K33" s="742"/>
      <c r="L33" s="742"/>
      <c r="M33" s="742"/>
      <c r="N33" s="62"/>
      <c r="O33" s="54"/>
      <c r="P33" s="54"/>
      <c r="Q33" s="54"/>
      <c r="R33" s="54"/>
      <c r="S33" s="54"/>
    </row>
    <row r="34" spans="1:19" x14ac:dyDescent="0.2">
      <c r="A34" s="54"/>
      <c r="B34" s="59"/>
      <c r="C34" s="60"/>
      <c r="D34" s="60"/>
      <c r="E34" s="60"/>
      <c r="F34" s="60"/>
      <c r="G34" s="60"/>
      <c r="H34" s="60"/>
      <c r="I34" s="742"/>
      <c r="J34" s="742"/>
      <c r="K34" s="742"/>
      <c r="L34" s="742"/>
      <c r="M34" s="742"/>
      <c r="N34" s="62"/>
      <c r="O34" s="54"/>
      <c r="P34" s="54"/>
      <c r="Q34" s="54"/>
      <c r="R34" s="54"/>
      <c r="S34" s="54"/>
    </row>
    <row r="35" spans="1:19" x14ac:dyDescent="0.2">
      <c r="A35" s="54"/>
      <c r="B35" s="63">
        <v>6</v>
      </c>
      <c r="C35" s="69" t="s">
        <v>677</v>
      </c>
      <c r="D35" s="69"/>
      <c r="E35" s="69"/>
      <c r="F35" s="69"/>
      <c r="G35" s="60"/>
      <c r="H35" s="60"/>
      <c r="I35" s="742"/>
      <c r="J35" s="742"/>
      <c r="K35" s="742"/>
      <c r="L35" s="742"/>
      <c r="M35" s="742"/>
      <c r="N35" s="62"/>
      <c r="O35" s="54"/>
      <c r="P35" s="54"/>
      <c r="Q35" s="54"/>
      <c r="R35" s="54"/>
      <c r="S35" s="54"/>
    </row>
    <row r="36" spans="1:19" x14ac:dyDescent="0.2">
      <c r="A36" s="54"/>
      <c r="B36" s="59"/>
      <c r="C36" s="60"/>
      <c r="D36" s="60"/>
      <c r="E36" s="60"/>
      <c r="F36" s="60"/>
      <c r="G36" s="60"/>
      <c r="H36" s="60"/>
      <c r="I36" s="743"/>
      <c r="J36" s="743"/>
      <c r="K36" s="743"/>
      <c r="L36" s="743"/>
      <c r="M36" s="743"/>
      <c r="N36" s="62"/>
      <c r="O36" s="54"/>
      <c r="P36" s="54"/>
      <c r="Q36" s="54"/>
      <c r="R36" s="54"/>
      <c r="S36" s="54"/>
    </row>
    <row r="37" spans="1:19" x14ac:dyDescent="0.2">
      <c r="A37" s="54"/>
      <c r="B37" s="63">
        <v>7</v>
      </c>
      <c r="C37" s="69" t="s">
        <v>717</v>
      </c>
      <c r="D37" s="69"/>
      <c r="E37" s="69"/>
      <c r="F37" s="69"/>
      <c r="G37" s="60"/>
      <c r="H37" s="60"/>
      <c r="I37" s="746"/>
      <c r="J37" s="747"/>
      <c r="K37" s="747"/>
      <c r="L37" s="747"/>
      <c r="M37" s="748"/>
      <c r="N37" s="62"/>
      <c r="O37" s="54"/>
      <c r="P37" s="54"/>
      <c r="Q37" s="54"/>
      <c r="R37" s="54"/>
      <c r="S37" s="54"/>
    </row>
    <row r="38" spans="1:19" ht="12.75" customHeight="1" x14ac:dyDescent="0.2">
      <c r="A38" s="54"/>
      <c r="B38" s="59"/>
      <c r="C38" s="60"/>
      <c r="D38" s="60"/>
      <c r="E38" s="60"/>
      <c r="F38" s="60"/>
      <c r="G38" s="60"/>
      <c r="H38" s="60"/>
      <c r="I38" s="749"/>
      <c r="J38" s="750"/>
      <c r="K38" s="750"/>
      <c r="L38" s="750"/>
      <c r="M38" s="751"/>
      <c r="N38" s="62"/>
      <c r="O38" s="54"/>
      <c r="P38" s="54"/>
      <c r="Q38" s="54"/>
      <c r="R38" s="54"/>
      <c r="S38" s="54"/>
    </row>
    <row r="39" spans="1:19" x14ac:dyDescent="0.2">
      <c r="A39" s="54"/>
      <c r="B39" s="63">
        <v>8</v>
      </c>
      <c r="C39" s="74" t="s">
        <v>178</v>
      </c>
      <c r="D39" s="72"/>
      <c r="E39" s="72"/>
      <c r="F39" s="72"/>
      <c r="G39" s="60"/>
      <c r="H39" s="60"/>
      <c r="I39" s="749"/>
      <c r="J39" s="750"/>
      <c r="K39" s="750"/>
      <c r="L39" s="750"/>
      <c r="M39" s="751"/>
      <c r="N39" s="62"/>
      <c r="O39" s="54"/>
      <c r="P39" s="54"/>
      <c r="Q39" s="54"/>
      <c r="R39" s="54"/>
      <c r="S39" s="54"/>
    </row>
    <row r="40" spans="1:19" x14ac:dyDescent="0.2">
      <c r="A40" s="54"/>
      <c r="B40" s="59"/>
      <c r="C40" s="60"/>
      <c r="D40" s="60"/>
      <c r="E40" s="60"/>
      <c r="F40" s="60"/>
      <c r="G40" s="60"/>
      <c r="H40" s="60"/>
      <c r="I40" s="752"/>
      <c r="J40" s="753"/>
      <c r="K40" s="753"/>
      <c r="L40" s="753"/>
      <c r="M40" s="754"/>
      <c r="N40" s="62"/>
      <c r="O40" s="54"/>
      <c r="P40" s="54"/>
      <c r="Q40" s="54"/>
      <c r="R40" s="54"/>
      <c r="S40" s="54"/>
    </row>
    <row r="41" spans="1:19" ht="16.5" customHeight="1" x14ac:dyDescent="0.2">
      <c r="A41" s="54"/>
      <c r="B41" s="63"/>
      <c r="C41" s="69"/>
      <c r="D41" s="60"/>
      <c r="E41" s="60"/>
      <c r="F41" s="60"/>
      <c r="G41" s="60"/>
      <c r="H41" s="60"/>
      <c r="I41" s="664"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autoPict="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ColWidth="9.140625"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2" t="s">
        <v>188</v>
      </c>
      <c r="C2" s="763"/>
      <c r="D2" s="763"/>
      <c r="E2" s="763"/>
      <c r="F2" s="763"/>
      <c r="G2" s="763"/>
      <c r="H2" s="763"/>
      <c r="I2" s="763"/>
      <c r="J2" s="763"/>
      <c r="K2" s="763"/>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Harp International Limited</v>
      </c>
      <c r="E4" s="60"/>
      <c r="F4" s="328"/>
      <c r="G4" s="60"/>
      <c r="H4" s="60"/>
      <c r="I4" s="60"/>
      <c r="J4" s="60"/>
      <c r="K4" s="60"/>
      <c r="L4" s="62"/>
      <c r="M4" s="54"/>
      <c r="N4" s="54"/>
      <c r="O4" s="54"/>
      <c r="P4" s="54"/>
      <c r="Q4" s="54"/>
    </row>
    <row r="5" spans="1:19" x14ac:dyDescent="0.2">
      <c r="A5" s="54"/>
      <c r="B5" s="59"/>
      <c r="C5" s="81" t="s">
        <v>72</v>
      </c>
      <c r="D5" s="82" t="str">
        <f>Introduction!I8</f>
        <v>EPR/NP3099FS</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5" t="s">
        <v>665</v>
      </c>
      <c r="D7" s="83" t="s">
        <v>127</v>
      </c>
      <c r="E7" s="83" t="s">
        <v>645</v>
      </c>
      <c r="F7" s="83" t="s">
        <v>111</v>
      </c>
      <c r="G7" s="60"/>
      <c r="H7" s="60"/>
      <c r="I7" s="60"/>
      <c r="J7" s="765" t="s">
        <v>1006</v>
      </c>
      <c r="K7" s="766"/>
      <c r="L7" s="62"/>
      <c r="M7" s="54"/>
      <c r="N7" s="54"/>
      <c r="O7" s="54"/>
      <c r="P7" s="54"/>
      <c r="Q7" s="54"/>
    </row>
    <row r="8" spans="1:19" ht="51" x14ac:dyDescent="0.2">
      <c r="A8" s="54"/>
      <c r="B8" s="667"/>
      <c r="C8" s="340">
        <v>1</v>
      </c>
      <c r="D8" s="387" t="s">
        <v>1069</v>
      </c>
      <c r="E8" s="712" t="s">
        <v>1049</v>
      </c>
      <c r="F8" s="388" t="s">
        <v>653</v>
      </c>
      <c r="G8" s="60">
        <v>331</v>
      </c>
      <c r="H8" s="60">
        <v>1</v>
      </c>
      <c r="I8" s="297"/>
      <c r="J8" s="427" t="s">
        <v>652</v>
      </c>
      <c r="K8" s="427">
        <f>SUMIF($F$8:$F$32,"A",$H$8:$H$32)</f>
        <v>0</v>
      </c>
      <c r="L8" s="62"/>
      <c r="M8" s="54"/>
      <c r="N8" s="54"/>
      <c r="O8" s="54"/>
      <c r="P8" s="54"/>
      <c r="Q8" s="54"/>
    </row>
    <row r="9" spans="1:19" x14ac:dyDescent="0.2">
      <c r="A9" s="54"/>
      <c r="B9" s="667"/>
      <c r="C9" s="340">
        <v>2</v>
      </c>
      <c r="D9" s="387"/>
      <c r="E9" s="387"/>
      <c r="F9" s="388"/>
      <c r="G9" s="60"/>
      <c r="H9" s="60">
        <v>1</v>
      </c>
      <c r="I9" s="297"/>
      <c r="J9" s="427" t="s">
        <v>653</v>
      </c>
      <c r="K9" s="427">
        <f>SUMIF($F$8:$F$32,"B",$H$8:$H$32)</f>
        <v>1</v>
      </c>
      <c r="L9" s="62"/>
      <c r="M9" s="54"/>
      <c r="N9" s="54"/>
      <c r="O9" s="54"/>
      <c r="P9" s="54"/>
      <c r="Q9" s="54"/>
    </row>
    <row r="10" spans="1:19" x14ac:dyDescent="0.2">
      <c r="A10" s="54"/>
      <c r="B10" s="667"/>
      <c r="C10" s="340">
        <v>3</v>
      </c>
      <c r="D10" s="387"/>
      <c r="E10" s="387"/>
      <c r="F10" s="388"/>
      <c r="G10" s="60"/>
      <c r="H10" s="60">
        <v>1</v>
      </c>
      <c r="I10" s="297"/>
      <c r="J10" s="427" t="s">
        <v>649</v>
      </c>
      <c r="K10" s="427">
        <f>SUMIF($F$8:$F$32,"C",$H$8:$H$32)</f>
        <v>0</v>
      </c>
      <c r="L10" s="62"/>
      <c r="M10" s="54"/>
      <c r="N10" s="54"/>
      <c r="O10" s="54"/>
      <c r="P10" s="54"/>
      <c r="Q10" s="54"/>
    </row>
    <row r="11" spans="1:19" x14ac:dyDescent="0.2">
      <c r="A11" s="54"/>
      <c r="B11" s="667"/>
      <c r="C11" s="340">
        <v>4</v>
      </c>
      <c r="D11" s="387"/>
      <c r="E11" s="387"/>
      <c r="F11" s="388"/>
      <c r="G11" s="60"/>
      <c r="H11" s="60">
        <v>1</v>
      </c>
      <c r="I11" s="297"/>
      <c r="J11" s="427" t="s">
        <v>650</v>
      </c>
      <c r="K11" s="427">
        <f>SUMIF($F$8:$F$32,"D",$H$8:$H$32)</f>
        <v>0</v>
      </c>
      <c r="L11" s="62"/>
      <c r="M11" s="54"/>
      <c r="N11" s="54"/>
      <c r="O11" s="54"/>
      <c r="P11" s="54"/>
      <c r="Q11" s="54"/>
    </row>
    <row r="12" spans="1:19" x14ac:dyDescent="0.2">
      <c r="A12" s="54"/>
      <c r="B12" s="667"/>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7"/>
      <c r="C13" s="340">
        <v>6</v>
      </c>
      <c r="D13" s="387"/>
      <c r="E13" s="387"/>
      <c r="F13" s="388"/>
      <c r="G13" s="60"/>
      <c r="H13" s="60">
        <v>1</v>
      </c>
      <c r="I13" s="297"/>
      <c r="J13" s="78"/>
      <c r="K13" s="79"/>
      <c r="L13" s="62"/>
      <c r="M13" s="54"/>
      <c r="N13" s="54"/>
      <c r="O13" s="54"/>
      <c r="P13" s="54"/>
      <c r="Q13" s="54"/>
    </row>
    <row r="14" spans="1:19" x14ac:dyDescent="0.2">
      <c r="A14" s="54"/>
      <c r="B14" s="667"/>
      <c r="C14" s="340">
        <v>7</v>
      </c>
      <c r="D14" s="387"/>
      <c r="E14" s="387"/>
      <c r="F14" s="388"/>
      <c r="G14" s="60"/>
      <c r="H14" s="60">
        <v>1</v>
      </c>
      <c r="I14" s="297"/>
      <c r="J14" s="60"/>
      <c r="K14" s="70"/>
      <c r="L14" s="62"/>
      <c r="M14" s="54"/>
      <c r="N14" s="54"/>
      <c r="O14" s="54"/>
      <c r="P14" s="54"/>
      <c r="Q14" s="54"/>
    </row>
    <row r="15" spans="1:19" x14ac:dyDescent="0.2">
      <c r="A15" s="54"/>
      <c r="B15" s="667"/>
      <c r="C15" s="340">
        <v>8</v>
      </c>
      <c r="D15" s="387"/>
      <c r="E15" s="387"/>
      <c r="F15" s="388"/>
      <c r="G15" s="60"/>
      <c r="H15" s="60">
        <v>1</v>
      </c>
      <c r="I15" s="297"/>
      <c r="J15" s="60"/>
      <c r="K15" s="60"/>
      <c r="L15" s="62"/>
      <c r="M15" s="54"/>
      <c r="N15" s="54"/>
      <c r="O15" s="54"/>
      <c r="P15" s="54"/>
      <c r="Q15" s="54"/>
    </row>
    <row r="16" spans="1:19" ht="12.75" customHeight="1" x14ac:dyDescent="0.2">
      <c r="A16" s="54"/>
      <c r="B16" s="667"/>
      <c r="C16" s="340">
        <v>9</v>
      </c>
      <c r="D16" s="387"/>
      <c r="E16" s="387"/>
      <c r="F16" s="388"/>
      <c r="G16" s="60"/>
      <c r="H16" s="60">
        <v>1</v>
      </c>
      <c r="I16" s="297"/>
      <c r="J16" s="764"/>
      <c r="K16" s="764"/>
      <c r="L16" s="62"/>
      <c r="M16" s="54"/>
      <c r="N16" s="54"/>
      <c r="O16" s="54"/>
      <c r="P16" s="54"/>
      <c r="Q16" s="54"/>
    </row>
    <row r="17" spans="1:17" x14ac:dyDescent="0.2">
      <c r="A17" s="54"/>
      <c r="B17" s="667"/>
      <c r="C17" s="340">
        <v>10</v>
      </c>
      <c r="D17" s="387"/>
      <c r="E17" s="387"/>
      <c r="F17" s="388"/>
      <c r="G17" s="60"/>
      <c r="H17" s="60">
        <v>1</v>
      </c>
      <c r="I17" s="297"/>
      <c r="J17" s="764"/>
      <c r="K17" s="764"/>
      <c r="L17" s="62"/>
      <c r="M17" s="54"/>
      <c r="N17" s="54"/>
      <c r="O17" s="54"/>
      <c r="P17" s="54"/>
      <c r="Q17" s="54"/>
    </row>
    <row r="18" spans="1:17" x14ac:dyDescent="0.2">
      <c r="A18" s="54"/>
      <c r="B18" s="667"/>
      <c r="C18" s="340">
        <v>11</v>
      </c>
      <c r="D18" s="387"/>
      <c r="E18" s="387"/>
      <c r="F18" s="388"/>
      <c r="G18" s="60"/>
      <c r="H18" s="60">
        <v>1</v>
      </c>
      <c r="I18" s="297"/>
      <c r="J18" s="764"/>
      <c r="K18" s="764"/>
      <c r="L18" s="62"/>
      <c r="M18" s="54"/>
      <c r="N18" s="54"/>
      <c r="O18" s="54"/>
      <c r="P18" s="54"/>
      <c r="Q18" s="54"/>
    </row>
    <row r="19" spans="1:17" x14ac:dyDescent="0.2">
      <c r="A19" s="54"/>
      <c r="B19" s="667"/>
      <c r="C19" s="340">
        <v>12</v>
      </c>
      <c r="D19" s="387"/>
      <c r="E19" s="387"/>
      <c r="F19" s="388"/>
      <c r="G19" s="60"/>
      <c r="H19" s="60">
        <v>1</v>
      </c>
      <c r="I19" s="297"/>
      <c r="J19" s="764"/>
      <c r="K19" s="764"/>
      <c r="L19" s="62"/>
      <c r="M19" s="54"/>
      <c r="N19" s="54"/>
      <c r="O19" s="54"/>
      <c r="P19" s="54"/>
      <c r="Q19" s="54"/>
    </row>
    <row r="20" spans="1:17" x14ac:dyDescent="0.2">
      <c r="A20" s="54"/>
      <c r="B20" s="667"/>
      <c r="C20" s="340">
        <v>13</v>
      </c>
      <c r="D20" s="387"/>
      <c r="E20" s="387"/>
      <c r="F20" s="388"/>
      <c r="G20" s="60"/>
      <c r="H20" s="60">
        <v>1</v>
      </c>
      <c r="I20" s="297"/>
      <c r="J20" s="764"/>
      <c r="K20" s="764"/>
      <c r="L20" s="62"/>
      <c r="M20" s="54"/>
      <c r="N20" s="54"/>
      <c r="O20" s="54"/>
      <c r="P20" s="54"/>
      <c r="Q20" s="54"/>
    </row>
    <row r="21" spans="1:17" x14ac:dyDescent="0.2">
      <c r="A21" s="54"/>
      <c r="B21" s="667"/>
      <c r="C21" s="340">
        <v>14</v>
      </c>
      <c r="D21" s="387"/>
      <c r="E21" s="387"/>
      <c r="F21" s="388"/>
      <c r="G21" s="60"/>
      <c r="H21" s="60">
        <v>1</v>
      </c>
      <c r="I21" s="297"/>
      <c r="J21" s="93"/>
      <c r="K21" s="93"/>
      <c r="L21" s="62"/>
      <c r="M21" s="54"/>
      <c r="N21" s="54"/>
      <c r="O21" s="54"/>
      <c r="P21" s="54"/>
      <c r="Q21" s="54"/>
    </row>
    <row r="22" spans="1:17" ht="12.75" customHeight="1" x14ac:dyDescent="0.2">
      <c r="A22" s="54"/>
      <c r="B22" s="667"/>
      <c r="C22" s="340">
        <v>15</v>
      </c>
      <c r="D22" s="387"/>
      <c r="E22" s="387"/>
      <c r="F22" s="388"/>
      <c r="G22" s="60"/>
      <c r="H22" s="60">
        <v>1</v>
      </c>
      <c r="I22" s="297"/>
      <c r="J22" s="94"/>
      <c r="K22" s="94"/>
      <c r="L22" s="62"/>
      <c r="M22" s="54"/>
      <c r="N22" s="54"/>
      <c r="O22" s="54"/>
      <c r="P22" s="54"/>
      <c r="Q22" s="54"/>
    </row>
    <row r="23" spans="1:17" x14ac:dyDescent="0.2">
      <c r="A23" s="54"/>
      <c r="B23" s="667"/>
      <c r="C23" s="340">
        <v>16</v>
      </c>
      <c r="D23" s="387"/>
      <c r="E23" s="387"/>
      <c r="F23" s="388"/>
      <c r="G23" s="60"/>
      <c r="H23" s="60">
        <v>1</v>
      </c>
      <c r="I23" s="297"/>
      <c r="J23" s="94"/>
      <c r="K23" s="94"/>
      <c r="L23" s="62"/>
      <c r="M23" s="54"/>
      <c r="N23" s="54"/>
      <c r="O23" s="54"/>
      <c r="P23" s="54"/>
      <c r="Q23" s="54"/>
    </row>
    <row r="24" spans="1:17" x14ac:dyDescent="0.2">
      <c r="A24" s="54"/>
      <c r="B24" s="667"/>
      <c r="C24" s="340">
        <v>17</v>
      </c>
      <c r="D24" s="387"/>
      <c r="E24" s="387"/>
      <c r="F24" s="388"/>
      <c r="G24" s="60"/>
      <c r="H24" s="60">
        <v>1</v>
      </c>
      <c r="I24" s="297"/>
      <c r="J24" s="94"/>
      <c r="K24" s="94"/>
      <c r="L24" s="62"/>
      <c r="M24" s="54"/>
      <c r="N24" s="54"/>
      <c r="O24" s="54"/>
      <c r="P24" s="54"/>
      <c r="Q24" s="54"/>
    </row>
    <row r="25" spans="1:17" x14ac:dyDescent="0.2">
      <c r="A25" s="54"/>
      <c r="B25" s="667"/>
      <c r="C25" s="340">
        <v>18</v>
      </c>
      <c r="D25" s="387"/>
      <c r="E25" s="387"/>
      <c r="F25" s="388"/>
      <c r="G25" s="60"/>
      <c r="H25" s="60">
        <v>1</v>
      </c>
      <c r="I25" s="297"/>
      <c r="J25" s="757" t="s">
        <v>1004</v>
      </c>
      <c r="K25" s="757"/>
      <c r="L25" s="62"/>
      <c r="M25" s="54"/>
      <c r="N25" s="54"/>
      <c r="O25" s="54"/>
      <c r="P25" s="54"/>
      <c r="Q25" s="54"/>
    </row>
    <row r="26" spans="1:17" x14ac:dyDescent="0.2">
      <c r="A26" s="54"/>
      <c r="B26" s="667"/>
      <c r="C26" s="340">
        <v>19</v>
      </c>
      <c r="D26" s="387"/>
      <c r="E26" s="387"/>
      <c r="F26" s="388"/>
      <c r="G26" s="60"/>
      <c r="H26" s="60">
        <v>1</v>
      </c>
      <c r="I26" s="297"/>
      <c r="J26" s="757"/>
      <c r="K26" s="757"/>
      <c r="L26" s="62"/>
      <c r="M26" s="54"/>
      <c r="N26" s="54"/>
      <c r="O26" s="54"/>
      <c r="P26" s="54"/>
      <c r="Q26" s="54"/>
    </row>
    <row r="27" spans="1:17" x14ac:dyDescent="0.2">
      <c r="A27" s="54"/>
      <c r="B27" s="667"/>
      <c r="C27" s="340">
        <v>20</v>
      </c>
      <c r="D27" s="389"/>
      <c r="E27" s="389"/>
      <c r="F27" s="390"/>
      <c r="G27" s="60"/>
      <c r="H27" s="60">
        <v>1</v>
      </c>
      <c r="I27" s="297"/>
      <c r="J27" s="757"/>
      <c r="K27" s="757"/>
      <c r="L27" s="62"/>
      <c r="M27" s="54"/>
      <c r="N27" s="54"/>
      <c r="O27" s="54"/>
      <c r="P27" s="54"/>
      <c r="Q27" s="54"/>
    </row>
    <row r="28" spans="1:17" x14ac:dyDescent="0.2">
      <c r="A28" s="54"/>
      <c r="B28" s="667"/>
      <c r="C28" s="340">
        <v>21</v>
      </c>
      <c r="D28" s="389"/>
      <c r="E28" s="389"/>
      <c r="F28" s="390"/>
      <c r="G28" s="60"/>
      <c r="H28" s="60">
        <v>1</v>
      </c>
      <c r="I28" s="297"/>
      <c r="J28" s="60"/>
      <c r="K28" s="60"/>
      <c r="L28" s="62"/>
      <c r="M28" s="54"/>
      <c r="N28" s="54"/>
      <c r="O28" s="54"/>
      <c r="P28" s="54"/>
      <c r="Q28" s="54"/>
    </row>
    <row r="29" spans="1:17" x14ac:dyDescent="0.2">
      <c r="A29" s="54"/>
      <c r="B29" s="667"/>
      <c r="C29" s="340">
        <v>22</v>
      </c>
      <c r="D29" s="389"/>
      <c r="E29" s="389"/>
      <c r="F29" s="390"/>
      <c r="G29" s="60"/>
      <c r="H29" s="60">
        <v>1</v>
      </c>
      <c r="I29" s="297"/>
      <c r="J29" s="60"/>
      <c r="K29" s="60"/>
      <c r="L29" s="62"/>
      <c r="M29" s="54"/>
      <c r="N29" s="54"/>
      <c r="O29" s="54"/>
      <c r="P29" s="54"/>
      <c r="Q29" s="54"/>
    </row>
    <row r="30" spans="1:17" x14ac:dyDescent="0.2">
      <c r="A30" s="54"/>
      <c r="B30" s="667"/>
      <c r="C30" s="340">
        <v>23</v>
      </c>
      <c r="D30" s="389"/>
      <c r="E30" s="389"/>
      <c r="F30" s="390"/>
      <c r="G30" s="60"/>
      <c r="H30" s="60">
        <v>1</v>
      </c>
      <c r="I30" s="297"/>
      <c r="J30" s="60"/>
      <c r="K30" s="60"/>
      <c r="L30" s="62"/>
      <c r="M30" s="54"/>
      <c r="N30" s="54"/>
      <c r="O30" s="54"/>
      <c r="P30" s="54"/>
      <c r="Q30" s="54"/>
    </row>
    <row r="31" spans="1:17" x14ac:dyDescent="0.2">
      <c r="A31" s="54"/>
      <c r="B31" s="667"/>
      <c r="C31" s="340">
        <v>24</v>
      </c>
      <c r="D31" s="389"/>
      <c r="E31" s="389"/>
      <c r="F31" s="390"/>
      <c r="G31" s="60"/>
      <c r="H31" s="60">
        <v>1</v>
      </c>
      <c r="I31" s="297"/>
      <c r="J31" s="60"/>
      <c r="K31" s="60"/>
      <c r="L31" s="62"/>
      <c r="M31" s="54"/>
      <c r="N31" s="54"/>
      <c r="O31" s="54"/>
      <c r="P31" s="54"/>
      <c r="Q31" s="54"/>
    </row>
    <row r="32" spans="1:17" x14ac:dyDescent="0.2">
      <c r="A32" s="54"/>
      <c r="B32" s="667"/>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67" t="s">
        <v>143</v>
      </c>
      <c r="D37" s="768"/>
      <c r="E37" s="768"/>
      <c r="F37" s="340"/>
      <c r="G37" s="60"/>
      <c r="H37" s="60"/>
      <c r="I37" s="60"/>
      <c r="J37" s="60"/>
      <c r="K37" s="60"/>
      <c r="L37" s="62"/>
      <c r="M37" s="54"/>
      <c r="N37" s="54"/>
      <c r="O37" s="54"/>
      <c r="P37" s="54"/>
      <c r="Q37" s="54"/>
    </row>
    <row r="38" spans="1:17" x14ac:dyDescent="0.2">
      <c r="A38" s="54"/>
      <c r="B38" s="59"/>
      <c r="C38" s="769"/>
      <c r="D38" s="769"/>
      <c r="E38" s="769"/>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0"/>
      <c r="J43" s="770"/>
    </row>
    <row r="44" spans="1:17" s="15" customFormat="1" x14ac:dyDescent="0.2">
      <c r="C44" s="335"/>
      <c r="D44" s="334"/>
      <c r="E44" s="341"/>
      <c r="F44" s="336"/>
      <c r="G44" s="336"/>
      <c r="H44" s="336"/>
      <c r="I44" s="761"/>
      <c r="J44" s="761"/>
    </row>
    <row r="45" spans="1:17" s="15" customFormat="1" ht="9" hidden="1" customHeight="1" x14ac:dyDescent="0.2">
      <c r="C45" s="335"/>
      <c r="E45" s="336"/>
      <c r="F45" s="336"/>
      <c r="G45" s="336"/>
      <c r="H45" s="336"/>
      <c r="I45" s="761"/>
      <c r="J45" s="761"/>
    </row>
    <row r="46" spans="1:17" s="15" customFormat="1" hidden="1" x14ac:dyDescent="0.2">
      <c r="C46" s="335"/>
      <c r="D46" s="336"/>
      <c r="E46" s="336"/>
      <c r="F46" s="336"/>
      <c r="G46" s="336"/>
      <c r="H46" s="336"/>
      <c r="I46" s="761"/>
      <c r="J46" s="761"/>
    </row>
    <row r="47" spans="1:17" s="15" customFormat="1" hidden="1" x14ac:dyDescent="0.2">
      <c r="C47" s="335"/>
      <c r="D47" s="332"/>
      <c r="E47" s="336"/>
      <c r="F47" s="336"/>
      <c r="G47" s="342"/>
      <c r="H47" s="342"/>
      <c r="I47" s="761"/>
      <c r="J47" s="761"/>
    </row>
    <row r="48" spans="1:17" s="15" customFormat="1" hidden="1" x14ac:dyDescent="0.2">
      <c r="C48" s="335"/>
      <c r="D48" s="336"/>
      <c r="E48" s="336"/>
      <c r="F48" s="336"/>
      <c r="G48" s="342"/>
      <c r="H48" s="342"/>
      <c r="I48" s="761"/>
      <c r="J48" s="761"/>
    </row>
    <row r="49" spans="3:10" s="15" customFormat="1" hidden="1" x14ac:dyDescent="0.2">
      <c r="C49" s="335"/>
      <c r="D49" s="336"/>
      <c r="E49" s="336"/>
      <c r="F49" s="336"/>
      <c r="G49" s="336"/>
      <c r="H49" s="336"/>
      <c r="I49" s="761"/>
      <c r="J49" s="761"/>
    </row>
    <row r="50" spans="3:10" s="15" customFormat="1" hidden="1" x14ac:dyDescent="0.2">
      <c r="C50" s="335"/>
      <c r="D50" s="336"/>
      <c r="E50" s="336"/>
      <c r="F50" s="336"/>
      <c r="G50" s="336"/>
      <c r="H50" s="336"/>
      <c r="I50" s="761"/>
      <c r="J50" s="761"/>
    </row>
    <row r="51" spans="3:10" s="15" customFormat="1" hidden="1" x14ac:dyDescent="0.2">
      <c r="C51" s="335"/>
      <c r="D51" s="336"/>
      <c r="E51" s="336"/>
      <c r="F51" s="336"/>
      <c r="G51" s="336"/>
      <c r="H51" s="336"/>
      <c r="I51" s="761"/>
      <c r="J51" s="761"/>
    </row>
    <row r="52" spans="3:10" s="15" customFormat="1" hidden="1" x14ac:dyDescent="0.2">
      <c r="C52" s="335"/>
      <c r="D52" s="336"/>
      <c r="E52" s="336"/>
      <c r="F52" s="336"/>
      <c r="G52" s="336"/>
      <c r="H52" s="336"/>
      <c r="I52" s="761"/>
      <c r="J52" s="761"/>
    </row>
    <row r="53" spans="3:10" s="15" customFormat="1" hidden="1" x14ac:dyDescent="0.2">
      <c r="C53" s="335"/>
      <c r="D53" s="336"/>
      <c r="E53" s="336"/>
      <c r="F53" s="336"/>
      <c r="G53" s="336"/>
      <c r="H53" s="336"/>
      <c r="I53" s="761"/>
      <c r="J53" s="761"/>
    </row>
    <row r="54" spans="3:10" s="15" customFormat="1" hidden="1" x14ac:dyDescent="0.2">
      <c r="C54" s="335"/>
      <c r="D54" s="336"/>
      <c r="E54" s="336"/>
      <c r="F54" s="336"/>
      <c r="G54" s="336"/>
      <c r="H54" s="336"/>
      <c r="I54" s="761"/>
      <c r="J54" s="761"/>
    </row>
    <row r="55" spans="3:10" s="15" customFormat="1" hidden="1" x14ac:dyDescent="0.2">
      <c r="C55" s="335"/>
      <c r="D55" s="336"/>
      <c r="E55" s="336"/>
      <c r="F55" s="336"/>
      <c r="G55" s="336"/>
      <c r="H55" s="336"/>
      <c r="I55" s="761"/>
      <c r="J55" s="761"/>
    </row>
    <row r="56" spans="3:10" s="15" customFormat="1" hidden="1" x14ac:dyDescent="0.2">
      <c r="C56" s="335"/>
      <c r="D56" s="336"/>
      <c r="E56" s="336"/>
      <c r="F56" s="336"/>
      <c r="G56" s="336"/>
      <c r="H56" s="336"/>
      <c r="I56" s="761"/>
      <c r="J56" s="761"/>
    </row>
    <row r="57" spans="3:10" s="15" customFormat="1" hidden="1" x14ac:dyDescent="0.2">
      <c r="C57" s="335"/>
      <c r="D57" s="336"/>
      <c r="E57" s="336"/>
      <c r="F57" s="336"/>
      <c r="G57" s="336"/>
      <c r="H57" s="336"/>
      <c r="I57" s="761"/>
      <c r="J57" s="761"/>
    </row>
    <row r="58" spans="3:10" s="15" customFormat="1" hidden="1" x14ac:dyDescent="0.2">
      <c r="C58" s="335"/>
      <c r="D58" s="336"/>
      <c r="E58" s="336"/>
      <c r="F58" s="336"/>
      <c r="G58" s="336"/>
      <c r="H58" s="336"/>
      <c r="I58" s="761"/>
      <c r="J58" s="761"/>
    </row>
    <row r="59" spans="3:10" s="15" customFormat="1" hidden="1" x14ac:dyDescent="0.2">
      <c r="C59" s="335"/>
      <c r="D59" s="336"/>
      <c r="E59" s="336"/>
      <c r="F59" s="336"/>
      <c r="G59" s="336"/>
      <c r="H59" s="336"/>
      <c r="I59" s="761"/>
      <c r="J59" s="761"/>
    </row>
    <row r="60" spans="3:10" s="15" customFormat="1" hidden="1" x14ac:dyDescent="0.2">
      <c r="C60" s="335"/>
      <c r="D60" s="336"/>
      <c r="E60" s="336"/>
      <c r="F60" s="336"/>
      <c r="G60" s="336"/>
      <c r="H60" s="336"/>
      <c r="I60" s="761"/>
      <c r="J60" s="761"/>
    </row>
    <row r="61" spans="3:10" s="15" customFormat="1" hidden="1" x14ac:dyDescent="0.2">
      <c r="C61" s="335"/>
      <c r="D61" s="336"/>
      <c r="E61" s="336"/>
      <c r="F61" s="336"/>
      <c r="G61" s="336"/>
      <c r="H61" s="336"/>
      <c r="I61" s="761"/>
      <c r="J61" s="761"/>
    </row>
    <row r="62" spans="3:10" s="15" customFormat="1" hidden="1" x14ac:dyDescent="0.2">
      <c r="C62" s="335"/>
      <c r="D62" s="336"/>
      <c r="E62" s="336"/>
      <c r="F62" s="336"/>
      <c r="G62" s="336"/>
      <c r="H62" s="336"/>
      <c r="I62" s="761"/>
      <c r="J62" s="761"/>
    </row>
    <row r="63" spans="3:10" s="15" customFormat="1" hidden="1" x14ac:dyDescent="0.2">
      <c r="C63" s="335"/>
      <c r="D63" s="336"/>
      <c r="E63" s="336"/>
      <c r="F63" s="336"/>
      <c r="G63" s="336"/>
      <c r="H63" s="336"/>
      <c r="I63" s="761"/>
      <c r="J63" s="761"/>
    </row>
    <row r="64" spans="3:10" s="15" customFormat="1" hidden="1" x14ac:dyDescent="0.2">
      <c r="C64" s="335"/>
    </row>
    <row r="65" spans="1:17" s="15" customFormat="1" hidden="1" x14ac:dyDescent="0.2">
      <c r="C65" s="335"/>
      <c r="E65" s="21"/>
      <c r="F65" s="774"/>
      <c r="G65" s="774"/>
      <c r="H65" s="774"/>
      <c r="I65" s="774"/>
      <c r="J65" s="774"/>
    </row>
    <row r="66" spans="1:17" s="15" customFormat="1" ht="15.75" hidden="1" x14ac:dyDescent="0.25">
      <c r="C66" s="337"/>
      <c r="F66" s="774"/>
      <c r="G66" s="774"/>
      <c r="H66" s="774"/>
      <c r="I66" s="774"/>
      <c r="J66" s="774"/>
    </row>
    <row r="67" spans="1:17" s="15" customFormat="1" hidden="1" x14ac:dyDescent="0.2"/>
    <row r="68" spans="1:17" s="15" customFormat="1" ht="14.25" hidden="1" customHeight="1" x14ac:dyDescent="0.2">
      <c r="C68" s="338"/>
      <c r="D68" s="329"/>
      <c r="E68" s="773"/>
      <c r="F68" s="773"/>
      <c r="G68" s="339"/>
      <c r="H68" s="339"/>
      <c r="I68" s="771"/>
      <c r="J68" s="771"/>
    </row>
    <row r="69" spans="1:17" s="15" customFormat="1" hidden="1" x14ac:dyDescent="0.2">
      <c r="C69" s="330"/>
      <c r="D69" s="331"/>
      <c r="E69" s="772"/>
      <c r="F69" s="772"/>
      <c r="G69" s="339"/>
      <c r="H69" s="339"/>
      <c r="I69" s="771"/>
      <c r="J69" s="771"/>
    </row>
    <row r="70" spans="1:17" s="15" customFormat="1" hidden="1" x14ac:dyDescent="0.2">
      <c r="C70" s="330"/>
      <c r="D70" s="331"/>
      <c r="E70" s="775"/>
      <c r="F70" s="775"/>
      <c r="G70" s="339"/>
      <c r="H70" s="339"/>
      <c r="I70" s="771"/>
      <c r="J70" s="771"/>
    </row>
    <row r="71" spans="1:17" s="15" customFormat="1" hidden="1" x14ac:dyDescent="0.2">
      <c r="C71" s="330"/>
      <c r="D71" s="331"/>
      <c r="E71" s="775"/>
      <c r="F71" s="775"/>
      <c r="G71" s="339"/>
      <c r="H71" s="339"/>
      <c r="I71" s="771"/>
      <c r="J71" s="771"/>
    </row>
    <row r="72" spans="1:17" s="15" customFormat="1" hidden="1" x14ac:dyDescent="0.2">
      <c r="C72" s="330"/>
      <c r="D72" s="331"/>
      <c r="E72" s="772"/>
      <c r="F72" s="772"/>
      <c r="G72" s="339"/>
      <c r="H72" s="339"/>
      <c r="I72" s="771"/>
      <c r="J72" s="771"/>
    </row>
    <row r="73" spans="1:17" s="15" customFormat="1" hidden="1" x14ac:dyDescent="0.2">
      <c r="C73" s="330"/>
      <c r="D73" s="579" t="s">
        <v>419</v>
      </c>
      <c r="E73" s="772"/>
      <c r="F73" s="772"/>
      <c r="G73" s="339"/>
      <c r="H73" s="339"/>
      <c r="I73" s="771"/>
      <c r="J73" s="771"/>
    </row>
    <row r="74" spans="1:17" s="15" customFormat="1" hidden="1" x14ac:dyDescent="0.2"/>
    <row r="75" spans="1:17" s="15" customFormat="1" hidden="1" x14ac:dyDescent="0.2"/>
    <row r="76" spans="1:17" s="15" customFormat="1" hidden="1" x14ac:dyDescent="0.2">
      <c r="H76" s="776" t="s">
        <v>423</v>
      </c>
      <c r="I76" s="776"/>
      <c r="J76" s="776"/>
      <c r="K76" s="776"/>
    </row>
    <row r="77" spans="1:17" ht="29.25" hidden="1" customHeight="1" x14ac:dyDescent="0.2">
      <c r="A77" s="54"/>
      <c r="B77" s="54"/>
      <c r="C77" s="21" t="s">
        <v>420</v>
      </c>
      <c r="D77" s="54" t="s">
        <v>421</v>
      </c>
      <c r="E77" s="54" t="s">
        <v>688</v>
      </c>
      <c r="F77" s="584"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4"/>
      <c r="G78" s="54"/>
      <c r="H78" s="54"/>
      <c r="I78" s="54"/>
      <c r="J78" s="54"/>
      <c r="K78" s="54"/>
      <c r="L78" s="54"/>
      <c r="M78" s="54"/>
      <c r="N78" s="54"/>
      <c r="O78" s="54"/>
      <c r="P78" s="54"/>
      <c r="Q78" s="54"/>
    </row>
    <row r="79" spans="1:17" hidden="1" x14ac:dyDescent="0.2">
      <c r="A79" s="54"/>
      <c r="B79" s="54"/>
      <c r="C79" s="15" t="s">
        <v>652</v>
      </c>
      <c r="D79" s="581">
        <v>232</v>
      </c>
      <c r="E79" s="581" t="s">
        <v>746</v>
      </c>
      <c r="F79" s="54">
        <v>1</v>
      </c>
      <c r="G79" s="54"/>
      <c r="H79" s="54" t="s">
        <v>649</v>
      </c>
      <c r="I79" s="54"/>
      <c r="J79" s="54"/>
      <c r="K79" s="54"/>
      <c r="L79" s="54"/>
      <c r="M79" s="54"/>
      <c r="N79" s="54"/>
      <c r="O79" s="54"/>
      <c r="P79" s="54"/>
    </row>
    <row r="80" spans="1:17" hidden="1" x14ac:dyDescent="0.2">
      <c r="A80" s="54"/>
      <c r="B80" s="54"/>
      <c r="C80" s="15" t="s">
        <v>653</v>
      </c>
      <c r="D80" s="581">
        <v>233</v>
      </c>
      <c r="E80" s="581"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1">
        <v>9</v>
      </c>
      <c r="E82" s="581" t="s">
        <v>749</v>
      </c>
      <c r="F82" s="54">
        <v>1</v>
      </c>
      <c r="G82" s="54"/>
      <c r="H82" s="54" t="s">
        <v>654</v>
      </c>
      <c r="I82" s="54"/>
      <c r="J82" s="54"/>
      <c r="K82" s="54"/>
      <c r="L82" s="54"/>
      <c r="M82" s="54"/>
      <c r="N82" s="54"/>
      <c r="O82" s="54"/>
      <c r="P82" s="54"/>
    </row>
    <row r="83" spans="1:16" hidden="1" x14ac:dyDescent="0.2">
      <c r="A83" s="54"/>
      <c r="B83" s="54"/>
      <c r="C83" s="15" t="s">
        <v>654</v>
      </c>
      <c r="D83" s="581">
        <v>178</v>
      </c>
      <c r="E83" s="581"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1">
        <v>242</v>
      </c>
      <c r="E88" s="581"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1">
        <v>157</v>
      </c>
      <c r="E94" s="581"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1">
        <v>243</v>
      </c>
      <c r="E98" s="581"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6">
        <v>42</v>
      </c>
      <c r="E100" s="686"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1">
        <v>51</v>
      </c>
      <c r="E104" s="581"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1">
        <v>250</v>
      </c>
      <c r="E120" s="581" t="s">
        <v>789</v>
      </c>
      <c r="F120" s="54">
        <v>1</v>
      </c>
      <c r="G120" s="54"/>
      <c r="H120" s="54" t="s">
        <v>652</v>
      </c>
      <c r="I120" s="54"/>
      <c r="J120" s="54"/>
      <c r="K120" s="54"/>
      <c r="L120" s="54"/>
      <c r="M120" s="54"/>
      <c r="N120" s="54"/>
      <c r="O120" s="54"/>
      <c r="P120" s="54"/>
    </row>
    <row r="121" spans="1:16" hidden="1" x14ac:dyDescent="0.2">
      <c r="A121" s="54"/>
      <c r="B121" s="54"/>
      <c r="C121" s="54"/>
      <c r="D121" s="581">
        <v>300</v>
      </c>
      <c r="E121" s="581" t="s">
        <v>1021</v>
      </c>
      <c r="F121" s="54">
        <v>1</v>
      </c>
      <c r="G121" s="54"/>
      <c r="H121" s="54" t="s">
        <v>652</v>
      </c>
      <c r="I121" s="54"/>
      <c r="J121" s="54"/>
      <c r="K121" s="54"/>
      <c r="L121" s="54"/>
      <c r="M121" s="54"/>
      <c r="N121" s="54"/>
      <c r="O121" s="54"/>
      <c r="P121" s="54"/>
    </row>
    <row r="122" spans="1:16" hidden="1" x14ac:dyDescent="0.2">
      <c r="A122" s="54"/>
      <c r="B122" s="54"/>
      <c r="C122" s="54"/>
      <c r="D122" s="581">
        <v>301</v>
      </c>
      <c r="E122" s="581"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1">
        <v>252</v>
      </c>
      <c r="E129" s="581" t="s">
        <v>796</v>
      </c>
      <c r="F129" s="54">
        <v>1</v>
      </c>
      <c r="G129" s="54"/>
      <c r="H129" s="54" t="s">
        <v>652</v>
      </c>
      <c r="I129" s="54"/>
      <c r="J129" s="54"/>
      <c r="K129" s="54"/>
      <c r="L129" s="54"/>
      <c r="M129" s="54"/>
      <c r="N129" s="54"/>
      <c r="O129" s="54"/>
      <c r="P129" s="54"/>
    </row>
    <row r="130" spans="1:16" hidden="1" x14ac:dyDescent="0.2">
      <c r="A130" s="54"/>
      <c r="B130" s="54"/>
      <c r="C130" s="54"/>
      <c r="D130" s="581">
        <v>265</v>
      </c>
      <c r="E130" s="581" t="s">
        <v>797</v>
      </c>
      <c r="F130" s="54">
        <v>1</v>
      </c>
      <c r="G130" s="54"/>
      <c r="H130" s="54" t="s">
        <v>649</v>
      </c>
      <c r="I130" s="54"/>
      <c r="J130" s="54"/>
      <c r="K130" s="54"/>
      <c r="L130" s="54"/>
      <c r="M130" s="54"/>
      <c r="N130" s="54"/>
      <c r="O130" s="54"/>
      <c r="P130" s="54"/>
    </row>
    <row r="131" spans="1:16" hidden="1" x14ac:dyDescent="0.2">
      <c r="A131" s="54"/>
      <c r="B131" s="54"/>
      <c r="C131" s="54"/>
      <c r="D131" s="580">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1">
        <v>254</v>
      </c>
      <c r="E137" s="581" t="s">
        <v>804</v>
      </c>
      <c r="F137" s="54">
        <v>1</v>
      </c>
      <c r="G137" s="54"/>
      <c r="H137" s="54" t="s">
        <v>652</v>
      </c>
      <c r="I137" s="54"/>
      <c r="J137" s="54"/>
      <c r="K137" s="54"/>
      <c r="L137" s="54"/>
      <c r="M137" s="54"/>
      <c r="N137" s="54"/>
      <c r="O137" s="54"/>
      <c r="P137" s="54"/>
    </row>
    <row r="138" spans="1:16" hidden="1" x14ac:dyDescent="0.2">
      <c r="A138" s="54"/>
      <c r="B138" s="54"/>
      <c r="C138" s="54"/>
      <c r="D138" s="709">
        <v>340</v>
      </c>
      <c r="E138" s="711" t="s">
        <v>1060</v>
      </c>
      <c r="F138" s="54">
        <v>1</v>
      </c>
      <c r="G138" s="54"/>
      <c r="H138" s="710"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6">
        <v>267</v>
      </c>
      <c r="E144" s="686" t="s">
        <v>397</v>
      </c>
      <c r="F144" s="54">
        <v>1</v>
      </c>
      <c r="G144" s="54"/>
      <c r="H144" s="54" t="s">
        <v>649</v>
      </c>
      <c r="I144" s="54"/>
      <c r="J144" s="54"/>
      <c r="K144" s="54"/>
      <c r="L144" s="54"/>
      <c r="M144" s="54"/>
      <c r="N144" s="54"/>
      <c r="O144" s="54"/>
      <c r="P144" s="54"/>
    </row>
    <row r="145" spans="1:16" hidden="1" x14ac:dyDescent="0.2">
      <c r="A145" s="54"/>
      <c r="B145" s="54"/>
      <c r="C145" s="54"/>
      <c r="D145" s="686">
        <v>302</v>
      </c>
      <c r="E145" s="686" t="s">
        <v>1023</v>
      </c>
      <c r="F145" s="54">
        <v>1</v>
      </c>
      <c r="G145" s="54"/>
      <c r="H145" s="54" t="s">
        <v>649</v>
      </c>
      <c r="I145" s="54"/>
      <c r="J145" s="54"/>
      <c r="K145" s="54"/>
      <c r="L145" s="54"/>
      <c r="M145" s="54"/>
      <c r="N145" s="54"/>
      <c r="O145" s="54"/>
      <c r="P145" s="54"/>
    </row>
    <row r="146" spans="1:16" hidden="1" x14ac:dyDescent="0.2">
      <c r="A146" s="54"/>
      <c r="B146" s="54"/>
      <c r="C146" s="54"/>
      <c r="D146" s="709">
        <v>341</v>
      </c>
      <c r="E146" s="711" t="s">
        <v>1059</v>
      </c>
      <c r="F146" s="54">
        <v>1</v>
      </c>
      <c r="G146" s="54"/>
      <c r="H146" s="710" t="s">
        <v>653</v>
      </c>
      <c r="I146" s="54"/>
      <c r="J146" s="54"/>
      <c r="K146" s="54"/>
      <c r="L146" s="54"/>
      <c r="M146" s="54"/>
      <c r="N146" s="54"/>
      <c r="O146" s="54"/>
      <c r="P146" s="54"/>
    </row>
    <row r="147" spans="1:16" hidden="1" x14ac:dyDescent="0.2">
      <c r="A147" s="54"/>
      <c r="B147" s="54"/>
      <c r="C147" s="54"/>
      <c r="D147" s="686">
        <v>303</v>
      </c>
      <c r="E147" s="40" t="s">
        <v>810</v>
      </c>
      <c r="F147" s="54">
        <v>1</v>
      </c>
      <c r="G147" s="54"/>
      <c r="H147" s="54" t="s">
        <v>654</v>
      </c>
      <c r="I147" s="54"/>
      <c r="J147" s="54"/>
      <c r="K147" s="54"/>
      <c r="L147" s="54"/>
      <c r="M147" s="54"/>
      <c r="N147" s="54"/>
      <c r="O147" s="54"/>
      <c r="P147" s="54"/>
    </row>
    <row r="148" spans="1:16" hidden="1" x14ac:dyDescent="0.2">
      <c r="A148" s="54"/>
      <c r="B148" s="54"/>
      <c r="C148" s="54"/>
      <c r="D148" s="686">
        <v>304</v>
      </c>
      <c r="E148" s="40" t="s">
        <v>1024</v>
      </c>
      <c r="F148" s="54">
        <v>1</v>
      </c>
      <c r="G148" s="54"/>
      <c r="H148" s="54" t="s">
        <v>649</v>
      </c>
      <c r="I148" s="54"/>
      <c r="J148" s="54"/>
      <c r="K148" s="54"/>
      <c r="L148" s="54"/>
      <c r="M148" s="54"/>
      <c r="N148" s="54"/>
      <c r="O148" s="54"/>
      <c r="P148" s="54"/>
    </row>
    <row r="149" spans="1:16" hidden="1" x14ac:dyDescent="0.2">
      <c r="A149" s="54"/>
      <c r="B149" s="54"/>
      <c r="C149" s="54"/>
      <c r="D149" s="686">
        <v>305</v>
      </c>
      <c r="E149" s="40" t="s">
        <v>1025</v>
      </c>
      <c r="F149" s="54">
        <v>1</v>
      </c>
      <c r="G149" s="54"/>
      <c r="H149" s="54" t="s">
        <v>649</v>
      </c>
      <c r="I149" s="54"/>
      <c r="J149" s="54"/>
      <c r="K149" s="54"/>
      <c r="L149" s="54"/>
      <c r="M149" s="54"/>
      <c r="N149" s="54"/>
      <c r="O149" s="54"/>
      <c r="P149" s="54"/>
    </row>
    <row r="150" spans="1:16" hidden="1" x14ac:dyDescent="0.2">
      <c r="A150" s="54"/>
      <c r="B150" s="54"/>
      <c r="C150" s="54"/>
      <c r="D150" s="686">
        <v>306</v>
      </c>
      <c r="E150" s="40" t="s">
        <v>1026</v>
      </c>
      <c r="F150" s="54">
        <v>1</v>
      </c>
      <c r="G150" s="54"/>
      <c r="H150" s="54" t="s">
        <v>649</v>
      </c>
      <c r="I150" s="54"/>
      <c r="J150" s="54"/>
      <c r="K150" s="54"/>
      <c r="L150" s="54"/>
      <c r="M150" s="54"/>
      <c r="N150" s="54"/>
      <c r="O150" s="54"/>
      <c r="P150" s="54"/>
    </row>
    <row r="151" spans="1:16" hidden="1" x14ac:dyDescent="0.2">
      <c r="A151" s="54"/>
      <c r="B151" s="54"/>
      <c r="C151" s="54"/>
      <c r="D151" s="698">
        <v>307</v>
      </c>
      <c r="E151" s="40" t="s">
        <v>1027</v>
      </c>
      <c r="F151" s="54">
        <v>1</v>
      </c>
      <c r="G151" s="54"/>
      <c r="H151" s="54" t="s">
        <v>653</v>
      </c>
      <c r="I151" s="54"/>
      <c r="J151" s="54"/>
      <c r="K151" s="54"/>
      <c r="L151" s="54"/>
      <c r="M151" s="54"/>
      <c r="N151" s="54"/>
      <c r="O151" s="54"/>
      <c r="P151" s="54"/>
    </row>
    <row r="152" spans="1:16" hidden="1" x14ac:dyDescent="0.2">
      <c r="A152" s="54"/>
      <c r="B152" s="54"/>
      <c r="C152" s="54"/>
      <c r="D152" s="699">
        <v>308</v>
      </c>
      <c r="E152" s="699" t="s">
        <v>811</v>
      </c>
      <c r="F152" s="699">
        <v>1</v>
      </c>
      <c r="G152" s="699"/>
      <c r="H152" s="699" t="s">
        <v>649</v>
      </c>
      <c r="I152" s="699"/>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700" t="s">
        <v>1028</v>
      </c>
      <c r="F154" s="54">
        <v>1</v>
      </c>
      <c r="G154" s="54"/>
      <c r="H154" s="54" t="s">
        <v>653</v>
      </c>
      <c r="I154" s="54"/>
      <c r="J154" s="54"/>
      <c r="K154" s="54"/>
      <c r="L154" s="54"/>
      <c r="M154" s="54"/>
      <c r="N154" s="54"/>
      <c r="O154" s="54"/>
      <c r="P154" s="54"/>
    </row>
    <row r="155" spans="1:16" hidden="1" x14ac:dyDescent="0.2">
      <c r="A155" s="54"/>
      <c r="B155" s="54"/>
      <c r="C155" s="54"/>
      <c r="D155" s="40">
        <v>310</v>
      </c>
      <c r="E155" s="700" t="s">
        <v>1029</v>
      </c>
      <c r="F155" s="54">
        <v>1</v>
      </c>
      <c r="G155" s="54"/>
      <c r="H155" s="706" t="s">
        <v>653</v>
      </c>
      <c r="I155" s="701"/>
      <c r="J155" s="54"/>
      <c r="K155" s="54"/>
      <c r="L155" s="54"/>
      <c r="M155" s="54"/>
      <c r="N155" s="54"/>
      <c r="O155" s="54"/>
      <c r="P155" s="54"/>
    </row>
    <row r="156" spans="1:16" hidden="1" x14ac:dyDescent="0.2">
      <c r="A156" s="54"/>
      <c r="B156" s="54"/>
      <c r="C156" s="54"/>
      <c r="D156" s="40">
        <v>108</v>
      </c>
      <c r="E156" s="700" t="s">
        <v>1030</v>
      </c>
      <c r="F156" s="54">
        <v>1</v>
      </c>
      <c r="G156" s="54"/>
      <c r="H156" s="706" t="s">
        <v>649</v>
      </c>
      <c r="I156" s="701"/>
      <c r="J156" s="54"/>
      <c r="K156" s="54"/>
      <c r="L156" s="54"/>
      <c r="M156" s="54"/>
      <c r="N156" s="54"/>
      <c r="O156" s="54"/>
      <c r="P156" s="54"/>
    </row>
    <row r="157" spans="1:16" hidden="1" x14ac:dyDescent="0.2">
      <c r="A157" s="54"/>
      <c r="B157" s="54"/>
      <c r="C157" s="54"/>
      <c r="D157" s="40">
        <v>108</v>
      </c>
      <c r="E157" s="700" t="s">
        <v>1031</v>
      </c>
      <c r="F157" s="54">
        <v>1</v>
      </c>
      <c r="G157" s="54"/>
      <c r="H157" s="706" t="s">
        <v>653</v>
      </c>
      <c r="I157" s="701"/>
      <c r="J157" s="54"/>
      <c r="K157" s="54"/>
      <c r="L157" s="54"/>
      <c r="M157" s="54"/>
      <c r="N157" s="54"/>
      <c r="O157" s="54"/>
      <c r="P157" s="54"/>
    </row>
    <row r="158" spans="1:16" hidden="1" x14ac:dyDescent="0.2">
      <c r="A158" s="54"/>
      <c r="B158" s="54"/>
      <c r="C158" s="54"/>
      <c r="D158" s="709">
        <v>345</v>
      </c>
      <c r="E158" s="711" t="s">
        <v>1064</v>
      </c>
      <c r="F158" s="54">
        <v>1</v>
      </c>
      <c r="G158" s="54"/>
      <c r="H158" s="706" t="s">
        <v>652</v>
      </c>
      <c r="I158" s="701"/>
      <c r="J158" s="54"/>
      <c r="K158" s="54"/>
      <c r="L158" s="54"/>
      <c r="M158" s="54"/>
      <c r="N158" s="54"/>
      <c r="O158" s="54"/>
      <c r="P158" s="54"/>
    </row>
    <row r="159" spans="1:16" hidden="1" x14ac:dyDescent="0.2">
      <c r="A159" s="54"/>
      <c r="B159" s="54"/>
      <c r="C159" s="54"/>
      <c r="D159" s="40">
        <v>313</v>
      </c>
      <c r="E159" s="700" t="s">
        <v>1032</v>
      </c>
      <c r="F159" s="54">
        <v>1</v>
      </c>
      <c r="G159" s="54"/>
      <c r="H159" s="701" t="s">
        <v>653</v>
      </c>
      <c r="I159" s="701"/>
      <c r="J159" s="54"/>
      <c r="K159" s="54"/>
      <c r="L159" s="54"/>
      <c r="M159" s="54"/>
      <c r="N159" s="54"/>
      <c r="O159" s="54"/>
      <c r="P159" s="54"/>
    </row>
    <row r="160" spans="1:16" hidden="1" x14ac:dyDescent="0.2">
      <c r="A160" s="54"/>
      <c r="B160" s="54"/>
      <c r="C160" s="54"/>
      <c r="D160" s="709">
        <v>342</v>
      </c>
      <c r="E160" s="711" t="s">
        <v>1061</v>
      </c>
      <c r="F160" s="54">
        <v>1</v>
      </c>
      <c r="G160" s="54"/>
      <c r="H160" s="706" t="s">
        <v>652</v>
      </c>
      <c r="I160" s="701"/>
      <c r="J160" s="54"/>
      <c r="K160" s="54"/>
      <c r="L160" s="54"/>
      <c r="M160" s="54"/>
      <c r="N160" s="54"/>
      <c r="O160" s="54"/>
      <c r="P160" s="54"/>
    </row>
    <row r="161" spans="1:16" hidden="1" x14ac:dyDescent="0.2">
      <c r="A161" s="54"/>
      <c r="B161" s="54"/>
      <c r="C161" s="54"/>
      <c r="D161" s="40">
        <v>314</v>
      </c>
      <c r="E161" s="700" t="s">
        <v>1033</v>
      </c>
      <c r="F161" s="54">
        <v>1</v>
      </c>
      <c r="G161" s="54"/>
      <c r="H161" s="701" t="s">
        <v>653</v>
      </c>
      <c r="I161" s="701"/>
      <c r="J161" s="54"/>
      <c r="K161" s="54"/>
      <c r="L161" s="54"/>
      <c r="M161" s="54"/>
      <c r="N161" s="54"/>
      <c r="O161" s="54"/>
      <c r="P161" s="54"/>
    </row>
    <row r="162" spans="1:16" hidden="1" x14ac:dyDescent="0.2">
      <c r="A162" s="54"/>
      <c r="B162" s="54"/>
      <c r="C162" s="54"/>
      <c r="D162" s="709">
        <v>343</v>
      </c>
      <c r="E162" s="711" t="s">
        <v>1062</v>
      </c>
      <c r="F162" s="54">
        <v>1</v>
      </c>
      <c r="G162" s="54"/>
      <c r="H162" s="706" t="s">
        <v>652</v>
      </c>
      <c r="I162" s="701"/>
      <c r="J162" s="54"/>
      <c r="K162" s="54"/>
      <c r="L162" s="54"/>
      <c r="M162" s="54"/>
      <c r="N162" s="54"/>
      <c r="O162" s="54"/>
      <c r="P162" s="54"/>
    </row>
    <row r="163" spans="1:16" s="54" customFormat="1" hidden="1" x14ac:dyDescent="0.2">
      <c r="D163" s="40">
        <v>315</v>
      </c>
      <c r="E163" s="701" t="s">
        <v>1034</v>
      </c>
      <c r="F163" s="54">
        <v>1</v>
      </c>
      <c r="H163" s="701" t="s">
        <v>652</v>
      </c>
      <c r="I163" s="701"/>
    </row>
    <row r="164" spans="1:16" hidden="1" x14ac:dyDescent="0.2">
      <c r="A164" s="54"/>
      <c r="B164" s="54"/>
      <c r="C164" s="54"/>
      <c r="D164" s="40">
        <v>317</v>
      </c>
      <c r="E164" s="700" t="s">
        <v>1035</v>
      </c>
      <c r="F164" s="54">
        <v>1</v>
      </c>
      <c r="G164" s="54"/>
      <c r="H164" s="701" t="s">
        <v>652</v>
      </c>
      <c r="I164" s="701"/>
      <c r="J164" s="54"/>
      <c r="K164" s="54"/>
      <c r="L164" s="54"/>
      <c r="M164" s="54"/>
      <c r="N164" s="54"/>
      <c r="O164" s="54"/>
      <c r="P164" s="54"/>
    </row>
    <row r="165" spans="1:16" hidden="1" x14ac:dyDescent="0.2">
      <c r="A165" s="54"/>
      <c r="B165" s="54"/>
      <c r="C165" s="54"/>
      <c r="D165" s="40">
        <v>318</v>
      </c>
      <c r="E165" s="700" t="s">
        <v>1036</v>
      </c>
      <c r="F165" s="54">
        <v>1</v>
      </c>
      <c r="G165" s="54"/>
      <c r="H165" s="701" t="s">
        <v>652</v>
      </c>
      <c r="I165" s="701"/>
      <c r="J165" s="54"/>
      <c r="K165" s="54"/>
      <c r="L165" s="54"/>
      <c r="M165" s="54"/>
      <c r="N165" s="54"/>
      <c r="O165" s="54"/>
      <c r="P165" s="54"/>
    </row>
    <row r="166" spans="1:16" hidden="1" x14ac:dyDescent="0.2">
      <c r="A166" s="54"/>
      <c r="B166" s="54"/>
      <c r="C166" s="54"/>
      <c r="D166" s="709">
        <v>344</v>
      </c>
      <c r="E166" s="711" t="s">
        <v>1063</v>
      </c>
      <c r="F166" s="54">
        <v>1</v>
      </c>
      <c r="G166" s="54"/>
      <c r="H166" s="706" t="s">
        <v>652</v>
      </c>
      <c r="I166" s="701"/>
      <c r="J166" s="54"/>
      <c r="K166" s="54"/>
      <c r="L166" s="54"/>
      <c r="M166" s="54"/>
      <c r="N166" s="54"/>
      <c r="O166" s="54"/>
      <c r="P166" s="54"/>
    </row>
    <row r="167" spans="1:16" hidden="1" x14ac:dyDescent="0.2">
      <c r="A167" s="54"/>
      <c r="B167" s="54"/>
      <c r="C167" s="54"/>
      <c r="D167" s="40">
        <v>319</v>
      </c>
      <c r="E167" s="700" t="s">
        <v>1037</v>
      </c>
      <c r="F167" s="54">
        <v>1</v>
      </c>
      <c r="G167" s="54"/>
      <c r="H167" s="701" t="s">
        <v>652</v>
      </c>
      <c r="I167" s="701"/>
      <c r="J167" s="54"/>
      <c r="K167" s="54"/>
      <c r="L167" s="54"/>
      <c r="M167" s="54"/>
      <c r="N167" s="54"/>
      <c r="O167" s="54"/>
      <c r="P167" s="54"/>
    </row>
    <row r="168" spans="1:16" hidden="1" x14ac:dyDescent="0.2">
      <c r="A168" s="54"/>
      <c r="B168" s="54"/>
      <c r="C168" s="54"/>
      <c r="D168" s="40">
        <v>320</v>
      </c>
      <c r="E168" s="700" t="s">
        <v>1038</v>
      </c>
      <c r="F168" s="54">
        <v>1</v>
      </c>
      <c r="G168" s="54"/>
      <c r="H168" s="701" t="s">
        <v>652</v>
      </c>
      <c r="I168" s="701"/>
      <c r="J168" s="54"/>
      <c r="K168" s="54"/>
      <c r="L168" s="54"/>
      <c r="M168" s="54"/>
      <c r="N168" s="54"/>
      <c r="O168" s="54"/>
      <c r="P168" s="54"/>
    </row>
    <row r="169" spans="1:16" hidden="1" x14ac:dyDescent="0.2">
      <c r="A169" s="54"/>
      <c r="B169" s="54"/>
      <c r="C169" s="54"/>
      <c r="D169" s="40">
        <v>321</v>
      </c>
      <c r="E169" s="700" t="s">
        <v>1039</v>
      </c>
      <c r="F169" s="54">
        <v>1</v>
      </c>
      <c r="G169" s="54"/>
      <c r="H169" s="701" t="s">
        <v>649</v>
      </c>
      <c r="I169" s="701"/>
      <c r="J169" s="54"/>
      <c r="K169" s="54"/>
      <c r="L169" s="54"/>
      <c r="M169" s="54"/>
      <c r="N169" s="54"/>
      <c r="O169" s="54"/>
      <c r="P169" s="54"/>
    </row>
    <row r="170" spans="1:16" hidden="1" x14ac:dyDescent="0.2">
      <c r="A170" s="54"/>
      <c r="B170" s="54"/>
      <c r="C170" s="54"/>
      <c r="D170" s="40">
        <v>322</v>
      </c>
      <c r="E170" s="702" t="s">
        <v>1040</v>
      </c>
      <c r="F170" s="54">
        <v>1</v>
      </c>
      <c r="G170" s="54"/>
      <c r="H170" s="54" t="s">
        <v>652</v>
      </c>
      <c r="I170" s="54"/>
      <c r="J170" s="54"/>
      <c r="K170" s="54"/>
      <c r="L170" s="54"/>
      <c r="M170" s="54"/>
      <c r="N170" s="54"/>
      <c r="O170" s="54"/>
      <c r="P170" s="54"/>
    </row>
    <row r="171" spans="1:16" hidden="1" x14ac:dyDescent="0.2">
      <c r="A171" s="54"/>
      <c r="B171" s="54"/>
      <c r="C171" s="54"/>
      <c r="D171" s="40">
        <v>323</v>
      </c>
      <c r="E171" s="702" t="s">
        <v>1041</v>
      </c>
      <c r="F171" s="54">
        <v>1</v>
      </c>
      <c r="G171" s="54"/>
      <c r="H171" s="54" t="s">
        <v>652</v>
      </c>
      <c r="I171" s="54"/>
      <c r="J171" s="54"/>
      <c r="K171" s="54"/>
      <c r="L171" s="54"/>
      <c r="M171" s="54"/>
      <c r="N171" s="54"/>
      <c r="O171" s="54"/>
      <c r="P171" s="54"/>
    </row>
    <row r="172" spans="1:16" hidden="1" x14ac:dyDescent="0.2">
      <c r="A172" s="54"/>
      <c r="B172" s="54"/>
      <c r="C172" s="54"/>
      <c r="D172" s="40">
        <v>324</v>
      </c>
      <c r="E172" s="702" t="s">
        <v>1042</v>
      </c>
      <c r="F172" s="54">
        <v>1</v>
      </c>
      <c r="G172" s="54"/>
      <c r="H172" s="54" t="s">
        <v>652</v>
      </c>
      <c r="I172" s="54"/>
      <c r="J172" s="54"/>
      <c r="K172" s="54"/>
      <c r="L172" s="54"/>
      <c r="M172" s="54"/>
      <c r="N172" s="54"/>
      <c r="O172" s="54"/>
      <c r="P172" s="54"/>
    </row>
    <row r="173" spans="1:16" hidden="1" x14ac:dyDescent="0.2">
      <c r="A173" s="54"/>
      <c r="B173" s="54"/>
      <c r="C173" s="54"/>
      <c r="D173" s="40">
        <v>325</v>
      </c>
      <c r="E173" s="702" t="s">
        <v>1043</v>
      </c>
      <c r="F173" s="54">
        <v>1</v>
      </c>
      <c r="G173" s="54"/>
      <c r="H173" s="54" t="s">
        <v>652</v>
      </c>
      <c r="I173" s="54"/>
      <c r="J173" s="54"/>
      <c r="K173" s="54"/>
      <c r="L173" s="54"/>
      <c r="M173" s="54"/>
      <c r="N173" s="54"/>
      <c r="O173" s="54"/>
      <c r="P173" s="54"/>
    </row>
    <row r="174" spans="1:16" hidden="1" x14ac:dyDescent="0.2">
      <c r="A174" s="54"/>
      <c r="B174" s="54"/>
      <c r="C174" s="54"/>
      <c r="D174" s="40">
        <v>326</v>
      </c>
      <c r="E174" s="702" t="s">
        <v>1044</v>
      </c>
      <c r="F174" s="54">
        <v>1</v>
      </c>
      <c r="G174" s="54"/>
      <c r="H174" s="54" t="s">
        <v>652</v>
      </c>
      <c r="I174" s="54"/>
      <c r="J174" s="54"/>
      <c r="K174" s="54"/>
      <c r="L174" s="54"/>
      <c r="M174" s="54"/>
      <c r="N174" s="54"/>
      <c r="O174" s="54"/>
      <c r="P174" s="54"/>
    </row>
    <row r="175" spans="1:16" hidden="1" x14ac:dyDescent="0.2">
      <c r="A175" s="54"/>
      <c r="B175" s="54"/>
      <c r="C175" s="54"/>
      <c r="D175" s="40">
        <v>327</v>
      </c>
      <c r="E175" s="702" t="s">
        <v>1045</v>
      </c>
      <c r="F175" s="54">
        <v>1</v>
      </c>
      <c r="G175" s="54"/>
      <c r="H175" s="54" t="s">
        <v>652</v>
      </c>
      <c r="I175" s="54"/>
      <c r="J175" s="54"/>
      <c r="K175" s="54"/>
      <c r="L175" s="54"/>
      <c r="M175" s="54"/>
      <c r="N175" s="54"/>
      <c r="O175" s="54"/>
      <c r="P175" s="54"/>
    </row>
    <row r="176" spans="1:16" hidden="1" x14ac:dyDescent="0.2">
      <c r="A176" s="54"/>
      <c r="B176" s="54"/>
      <c r="C176" s="54"/>
      <c r="D176" s="40">
        <v>328</v>
      </c>
      <c r="E176" s="702" t="s">
        <v>1046</v>
      </c>
      <c r="F176" s="54">
        <v>1</v>
      </c>
      <c r="G176" s="54"/>
      <c r="H176" s="54" t="s">
        <v>652</v>
      </c>
      <c r="I176" s="54"/>
      <c r="J176" s="54"/>
      <c r="K176" s="54"/>
      <c r="L176" s="54"/>
      <c r="M176" s="54"/>
      <c r="N176" s="54"/>
      <c r="O176" s="54"/>
      <c r="P176" s="54"/>
    </row>
    <row r="177" spans="1:16" hidden="1" x14ac:dyDescent="0.2">
      <c r="A177" s="54"/>
      <c r="B177" s="54"/>
      <c r="C177" s="54"/>
      <c r="D177" s="40">
        <v>329</v>
      </c>
      <c r="E177" s="702" t="s">
        <v>1047</v>
      </c>
      <c r="F177" s="54">
        <v>1</v>
      </c>
      <c r="G177" s="54"/>
      <c r="H177" s="54" t="s">
        <v>652</v>
      </c>
      <c r="I177" s="54"/>
      <c r="J177" s="54"/>
      <c r="K177" s="54"/>
      <c r="L177" s="54"/>
      <c r="M177" s="54"/>
      <c r="N177" s="54"/>
      <c r="O177" s="54"/>
      <c r="P177" s="54"/>
    </row>
    <row r="178" spans="1:16" hidden="1" x14ac:dyDescent="0.2">
      <c r="A178" s="54"/>
      <c r="B178" s="54"/>
      <c r="C178" s="54"/>
      <c r="D178" s="40">
        <v>330</v>
      </c>
      <c r="E178" s="702"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700" t="s">
        <v>1049</v>
      </c>
      <c r="F180" s="54">
        <v>1</v>
      </c>
      <c r="G180" s="54"/>
      <c r="H180" s="54" t="s">
        <v>653</v>
      </c>
      <c r="I180" s="54"/>
      <c r="J180" s="54"/>
      <c r="K180" s="54"/>
      <c r="L180" s="54"/>
      <c r="M180" s="54"/>
      <c r="N180" s="54"/>
      <c r="O180" s="54"/>
      <c r="P180" s="54"/>
    </row>
    <row r="181" spans="1:16" hidden="1" x14ac:dyDescent="0.2">
      <c r="A181" s="54"/>
      <c r="B181" s="54"/>
      <c r="C181" s="54"/>
      <c r="D181" s="40">
        <v>332</v>
      </c>
      <c r="E181" s="700" t="s">
        <v>1050</v>
      </c>
      <c r="F181" s="54">
        <v>1</v>
      </c>
      <c r="G181" s="54"/>
      <c r="H181" s="701" t="s">
        <v>650</v>
      </c>
      <c r="I181" s="54"/>
      <c r="J181" s="54"/>
      <c r="K181" s="54"/>
      <c r="L181" s="54"/>
      <c r="M181" s="54"/>
      <c r="N181" s="54"/>
      <c r="O181" s="54"/>
      <c r="P181" s="54"/>
    </row>
    <row r="182" spans="1:16" hidden="1" x14ac:dyDescent="0.2">
      <c r="A182" s="54"/>
      <c r="B182" s="54"/>
      <c r="C182" s="54"/>
      <c r="D182" s="40">
        <v>333</v>
      </c>
      <c r="E182" s="700" t="s">
        <v>1051</v>
      </c>
      <c r="F182" s="54">
        <v>1</v>
      </c>
      <c r="G182" s="54"/>
      <c r="H182" s="701" t="s">
        <v>652</v>
      </c>
      <c r="I182" s="54"/>
      <c r="J182" s="54"/>
      <c r="K182" s="54"/>
      <c r="L182" s="54"/>
      <c r="M182" s="54"/>
      <c r="N182" s="54"/>
      <c r="O182" s="54"/>
      <c r="P182" s="54"/>
    </row>
    <row r="183" spans="1:16" hidden="1" x14ac:dyDescent="0.2">
      <c r="A183" s="54"/>
      <c r="B183" s="54"/>
      <c r="C183" s="54"/>
      <c r="D183" s="581">
        <v>259</v>
      </c>
      <c r="E183" s="581" t="s">
        <v>814</v>
      </c>
      <c r="F183" s="54">
        <v>1</v>
      </c>
      <c r="G183" s="54"/>
      <c r="H183" s="54" t="s">
        <v>653</v>
      </c>
      <c r="I183" s="54" t="s">
        <v>112</v>
      </c>
      <c r="J183" s="54"/>
      <c r="K183" s="54"/>
      <c r="L183" s="54"/>
      <c r="M183" s="54"/>
      <c r="N183" s="54"/>
      <c r="O183" s="54"/>
      <c r="P183" s="54"/>
    </row>
    <row r="184" spans="1:16" hidden="1" x14ac:dyDescent="0.2">
      <c r="A184" s="54"/>
      <c r="B184" s="54"/>
      <c r="C184" s="54"/>
      <c r="D184" s="581">
        <v>260</v>
      </c>
      <c r="E184" s="581" t="s">
        <v>815</v>
      </c>
      <c r="F184" s="54">
        <v>1</v>
      </c>
      <c r="G184" s="54"/>
      <c r="H184" s="54" t="s">
        <v>652</v>
      </c>
      <c r="I184" s="54"/>
      <c r="J184" s="54"/>
      <c r="K184" s="54"/>
      <c r="L184" s="54"/>
      <c r="M184" s="54"/>
      <c r="N184" s="54"/>
      <c r="O184" s="54"/>
      <c r="P184" s="54"/>
    </row>
    <row r="185" spans="1:16" hidden="1" x14ac:dyDescent="0.2">
      <c r="A185" s="54"/>
      <c r="B185" s="54"/>
      <c r="C185" s="54"/>
      <c r="D185" s="581">
        <v>261</v>
      </c>
      <c r="E185" s="581" t="s">
        <v>816</v>
      </c>
      <c r="F185" s="54">
        <v>1</v>
      </c>
      <c r="G185" s="54"/>
      <c r="H185" s="54" t="s">
        <v>649</v>
      </c>
      <c r="I185" s="54"/>
      <c r="J185" s="54"/>
      <c r="K185" s="54"/>
      <c r="L185" s="54"/>
      <c r="M185" s="54"/>
      <c r="N185" s="54"/>
      <c r="O185" s="54"/>
      <c r="P185" s="54"/>
    </row>
    <row r="186" spans="1:16" hidden="1" x14ac:dyDescent="0.2">
      <c r="A186" s="54"/>
      <c r="B186" s="54"/>
      <c r="C186" s="54"/>
      <c r="D186" s="581">
        <v>262</v>
      </c>
      <c r="E186" s="581"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6">
        <v>268</v>
      </c>
      <c r="E194" s="686" t="s">
        <v>238</v>
      </c>
      <c r="F194" s="686">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700"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9"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2">
        <v>5</v>
      </c>
      <c r="E228" s="40" t="s">
        <v>828</v>
      </c>
      <c r="G228"/>
      <c r="H228"/>
      <c r="I228"/>
      <c r="J228" s="54"/>
      <c r="K228" s="54"/>
      <c r="L228" s="54"/>
      <c r="M228" s="54"/>
      <c r="N228" s="54"/>
      <c r="O228" s="54"/>
      <c r="P228" s="54"/>
    </row>
    <row r="229" spans="1:16" hidden="1" x14ac:dyDescent="0.2">
      <c r="A229" s="54"/>
      <c r="B229" s="54"/>
      <c r="C229" s="54"/>
      <c r="D229" s="582">
        <v>177</v>
      </c>
      <c r="E229" s="40" t="s">
        <v>829</v>
      </c>
      <c r="G229"/>
      <c r="H229"/>
      <c r="J229" s="54"/>
      <c r="K229" s="54"/>
      <c r="L229" s="54"/>
      <c r="M229" s="54"/>
      <c r="N229" s="54"/>
      <c r="O229" s="54"/>
      <c r="P229" s="54"/>
    </row>
    <row r="230" spans="1:16" hidden="1" x14ac:dyDescent="0.2">
      <c r="A230" s="54"/>
      <c r="B230" s="54"/>
      <c r="C230" s="54"/>
      <c r="D230" s="582">
        <v>6</v>
      </c>
      <c r="E230" s="40" t="s">
        <v>830</v>
      </c>
      <c r="G230"/>
      <c r="H230"/>
      <c r="J230" s="54"/>
      <c r="K230" s="54"/>
      <c r="L230" s="54"/>
      <c r="M230" s="54"/>
      <c r="N230" s="54"/>
      <c r="O230" s="54"/>
      <c r="P230" s="54"/>
    </row>
    <row r="231" spans="1:16" hidden="1" x14ac:dyDescent="0.2">
      <c r="A231" s="54"/>
      <c r="B231" s="54"/>
      <c r="C231" s="54"/>
      <c r="D231" s="583">
        <v>264</v>
      </c>
      <c r="E231" s="581" t="s">
        <v>831</v>
      </c>
      <c r="G231"/>
      <c r="H231"/>
      <c r="J231" s="54"/>
      <c r="K231" s="54"/>
      <c r="L231" s="54"/>
      <c r="M231" s="54"/>
      <c r="N231" s="54"/>
      <c r="O231" s="54"/>
      <c r="P231" s="54"/>
    </row>
    <row r="232" spans="1:16" hidden="1" x14ac:dyDescent="0.2">
      <c r="A232" s="54"/>
      <c r="B232" s="54"/>
      <c r="C232" s="54"/>
      <c r="D232" s="583">
        <v>180</v>
      </c>
      <c r="E232" s="581" t="s">
        <v>832</v>
      </c>
      <c r="G232"/>
      <c r="H232"/>
      <c r="J232" s="54"/>
      <c r="K232" s="54"/>
      <c r="L232" s="54"/>
      <c r="M232" s="54"/>
      <c r="N232" s="54"/>
      <c r="O232" s="54"/>
      <c r="P232" s="54"/>
    </row>
    <row r="233" spans="1:16" hidden="1" x14ac:dyDescent="0.2">
      <c r="A233" s="54"/>
      <c r="B233" s="54"/>
      <c r="C233" s="54"/>
      <c r="D233" s="582">
        <v>181</v>
      </c>
      <c r="E233" s="40" t="s">
        <v>833</v>
      </c>
      <c r="G233"/>
      <c r="H233"/>
      <c r="J233" s="54"/>
      <c r="K233" s="54"/>
      <c r="L233" s="54"/>
      <c r="M233" s="54"/>
      <c r="N233" s="54"/>
      <c r="O233" s="54"/>
      <c r="P233" s="54"/>
    </row>
    <row r="234" spans="1:16" hidden="1" x14ac:dyDescent="0.2">
      <c r="A234" s="54"/>
      <c r="B234" s="54"/>
      <c r="C234" s="54"/>
      <c r="D234" s="582">
        <v>15</v>
      </c>
      <c r="E234" s="40" t="s">
        <v>834</v>
      </c>
      <c r="G234"/>
      <c r="H234"/>
      <c r="J234" s="54"/>
      <c r="K234" s="54"/>
      <c r="L234" s="54"/>
      <c r="M234" s="54"/>
      <c r="N234" s="54"/>
      <c r="O234" s="54"/>
      <c r="P234" s="54"/>
    </row>
    <row r="235" spans="1:16" hidden="1" x14ac:dyDescent="0.2">
      <c r="A235" s="54"/>
      <c r="B235" s="54"/>
      <c r="C235" s="54"/>
      <c r="D235" s="582">
        <v>182</v>
      </c>
      <c r="E235" s="40" t="s">
        <v>835</v>
      </c>
      <c r="G235"/>
      <c r="H235"/>
      <c r="J235" s="54"/>
      <c r="K235" s="54"/>
      <c r="L235" s="54"/>
      <c r="M235" s="54"/>
      <c r="N235" s="54"/>
      <c r="O235" s="54"/>
      <c r="P235" s="54"/>
    </row>
    <row r="236" spans="1:16" hidden="1" x14ac:dyDescent="0.2">
      <c r="A236" s="54"/>
      <c r="B236" s="54"/>
      <c r="C236" s="54"/>
      <c r="D236" s="582">
        <v>183</v>
      </c>
      <c r="E236" s="40" t="s">
        <v>836</v>
      </c>
      <c r="G236"/>
      <c r="H236"/>
      <c r="J236" s="54"/>
      <c r="K236" s="54"/>
      <c r="L236" s="54"/>
      <c r="M236" s="54"/>
      <c r="N236" s="54"/>
      <c r="O236" s="54"/>
      <c r="P236" s="54"/>
    </row>
    <row r="237" spans="1:16" hidden="1" x14ac:dyDescent="0.2">
      <c r="A237" s="54"/>
      <c r="B237" s="54"/>
      <c r="C237" s="54"/>
      <c r="D237" s="582">
        <v>20</v>
      </c>
      <c r="E237" s="40" t="s">
        <v>837</v>
      </c>
      <c r="G237"/>
      <c r="H237"/>
      <c r="J237" s="54"/>
      <c r="K237" s="54"/>
      <c r="L237" s="54"/>
      <c r="M237" s="54"/>
      <c r="N237" s="54"/>
      <c r="O237" s="54"/>
      <c r="P237" s="54"/>
    </row>
    <row r="238" spans="1:16" hidden="1" x14ac:dyDescent="0.2">
      <c r="A238" s="54"/>
      <c r="B238" s="54"/>
      <c r="C238" s="54"/>
      <c r="D238" s="582">
        <v>185</v>
      </c>
      <c r="E238" s="40" t="s">
        <v>838</v>
      </c>
      <c r="G238"/>
      <c r="H238"/>
      <c r="J238" s="54"/>
      <c r="K238" s="54"/>
      <c r="L238" s="54"/>
      <c r="M238" s="54"/>
      <c r="N238" s="54"/>
      <c r="O238" s="54"/>
      <c r="P238" s="54"/>
    </row>
    <row r="239" spans="1:16" hidden="1" x14ac:dyDescent="0.2">
      <c r="A239" s="54"/>
      <c r="B239" s="54"/>
      <c r="C239" s="54"/>
      <c r="D239" s="582">
        <v>21</v>
      </c>
      <c r="E239" s="40" t="s">
        <v>839</v>
      </c>
      <c r="G239"/>
      <c r="H239"/>
      <c r="J239" s="54"/>
      <c r="K239" s="54"/>
      <c r="L239" s="54"/>
      <c r="M239" s="54"/>
      <c r="N239" s="54"/>
      <c r="O239" s="54"/>
      <c r="P239" s="54"/>
    </row>
    <row r="240" spans="1:16" hidden="1" x14ac:dyDescent="0.2">
      <c r="A240" s="54"/>
      <c r="B240" s="686"/>
      <c r="C240" s="686"/>
      <c r="D240" s="582">
        <v>22</v>
      </c>
      <c r="E240" s="40" t="s">
        <v>840</v>
      </c>
      <c r="G240"/>
      <c r="H240"/>
      <c r="J240" s="54"/>
      <c r="K240" s="54"/>
      <c r="L240" s="54"/>
      <c r="M240" s="54"/>
      <c r="N240" s="54"/>
      <c r="O240" s="54"/>
      <c r="P240" s="54"/>
    </row>
    <row r="241" spans="1:16" hidden="1" x14ac:dyDescent="0.2">
      <c r="A241" s="54"/>
      <c r="B241" s="54"/>
      <c r="C241" s="54"/>
      <c r="D241" s="582">
        <v>23</v>
      </c>
      <c r="E241" s="40" t="s">
        <v>841</v>
      </c>
      <c r="G241"/>
      <c r="H241"/>
      <c r="J241" s="54"/>
      <c r="K241" s="54"/>
      <c r="L241" s="54"/>
      <c r="M241" s="54"/>
      <c r="N241" s="54"/>
      <c r="O241" s="54"/>
      <c r="P241" s="54"/>
    </row>
    <row r="242" spans="1:16" hidden="1" x14ac:dyDescent="0.2">
      <c r="A242" s="54"/>
      <c r="B242" s="54"/>
      <c r="C242" s="54"/>
      <c r="D242" s="582">
        <v>24</v>
      </c>
      <c r="E242" s="40" t="s">
        <v>842</v>
      </c>
      <c r="G242"/>
      <c r="H242"/>
      <c r="J242" s="54"/>
      <c r="K242" s="54"/>
      <c r="L242" s="54"/>
      <c r="M242" s="54"/>
      <c r="N242" s="54"/>
      <c r="O242" s="54"/>
      <c r="P242" s="54"/>
    </row>
    <row r="243" spans="1:16" hidden="1" x14ac:dyDescent="0.2">
      <c r="A243" s="54"/>
      <c r="B243" s="54"/>
      <c r="C243" s="54"/>
      <c r="D243" s="582">
        <v>25</v>
      </c>
      <c r="E243" s="40" t="s">
        <v>843</v>
      </c>
      <c r="G243"/>
      <c r="H243"/>
      <c r="J243" s="54"/>
      <c r="K243" s="54"/>
      <c r="L243" s="54"/>
      <c r="M243" s="54"/>
      <c r="N243" s="54"/>
      <c r="O243" s="54"/>
      <c r="P243" s="54"/>
    </row>
    <row r="244" spans="1:16" hidden="1" x14ac:dyDescent="0.2">
      <c r="A244" s="54"/>
      <c r="B244" s="54"/>
      <c r="C244" s="54"/>
      <c r="D244" s="582">
        <v>26</v>
      </c>
      <c r="E244" s="40" t="s">
        <v>844</v>
      </c>
      <c r="G244"/>
      <c r="H244"/>
      <c r="J244" s="54"/>
      <c r="K244" s="54"/>
      <c r="L244" s="54"/>
      <c r="M244" s="54"/>
      <c r="N244" s="54"/>
      <c r="O244" s="54"/>
      <c r="P244" s="54"/>
    </row>
    <row r="245" spans="1:16" hidden="1" x14ac:dyDescent="0.2">
      <c r="A245" s="54"/>
      <c r="B245" s="54"/>
      <c r="C245" s="54"/>
      <c r="D245" s="582">
        <v>27</v>
      </c>
      <c r="E245" s="40" t="s">
        <v>845</v>
      </c>
      <c r="G245"/>
      <c r="H245"/>
      <c r="J245" s="54"/>
      <c r="K245" s="54"/>
      <c r="L245" s="54"/>
      <c r="M245" s="54"/>
      <c r="N245" s="54"/>
      <c r="O245" s="54"/>
      <c r="P245" s="54"/>
    </row>
    <row r="246" spans="1:16" hidden="1" x14ac:dyDescent="0.2">
      <c r="A246" s="54"/>
      <c r="B246" s="54"/>
      <c r="C246" s="54"/>
      <c r="D246" s="582">
        <v>28</v>
      </c>
      <c r="E246" s="40" t="s">
        <v>846</v>
      </c>
      <c r="G246"/>
      <c r="H246"/>
      <c r="J246" s="54"/>
      <c r="K246" s="54"/>
      <c r="L246" s="54"/>
      <c r="M246" s="54"/>
      <c r="N246" s="54"/>
      <c r="O246" s="54"/>
      <c r="P246" s="54"/>
    </row>
    <row r="247" spans="1:16" hidden="1" x14ac:dyDescent="0.2">
      <c r="A247" s="54"/>
      <c r="B247" s="54"/>
      <c r="C247" s="54"/>
      <c r="D247" s="582">
        <v>29</v>
      </c>
      <c r="E247" s="40" t="s">
        <v>847</v>
      </c>
      <c r="G247"/>
      <c r="H247"/>
      <c r="J247" s="54"/>
      <c r="K247" s="54"/>
      <c r="L247" s="54"/>
      <c r="M247" s="54"/>
      <c r="N247" s="54"/>
      <c r="O247" s="54"/>
      <c r="P247" s="54"/>
    </row>
    <row r="248" spans="1:16" hidden="1" x14ac:dyDescent="0.2">
      <c r="A248" s="54"/>
      <c r="B248" s="54"/>
      <c r="C248" s="54"/>
      <c r="D248" s="582">
        <v>176</v>
      </c>
      <c r="E248" s="40" t="s">
        <v>848</v>
      </c>
      <c r="G248"/>
      <c r="H248"/>
      <c r="J248" s="54"/>
      <c r="K248" s="54"/>
      <c r="L248" s="54"/>
      <c r="M248" s="54"/>
      <c r="N248" s="54"/>
      <c r="O248" s="54"/>
      <c r="P248" s="54"/>
    </row>
    <row r="249" spans="1:16" hidden="1" x14ac:dyDescent="0.2">
      <c r="A249" s="54"/>
      <c r="B249" s="54"/>
      <c r="C249" s="54"/>
      <c r="D249" s="582">
        <v>39</v>
      </c>
      <c r="E249" s="40" t="s">
        <v>849</v>
      </c>
      <c r="G249"/>
      <c r="H249"/>
      <c r="J249" s="54"/>
      <c r="K249" s="54"/>
      <c r="L249" s="54"/>
      <c r="M249" s="54"/>
      <c r="N249" s="54"/>
      <c r="O249" s="54"/>
      <c r="P249" s="54"/>
    </row>
    <row r="250" spans="1:16" hidden="1" x14ac:dyDescent="0.2">
      <c r="A250" s="54"/>
      <c r="B250" s="54"/>
      <c r="C250" s="54"/>
      <c r="D250" s="582">
        <v>40</v>
      </c>
      <c r="E250" s="40" t="s">
        <v>850</v>
      </c>
      <c r="G250"/>
      <c r="H250"/>
      <c r="J250" s="54"/>
      <c r="K250" s="54"/>
      <c r="L250" s="54"/>
      <c r="M250" s="54"/>
      <c r="N250" s="54"/>
      <c r="O250" s="54"/>
      <c r="P250" s="54"/>
    </row>
    <row r="251" spans="1:16" hidden="1" x14ac:dyDescent="0.2">
      <c r="A251" s="54"/>
      <c r="B251" s="54"/>
      <c r="C251" s="54"/>
      <c r="D251" s="582">
        <v>186</v>
      </c>
      <c r="E251" s="40" t="s">
        <v>851</v>
      </c>
      <c r="G251"/>
      <c r="H251"/>
      <c r="J251" s="54"/>
      <c r="K251" s="54"/>
      <c r="L251" s="54"/>
      <c r="M251" s="54"/>
      <c r="N251" s="54"/>
      <c r="O251" s="54"/>
      <c r="P251" s="54"/>
    </row>
    <row r="252" spans="1:16" hidden="1" x14ac:dyDescent="0.2">
      <c r="A252" s="54"/>
      <c r="B252" s="54"/>
      <c r="C252" s="54"/>
      <c r="D252" s="582">
        <v>41</v>
      </c>
      <c r="E252" s="40" t="s">
        <v>852</v>
      </c>
      <c r="G252"/>
      <c r="H252"/>
      <c r="J252" s="54"/>
      <c r="K252" s="54"/>
      <c r="L252" s="54"/>
      <c r="M252" s="54"/>
      <c r="N252" s="54"/>
      <c r="O252" s="54"/>
      <c r="P252" s="54"/>
    </row>
    <row r="253" spans="1:16" hidden="1" x14ac:dyDescent="0.2">
      <c r="A253" s="54"/>
      <c r="B253" s="54"/>
      <c r="C253" s="54"/>
      <c r="D253" s="582">
        <v>187</v>
      </c>
      <c r="E253" s="40" t="s">
        <v>853</v>
      </c>
      <c r="G253"/>
      <c r="H253"/>
      <c r="J253" s="54"/>
      <c r="K253" s="54"/>
      <c r="L253" s="54"/>
      <c r="M253" s="54"/>
      <c r="N253" s="54"/>
      <c r="O253" s="54"/>
      <c r="P253" s="54"/>
    </row>
    <row r="254" spans="1:16" hidden="1" x14ac:dyDescent="0.2">
      <c r="A254" s="54"/>
      <c r="B254" s="54"/>
      <c r="C254" s="54"/>
      <c r="D254" s="582">
        <v>188</v>
      </c>
      <c r="E254" s="40" t="s">
        <v>854</v>
      </c>
      <c r="G254"/>
      <c r="H254"/>
      <c r="J254" s="54"/>
      <c r="K254" s="54"/>
      <c r="L254" s="54"/>
      <c r="M254" s="54"/>
      <c r="N254" s="54"/>
      <c r="O254" s="54"/>
      <c r="P254" s="54"/>
    </row>
    <row r="255" spans="1:16" hidden="1" x14ac:dyDescent="0.2">
      <c r="A255" s="54"/>
      <c r="B255" s="54"/>
      <c r="C255" s="54"/>
      <c r="D255" s="582">
        <v>189</v>
      </c>
      <c r="E255" s="40" t="s">
        <v>855</v>
      </c>
      <c r="G255"/>
      <c r="H255"/>
      <c r="J255" s="54"/>
      <c r="K255" s="54"/>
      <c r="L255" s="54"/>
      <c r="M255" s="54"/>
      <c r="N255" s="54"/>
      <c r="O255" s="54"/>
      <c r="P255" s="54"/>
    </row>
    <row r="256" spans="1:16" hidden="1" x14ac:dyDescent="0.2">
      <c r="A256" s="54"/>
      <c r="B256" s="54"/>
      <c r="C256" s="54"/>
      <c r="D256" s="582">
        <v>43</v>
      </c>
      <c r="E256" s="40" t="s">
        <v>856</v>
      </c>
      <c r="J256" s="54"/>
      <c r="K256" s="54"/>
      <c r="L256" s="54"/>
      <c r="M256" s="54"/>
      <c r="N256" s="54"/>
      <c r="O256" s="54"/>
      <c r="P256" s="54"/>
    </row>
    <row r="257" spans="1:16" hidden="1" x14ac:dyDescent="0.2">
      <c r="A257" s="54"/>
      <c r="B257" s="54"/>
      <c r="C257" s="54"/>
      <c r="D257" s="583">
        <v>190</v>
      </c>
      <c r="E257" s="581" t="s">
        <v>857</v>
      </c>
      <c r="J257" s="54"/>
      <c r="K257" s="54"/>
      <c r="L257" s="54"/>
      <c r="M257" s="54"/>
      <c r="N257" s="54"/>
      <c r="O257" s="54"/>
      <c r="P257" s="54"/>
    </row>
    <row r="258" spans="1:16" hidden="1" x14ac:dyDescent="0.2">
      <c r="A258" s="54"/>
      <c r="B258" s="54"/>
      <c r="C258" s="54"/>
      <c r="D258" s="583">
        <v>191</v>
      </c>
      <c r="E258" s="581" t="s">
        <v>858</v>
      </c>
      <c r="J258" s="54"/>
      <c r="L258" s="54"/>
      <c r="M258" s="54"/>
      <c r="N258" s="54"/>
      <c r="O258" s="54"/>
      <c r="P258" s="54"/>
    </row>
    <row r="259" spans="1:16" hidden="1" x14ac:dyDescent="0.2">
      <c r="A259" s="54"/>
      <c r="B259" s="54"/>
      <c r="C259" s="54"/>
      <c r="D259" s="582">
        <v>47</v>
      </c>
      <c r="E259" s="40" t="s">
        <v>859</v>
      </c>
      <c r="L259" s="54"/>
      <c r="M259" s="54"/>
      <c r="N259" s="54"/>
      <c r="O259" s="54"/>
      <c r="P259" s="54"/>
    </row>
    <row r="260" spans="1:16" hidden="1" x14ac:dyDescent="0.2">
      <c r="A260" s="54"/>
      <c r="D260" s="582">
        <v>48</v>
      </c>
      <c r="E260" s="40" t="s">
        <v>860</v>
      </c>
      <c r="L260" s="54"/>
      <c r="M260" s="54"/>
      <c r="N260" s="54"/>
      <c r="O260" s="54"/>
      <c r="P260" s="54"/>
    </row>
    <row r="261" spans="1:16" hidden="1" x14ac:dyDescent="0.2">
      <c r="A261" s="54"/>
      <c r="D261" s="582">
        <v>49</v>
      </c>
      <c r="E261" s="40" t="s">
        <v>861</v>
      </c>
      <c r="L261" s="54"/>
      <c r="M261" s="54"/>
      <c r="N261" s="54"/>
      <c r="O261" s="54"/>
      <c r="P261" s="54"/>
    </row>
    <row r="262" spans="1:16" hidden="1" x14ac:dyDescent="0.2">
      <c r="D262" s="582">
        <v>192</v>
      </c>
      <c r="E262" s="40" t="s">
        <v>862</v>
      </c>
      <c r="L262" s="54"/>
      <c r="M262" s="54"/>
      <c r="N262" s="54"/>
      <c r="O262" s="54"/>
      <c r="P262" s="54"/>
    </row>
    <row r="263" spans="1:16" hidden="1" x14ac:dyDescent="0.2">
      <c r="D263" s="582">
        <v>105</v>
      </c>
      <c r="E263" s="40" t="s">
        <v>863</v>
      </c>
      <c r="L263" s="54"/>
      <c r="M263" s="54"/>
      <c r="N263" s="54"/>
      <c r="O263" s="54"/>
      <c r="P263" s="54"/>
    </row>
    <row r="264" spans="1:16" hidden="1" x14ac:dyDescent="0.2">
      <c r="D264" s="582">
        <v>193</v>
      </c>
      <c r="E264" s="40" t="s">
        <v>864</v>
      </c>
      <c r="L264" s="54"/>
      <c r="M264" s="54"/>
      <c r="N264" s="54"/>
      <c r="O264" s="54"/>
      <c r="P264" s="54"/>
    </row>
    <row r="265" spans="1:16" hidden="1" x14ac:dyDescent="0.2">
      <c r="D265" s="582">
        <v>194</v>
      </c>
      <c r="E265" s="40" t="s">
        <v>865</v>
      </c>
      <c r="L265" s="54"/>
      <c r="M265" s="54"/>
      <c r="N265" s="54"/>
      <c r="O265" s="54"/>
      <c r="P265" s="54"/>
    </row>
    <row r="266" spans="1:16" hidden="1" x14ac:dyDescent="0.2">
      <c r="D266" s="582">
        <v>195</v>
      </c>
      <c r="E266" s="40" t="s">
        <v>866</v>
      </c>
      <c r="K266"/>
      <c r="L266"/>
      <c r="M266"/>
      <c r="N266"/>
    </row>
    <row r="267" spans="1:16" hidden="1" x14ac:dyDescent="0.2">
      <c r="D267" s="582">
        <v>196</v>
      </c>
      <c r="E267" s="40" t="s">
        <v>867</v>
      </c>
      <c r="J267"/>
      <c r="K267"/>
      <c r="L267"/>
      <c r="M267"/>
      <c r="N267"/>
    </row>
    <row r="268" spans="1:16" hidden="1" x14ac:dyDescent="0.2">
      <c r="D268" s="583">
        <v>248</v>
      </c>
      <c r="E268" s="581" t="s">
        <v>868</v>
      </c>
    </row>
    <row r="269" spans="1:16" hidden="1" x14ac:dyDescent="0.2">
      <c r="D269" s="583">
        <v>249</v>
      </c>
      <c r="E269" s="581" t="s">
        <v>869</v>
      </c>
    </row>
    <row r="270" spans="1:16" hidden="1" x14ac:dyDescent="0.2">
      <c r="D270" s="582">
        <v>198</v>
      </c>
      <c r="E270" s="40" t="s">
        <v>870</v>
      </c>
    </row>
    <row r="271" spans="1:16" hidden="1" x14ac:dyDescent="0.2">
      <c r="D271" s="582">
        <v>266</v>
      </c>
      <c r="E271" s="40" t="s">
        <v>871</v>
      </c>
    </row>
    <row r="272" spans="1:16" hidden="1" x14ac:dyDescent="0.2">
      <c r="D272" s="582">
        <v>56</v>
      </c>
      <c r="E272" s="40" t="s">
        <v>872</v>
      </c>
    </row>
    <row r="273" spans="4:11" hidden="1" x14ac:dyDescent="0.2">
      <c r="D273" s="582">
        <v>57</v>
      </c>
      <c r="E273" s="40" t="s">
        <v>873</v>
      </c>
    </row>
    <row r="274" spans="4:11" hidden="1" x14ac:dyDescent="0.2">
      <c r="D274" s="582">
        <v>58</v>
      </c>
      <c r="E274" s="40" t="s">
        <v>874</v>
      </c>
      <c r="K274"/>
    </row>
    <row r="275" spans="4:11" hidden="1" x14ac:dyDescent="0.2">
      <c r="D275" s="582">
        <v>59</v>
      </c>
      <c r="E275" s="40" t="s">
        <v>875</v>
      </c>
    </row>
    <row r="276" spans="4:11" hidden="1" x14ac:dyDescent="0.2">
      <c r="D276" s="582">
        <v>231</v>
      </c>
      <c r="E276" s="40" t="s">
        <v>876</v>
      </c>
    </row>
    <row r="277" spans="4:11" hidden="1" x14ac:dyDescent="0.2">
      <c r="D277" s="582">
        <v>200</v>
      </c>
      <c r="E277" s="40" t="s">
        <v>877</v>
      </c>
    </row>
    <row r="278" spans="4:11" hidden="1" x14ac:dyDescent="0.2">
      <c r="D278" s="582">
        <v>201</v>
      </c>
      <c r="E278" s="40" t="s">
        <v>878</v>
      </c>
    </row>
    <row r="279" spans="4:11" hidden="1" x14ac:dyDescent="0.2">
      <c r="D279" s="582">
        <v>202</v>
      </c>
      <c r="E279" s="40" t="s">
        <v>879</v>
      </c>
    </row>
    <row r="280" spans="4:11" hidden="1" x14ac:dyDescent="0.2">
      <c r="D280" s="582">
        <v>203</v>
      </c>
      <c r="E280" s="40" t="s">
        <v>880</v>
      </c>
    </row>
    <row r="281" spans="4:11" hidden="1" x14ac:dyDescent="0.2">
      <c r="D281" s="582">
        <v>204</v>
      </c>
      <c r="E281" s="40" t="s">
        <v>881</v>
      </c>
    </row>
    <row r="282" spans="4:11" hidden="1" x14ac:dyDescent="0.2">
      <c r="D282" s="582">
        <v>205</v>
      </c>
      <c r="E282" s="40" t="s">
        <v>882</v>
      </c>
    </row>
    <row r="283" spans="4:11" hidden="1" x14ac:dyDescent="0.2">
      <c r="D283" s="582">
        <v>206</v>
      </c>
      <c r="E283" s="40" t="s">
        <v>883</v>
      </c>
    </row>
    <row r="284" spans="4:11" hidden="1" x14ac:dyDescent="0.2">
      <c r="D284" s="582">
        <v>207</v>
      </c>
      <c r="E284" s="40" t="s">
        <v>884</v>
      </c>
    </row>
    <row r="285" spans="4:11" hidden="1" x14ac:dyDescent="0.2">
      <c r="D285" s="582">
        <v>208</v>
      </c>
      <c r="E285" s="40" t="s">
        <v>885</v>
      </c>
    </row>
    <row r="286" spans="4:11" hidden="1" x14ac:dyDescent="0.2">
      <c r="D286" s="582">
        <v>210</v>
      </c>
      <c r="E286" s="40" t="s">
        <v>886</v>
      </c>
    </row>
    <row r="287" spans="4:11" hidden="1" x14ac:dyDescent="0.2">
      <c r="D287" s="582">
        <v>211</v>
      </c>
      <c r="E287" s="40" t="s">
        <v>887</v>
      </c>
    </row>
    <row r="288" spans="4:11" hidden="1" x14ac:dyDescent="0.2">
      <c r="D288" s="582">
        <v>267</v>
      </c>
      <c r="E288" s="40" t="s">
        <v>888</v>
      </c>
    </row>
    <row r="289" spans="4:5" hidden="1" x14ac:dyDescent="0.2">
      <c r="D289" s="582">
        <v>212</v>
      </c>
      <c r="E289" s="40" t="s">
        <v>889</v>
      </c>
    </row>
    <row r="290" spans="4:5" hidden="1" x14ac:dyDescent="0.2">
      <c r="D290" s="582">
        <v>213</v>
      </c>
      <c r="E290" s="40" t="s">
        <v>890</v>
      </c>
    </row>
    <row r="291" spans="4:5" hidden="1" x14ac:dyDescent="0.2">
      <c r="D291" s="582">
        <v>214</v>
      </c>
      <c r="E291" s="40" t="s">
        <v>891</v>
      </c>
    </row>
    <row r="292" spans="4:5" hidden="1" x14ac:dyDescent="0.2">
      <c r="D292" s="582">
        <v>268</v>
      </c>
      <c r="E292" s="40" t="s">
        <v>892</v>
      </c>
    </row>
    <row r="293" spans="4:5" hidden="1" x14ac:dyDescent="0.2">
      <c r="D293" s="582">
        <v>103</v>
      </c>
      <c r="E293" s="40" t="s">
        <v>893</v>
      </c>
    </row>
    <row r="294" spans="4:5" hidden="1" x14ac:dyDescent="0.2">
      <c r="D294" s="582">
        <v>104</v>
      </c>
      <c r="E294" s="40" t="s">
        <v>894</v>
      </c>
    </row>
    <row r="295" spans="4:5" hidden="1" x14ac:dyDescent="0.2">
      <c r="D295" s="582">
        <v>215</v>
      </c>
      <c r="E295" s="40" t="s">
        <v>895</v>
      </c>
    </row>
    <row r="296" spans="4:5" hidden="1" x14ac:dyDescent="0.2">
      <c r="D296" s="582">
        <v>128</v>
      </c>
      <c r="E296" s="40" t="s">
        <v>896</v>
      </c>
    </row>
    <row r="297" spans="4:5" hidden="1" x14ac:dyDescent="0.2">
      <c r="D297" s="582">
        <v>216</v>
      </c>
      <c r="E297" s="40" t="s">
        <v>897</v>
      </c>
    </row>
    <row r="298" spans="4:5" hidden="1" x14ac:dyDescent="0.2">
      <c r="D298" s="582">
        <v>132</v>
      </c>
      <c r="E298" s="40" t="s">
        <v>898</v>
      </c>
    </row>
    <row r="299" spans="4:5" hidden="1" x14ac:dyDescent="0.2">
      <c r="D299" s="582">
        <v>133</v>
      </c>
      <c r="E299" s="40" t="s">
        <v>899</v>
      </c>
    </row>
    <row r="300" spans="4:5" hidden="1" x14ac:dyDescent="0.2">
      <c r="D300" s="582">
        <v>134</v>
      </c>
      <c r="E300" s="40" t="s">
        <v>900</v>
      </c>
    </row>
    <row r="301" spans="4:5" hidden="1" x14ac:dyDescent="0.2">
      <c r="D301" s="582">
        <v>217</v>
      </c>
      <c r="E301" s="40" t="s">
        <v>901</v>
      </c>
    </row>
    <row r="302" spans="4:5" hidden="1" x14ac:dyDescent="0.2">
      <c r="D302" s="582">
        <v>135</v>
      </c>
      <c r="E302" s="40" t="s">
        <v>902</v>
      </c>
    </row>
    <row r="303" spans="4:5" hidden="1" x14ac:dyDescent="0.2">
      <c r="D303" s="582">
        <v>218</v>
      </c>
      <c r="E303" s="40" t="s">
        <v>903</v>
      </c>
    </row>
    <row r="304" spans="4:5" hidden="1" x14ac:dyDescent="0.2">
      <c r="D304" s="582">
        <v>219</v>
      </c>
      <c r="E304" s="40" t="s">
        <v>904</v>
      </c>
    </row>
    <row r="305" spans="4:5" hidden="1" x14ac:dyDescent="0.2">
      <c r="D305" s="582">
        <v>220</v>
      </c>
      <c r="E305" s="40" t="s">
        <v>905</v>
      </c>
    </row>
    <row r="306" spans="4:5" hidden="1" x14ac:dyDescent="0.2">
      <c r="D306" s="582">
        <v>221</v>
      </c>
      <c r="E306" s="40" t="s">
        <v>906</v>
      </c>
    </row>
    <row r="307" spans="4:5" hidden="1" x14ac:dyDescent="0.2">
      <c r="D307" s="582">
        <v>222</v>
      </c>
      <c r="E307" s="40" t="s">
        <v>907</v>
      </c>
    </row>
    <row r="308" spans="4:5" hidden="1" x14ac:dyDescent="0.2">
      <c r="D308" s="582">
        <v>223</v>
      </c>
      <c r="E308" s="40" t="s">
        <v>908</v>
      </c>
    </row>
    <row r="309" spans="4:5" hidden="1" x14ac:dyDescent="0.2">
      <c r="D309" s="582">
        <v>224</v>
      </c>
      <c r="E309" s="40" t="s">
        <v>909</v>
      </c>
    </row>
    <row r="310" spans="4:5" hidden="1" x14ac:dyDescent="0.2">
      <c r="D310" s="582">
        <v>225</v>
      </c>
      <c r="E310" s="40" t="s">
        <v>910</v>
      </c>
    </row>
    <row r="311" spans="4:5" hidden="1" x14ac:dyDescent="0.2">
      <c r="D311" s="582">
        <v>226</v>
      </c>
      <c r="E311" s="40" t="s">
        <v>911</v>
      </c>
    </row>
    <row r="312" spans="4:5" hidden="1" x14ac:dyDescent="0.2">
      <c r="D312" s="582">
        <v>227</v>
      </c>
      <c r="E312" s="40" t="s">
        <v>912</v>
      </c>
    </row>
    <row r="313" spans="4:5" hidden="1" x14ac:dyDescent="0.2">
      <c r="D313" s="582">
        <v>228</v>
      </c>
      <c r="E313" s="40" t="s">
        <v>913</v>
      </c>
    </row>
    <row r="314" spans="4:5" hidden="1" x14ac:dyDescent="0.2">
      <c r="D314" s="583">
        <v>263</v>
      </c>
      <c r="E314" s="581" t="s">
        <v>914</v>
      </c>
    </row>
    <row r="315" spans="4:5" hidden="1" x14ac:dyDescent="0.2">
      <c r="D315" s="582">
        <v>143</v>
      </c>
      <c r="E315" s="40" t="s">
        <v>915</v>
      </c>
    </row>
    <row r="316" spans="4:5" hidden="1" x14ac:dyDescent="0.2">
      <c r="D316" s="582">
        <v>229</v>
      </c>
      <c r="E316" s="40" t="s">
        <v>916</v>
      </c>
    </row>
    <row r="317" spans="4:5" hidden="1" x14ac:dyDescent="0.2">
      <c r="D317" s="582">
        <v>230</v>
      </c>
      <c r="E317" s="40" t="s">
        <v>917</v>
      </c>
    </row>
    <row r="318" spans="4:5" hidden="1" x14ac:dyDescent="0.2">
      <c r="D318" s="583">
        <v>265</v>
      </c>
      <c r="E318" s="581"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password="953B" sheet="1" objects="1" scenarios="1"/>
  <sortState ref="D8: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45" sqref="D45"/>
    </sheetView>
  </sheetViews>
  <sheetFormatPr defaultColWidth="9.140625"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2" t="s">
        <v>769</v>
      </c>
      <c r="C2" s="763"/>
      <c r="D2" s="763"/>
      <c r="E2" s="763"/>
      <c r="F2" s="763"/>
      <c r="G2" s="763"/>
      <c r="H2" s="778"/>
      <c r="I2" s="54"/>
      <c r="J2" s="54"/>
      <c r="K2" s="54"/>
      <c r="L2" s="54"/>
    </row>
    <row r="3" spans="1:46" x14ac:dyDescent="0.2">
      <c r="A3" s="54"/>
      <c r="B3" s="56"/>
      <c r="C3" s="643"/>
      <c r="D3" s="346"/>
      <c r="E3" s="790"/>
      <c r="F3" s="790"/>
      <c r="G3" s="57"/>
      <c r="H3" s="58"/>
      <c r="I3" s="54"/>
      <c r="J3" s="54"/>
      <c r="K3" s="54"/>
      <c r="L3" s="54"/>
    </row>
    <row r="4" spans="1:46" ht="12.75" customHeight="1" x14ac:dyDescent="0.2">
      <c r="A4" s="54"/>
      <c r="B4" s="59"/>
      <c r="C4" s="786" t="s">
        <v>74</v>
      </c>
      <c r="D4" s="786"/>
      <c r="E4" s="787" t="str">
        <f>Introduction!E8</f>
        <v>Harp International Limited</v>
      </c>
      <c r="F4" s="787"/>
      <c r="G4" s="779" t="s">
        <v>1004</v>
      </c>
      <c r="H4" s="62"/>
      <c r="I4" s="54"/>
      <c r="J4" s="54"/>
      <c r="K4" s="54"/>
      <c r="L4" s="54"/>
    </row>
    <row r="5" spans="1:46" x14ac:dyDescent="0.2">
      <c r="A5" s="54"/>
      <c r="B5" s="59"/>
      <c r="C5" s="786" t="s">
        <v>72</v>
      </c>
      <c r="D5" s="786"/>
      <c r="E5" s="787" t="str">
        <f>Introduction!I8</f>
        <v>EPR/NP3099FS</v>
      </c>
      <c r="F5" s="787"/>
      <c r="G5" s="780"/>
      <c r="H5" s="62"/>
      <c r="I5" s="54"/>
      <c r="J5" s="54"/>
      <c r="K5" s="54"/>
      <c r="L5" s="54"/>
    </row>
    <row r="6" spans="1:46" x14ac:dyDescent="0.2">
      <c r="A6" s="54"/>
      <c r="B6" s="59"/>
      <c r="C6" s="80"/>
      <c r="D6" s="80"/>
      <c r="E6" s="95"/>
      <c r="F6" s="60"/>
      <c r="G6" s="781"/>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1" t="s">
        <v>304</v>
      </c>
      <c r="D8" s="792"/>
      <c r="E8" s="792"/>
      <c r="F8" s="792"/>
      <c r="G8" s="793"/>
      <c r="H8" s="62"/>
      <c r="I8" s="54"/>
      <c r="J8" s="54"/>
      <c r="K8" s="54"/>
      <c r="L8" s="54"/>
    </row>
    <row r="9" spans="1:46" ht="36.75" x14ac:dyDescent="0.2">
      <c r="A9" s="54"/>
      <c r="B9" s="59"/>
      <c r="C9" s="666" t="s">
        <v>666</v>
      </c>
      <c r="D9" s="96" t="s">
        <v>1001</v>
      </c>
      <c r="E9" s="97" t="s">
        <v>113</v>
      </c>
      <c r="F9" s="83" t="s">
        <v>688</v>
      </c>
      <c r="G9" s="83" t="s">
        <v>674</v>
      </c>
      <c r="H9" s="62"/>
      <c r="I9" s="54"/>
      <c r="J9" s="54"/>
      <c r="K9" s="54"/>
      <c r="L9" s="54"/>
    </row>
    <row r="10" spans="1:46" x14ac:dyDescent="0.2">
      <c r="A10" s="54"/>
      <c r="B10" s="668"/>
      <c r="C10" s="340">
        <v>1</v>
      </c>
      <c r="D10" s="660"/>
      <c r="E10" s="85"/>
      <c r="F10" s="85"/>
      <c r="G10" s="86"/>
      <c r="H10" s="442"/>
      <c r="I10" s="54"/>
      <c r="J10" s="54"/>
      <c r="K10" s="54"/>
      <c r="L10" s="54"/>
    </row>
    <row r="11" spans="1:46" x14ac:dyDescent="0.2">
      <c r="A11" s="54"/>
      <c r="B11" s="668"/>
      <c r="C11" s="340">
        <v>2</v>
      </c>
      <c r="D11" s="660"/>
      <c r="E11" s="85"/>
      <c r="F11" s="85"/>
      <c r="G11" s="86"/>
      <c r="H11" s="442"/>
      <c r="I11" s="54"/>
      <c r="J11" s="54"/>
      <c r="K11" s="54"/>
      <c r="L11" s="54"/>
    </row>
    <row r="12" spans="1:46" x14ac:dyDescent="0.2">
      <c r="A12" s="54"/>
      <c r="B12" s="668"/>
      <c r="C12" s="340">
        <v>3</v>
      </c>
      <c r="D12" s="660"/>
      <c r="E12" s="85"/>
      <c r="F12" s="85"/>
      <c r="G12" s="86"/>
      <c r="H12" s="442"/>
      <c r="I12" s="54"/>
      <c r="J12" s="54"/>
      <c r="K12" s="54"/>
      <c r="L12" s="54"/>
    </row>
    <row r="13" spans="1:46" x14ac:dyDescent="0.2">
      <c r="A13" s="54"/>
      <c r="B13" s="668"/>
      <c r="C13" s="340">
        <v>4</v>
      </c>
      <c r="D13" s="660"/>
      <c r="E13" s="85"/>
      <c r="F13" s="85"/>
      <c r="G13" s="86"/>
      <c r="H13" s="442"/>
      <c r="I13" s="54"/>
      <c r="J13" s="54"/>
      <c r="K13" s="54"/>
      <c r="L13" s="54"/>
    </row>
    <row r="14" spans="1:46" x14ac:dyDescent="0.2">
      <c r="A14" s="54"/>
      <c r="B14" s="668"/>
      <c r="C14" s="340">
        <v>5</v>
      </c>
      <c r="D14" s="660"/>
      <c r="E14" s="85"/>
      <c r="F14" s="85"/>
      <c r="G14" s="86"/>
      <c r="H14" s="442"/>
      <c r="I14" s="54"/>
      <c r="J14" s="54"/>
      <c r="K14" s="54"/>
      <c r="L14" s="54"/>
    </row>
    <row r="15" spans="1:46" x14ac:dyDescent="0.2">
      <c r="A15" s="54"/>
      <c r="B15" s="668"/>
      <c r="C15" s="340">
        <v>6</v>
      </c>
      <c r="D15" s="660"/>
      <c r="E15" s="85"/>
      <c r="F15" s="85"/>
      <c r="G15" s="86"/>
      <c r="H15" s="442"/>
      <c r="I15" s="54"/>
      <c r="J15" s="54"/>
      <c r="K15" s="54"/>
      <c r="L15" s="54"/>
    </row>
    <row r="16" spans="1:46" x14ac:dyDescent="0.2">
      <c r="A16" s="54"/>
      <c r="B16" s="668"/>
      <c r="C16" s="340">
        <v>7</v>
      </c>
      <c r="D16" s="660"/>
      <c r="E16" s="85"/>
      <c r="F16" s="85"/>
      <c r="G16" s="86"/>
      <c r="H16" s="442"/>
      <c r="I16" s="54"/>
      <c r="J16" s="54"/>
      <c r="K16" s="54"/>
      <c r="L16" s="54"/>
    </row>
    <row r="17" spans="1:12" x14ac:dyDescent="0.2">
      <c r="A17" s="54"/>
      <c r="B17" s="668"/>
      <c r="C17" s="340">
        <v>8</v>
      </c>
      <c r="D17" s="660"/>
      <c r="E17" s="85"/>
      <c r="F17" s="85"/>
      <c r="G17" s="86"/>
      <c r="H17" s="442"/>
      <c r="I17" s="54"/>
      <c r="J17" s="54"/>
      <c r="K17" s="54"/>
      <c r="L17" s="54"/>
    </row>
    <row r="18" spans="1:12" x14ac:dyDescent="0.2">
      <c r="A18" s="54"/>
      <c r="B18" s="668"/>
      <c r="C18" s="340">
        <v>9</v>
      </c>
      <c r="D18" s="660"/>
      <c r="E18" s="85"/>
      <c r="F18" s="85"/>
      <c r="G18" s="86"/>
      <c r="H18" s="442"/>
      <c r="I18" s="54"/>
      <c r="J18" s="54"/>
      <c r="K18" s="54"/>
      <c r="L18" s="54"/>
    </row>
    <row r="19" spans="1:12" x14ac:dyDescent="0.2">
      <c r="A19" s="54"/>
      <c r="B19" s="668"/>
      <c r="C19" s="340">
        <v>10</v>
      </c>
      <c r="D19" s="660"/>
      <c r="E19" s="85"/>
      <c r="F19" s="85"/>
      <c r="G19" s="86"/>
      <c r="H19" s="442"/>
      <c r="I19" s="54"/>
      <c r="J19" s="54"/>
      <c r="K19" s="54"/>
      <c r="L19" s="54"/>
    </row>
    <row r="20" spans="1:12" x14ac:dyDescent="0.2">
      <c r="A20" s="54"/>
      <c r="B20" s="668"/>
      <c r="C20" s="340">
        <v>11</v>
      </c>
      <c r="D20" s="660"/>
      <c r="E20" s="85"/>
      <c r="F20" s="85"/>
      <c r="G20" s="86"/>
      <c r="H20" s="442"/>
      <c r="I20" s="54"/>
      <c r="J20" s="54"/>
      <c r="K20" s="54"/>
      <c r="L20" s="54"/>
    </row>
    <row r="21" spans="1:12" x14ac:dyDescent="0.2">
      <c r="A21" s="54"/>
      <c r="B21" s="668"/>
      <c r="C21" s="340">
        <v>12</v>
      </c>
      <c r="D21" s="660"/>
      <c r="E21" s="85"/>
      <c r="F21" s="85"/>
      <c r="G21" s="86"/>
      <c r="H21" s="442"/>
      <c r="I21" s="54"/>
      <c r="J21" s="54"/>
      <c r="K21" s="54"/>
      <c r="L21" s="54"/>
    </row>
    <row r="22" spans="1:12" x14ac:dyDescent="0.2">
      <c r="A22" s="54"/>
      <c r="B22" s="668"/>
      <c r="C22" s="340">
        <v>13</v>
      </c>
      <c r="D22" s="660"/>
      <c r="E22" s="85"/>
      <c r="F22" s="85"/>
      <c r="G22" s="86"/>
      <c r="H22" s="442"/>
      <c r="I22" s="54"/>
      <c r="J22" s="54"/>
      <c r="K22" s="54"/>
      <c r="L22" s="54"/>
    </row>
    <row r="23" spans="1:12" x14ac:dyDescent="0.2">
      <c r="A23" s="54"/>
      <c r="B23" s="668"/>
      <c r="C23" s="340">
        <v>14</v>
      </c>
      <c r="D23" s="660"/>
      <c r="E23" s="85"/>
      <c r="F23" s="85"/>
      <c r="G23" s="86"/>
      <c r="H23" s="442"/>
      <c r="I23" s="54"/>
      <c r="J23" s="54"/>
      <c r="K23" s="54"/>
      <c r="L23" s="54"/>
    </row>
    <row r="24" spans="1:12" x14ac:dyDescent="0.2">
      <c r="A24" s="54"/>
      <c r="B24" s="668"/>
      <c r="C24" s="340">
        <v>15</v>
      </c>
      <c r="D24" s="660"/>
      <c r="E24" s="85"/>
      <c r="F24" s="85"/>
      <c r="G24" s="86"/>
      <c r="H24" s="442"/>
      <c r="I24" s="54"/>
      <c r="J24" s="54"/>
      <c r="K24" s="54"/>
      <c r="L24" s="54"/>
    </row>
    <row r="25" spans="1:12" x14ac:dyDescent="0.2">
      <c r="A25" s="54"/>
      <c r="B25" s="668"/>
      <c r="C25" s="340">
        <v>16</v>
      </c>
      <c r="D25" s="660"/>
      <c r="E25" s="85"/>
      <c r="F25" s="85"/>
      <c r="G25" s="86"/>
      <c r="H25" s="442"/>
      <c r="I25" s="54"/>
      <c r="J25" s="54"/>
      <c r="K25" s="54"/>
      <c r="L25" s="54"/>
    </row>
    <row r="26" spans="1:12" x14ac:dyDescent="0.2">
      <c r="A26" s="54"/>
      <c r="B26" s="668"/>
      <c r="C26" s="340">
        <v>17</v>
      </c>
      <c r="D26" s="660"/>
      <c r="E26" s="85"/>
      <c r="F26" s="85"/>
      <c r="G26" s="86"/>
      <c r="H26" s="442"/>
      <c r="I26" s="54"/>
      <c r="J26" s="54"/>
      <c r="K26" s="54"/>
      <c r="L26" s="54"/>
    </row>
    <row r="27" spans="1:12" x14ac:dyDescent="0.2">
      <c r="A27" s="54"/>
      <c r="B27" s="668"/>
      <c r="C27" s="340">
        <v>18</v>
      </c>
      <c r="D27" s="660"/>
      <c r="E27" s="85"/>
      <c r="F27" s="85"/>
      <c r="G27" s="86"/>
      <c r="H27" s="442"/>
      <c r="I27" s="54"/>
      <c r="J27" s="54"/>
      <c r="K27" s="54"/>
      <c r="L27" s="54"/>
    </row>
    <row r="28" spans="1:12" x14ac:dyDescent="0.2">
      <c r="A28" s="54"/>
      <c r="B28" s="668"/>
      <c r="C28" s="340">
        <v>19</v>
      </c>
      <c r="D28" s="660"/>
      <c r="E28" s="85"/>
      <c r="F28" s="85"/>
      <c r="G28" s="86"/>
      <c r="H28" s="442"/>
      <c r="I28" s="54"/>
      <c r="J28" s="54"/>
      <c r="K28" s="54"/>
      <c r="L28" s="54"/>
    </row>
    <row r="29" spans="1:12" x14ac:dyDescent="0.2">
      <c r="A29" s="54"/>
      <c r="B29" s="668"/>
      <c r="C29" s="340">
        <v>20</v>
      </c>
      <c r="D29" s="660"/>
      <c r="E29" s="85"/>
      <c r="F29" s="85"/>
      <c r="G29" s="86"/>
      <c r="H29" s="442"/>
      <c r="I29" s="54"/>
      <c r="J29" s="54"/>
      <c r="K29" s="54"/>
      <c r="L29" s="54"/>
    </row>
    <row r="30" spans="1:12" x14ac:dyDescent="0.2">
      <c r="A30" s="54"/>
      <c r="B30" s="668"/>
      <c r="C30" s="340">
        <v>21</v>
      </c>
      <c r="D30" s="660"/>
      <c r="E30" s="85"/>
      <c r="F30" s="85"/>
      <c r="G30" s="86"/>
      <c r="H30" s="442"/>
      <c r="I30" s="54"/>
      <c r="J30" s="54"/>
      <c r="K30" s="54"/>
      <c r="L30" s="54"/>
    </row>
    <row r="31" spans="1:12" x14ac:dyDescent="0.2">
      <c r="A31" s="54"/>
      <c r="B31" s="668"/>
      <c r="C31" s="340">
        <v>22</v>
      </c>
      <c r="D31" s="660"/>
      <c r="E31" s="85"/>
      <c r="F31" s="85"/>
      <c r="G31" s="86"/>
      <c r="H31" s="442"/>
      <c r="I31" s="54"/>
      <c r="J31" s="54"/>
      <c r="K31" s="54"/>
      <c r="L31" s="54"/>
    </row>
    <row r="32" spans="1:12" x14ac:dyDescent="0.2">
      <c r="A32" s="54"/>
      <c r="B32" s="668"/>
      <c r="C32" s="340">
        <v>23</v>
      </c>
      <c r="D32" s="660"/>
      <c r="E32" s="85"/>
      <c r="F32" s="85"/>
      <c r="G32" s="86"/>
      <c r="H32" s="442"/>
      <c r="I32" s="54"/>
      <c r="J32" s="54"/>
      <c r="K32" s="54"/>
      <c r="L32" s="54"/>
    </row>
    <row r="33" spans="1:12" x14ac:dyDescent="0.2">
      <c r="A33" s="54"/>
      <c r="B33" s="668"/>
      <c r="C33" s="340">
        <v>24</v>
      </c>
      <c r="D33" s="660"/>
      <c r="E33" s="85"/>
      <c r="F33" s="85"/>
      <c r="G33" s="86"/>
      <c r="H33" s="442"/>
      <c r="I33" s="54"/>
      <c r="J33" s="54"/>
      <c r="K33" s="54"/>
      <c r="L33" s="54"/>
    </row>
    <row r="34" spans="1:12" x14ac:dyDescent="0.2">
      <c r="A34" s="54"/>
      <c r="B34" s="668"/>
      <c r="C34" s="340">
        <v>25</v>
      </c>
      <c r="D34" s="660"/>
      <c r="E34" s="85"/>
      <c r="F34" s="85"/>
      <c r="G34" s="86"/>
      <c r="H34" s="442"/>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89"/>
      <c r="D36" s="789"/>
      <c r="E36" s="789"/>
      <c r="F36" s="426"/>
      <c r="G36" s="327"/>
      <c r="H36" s="62"/>
      <c r="I36" s="54"/>
      <c r="J36" s="54"/>
      <c r="K36" s="54"/>
      <c r="L36" s="54"/>
    </row>
    <row r="37" spans="1:12" x14ac:dyDescent="0.2">
      <c r="A37" s="54"/>
      <c r="B37" s="59"/>
      <c r="C37" s="767" t="s">
        <v>139</v>
      </c>
      <c r="D37" s="768"/>
      <c r="E37" s="788"/>
      <c r="F37" s="362" t="s">
        <v>1057</v>
      </c>
      <c r="G37" s="327"/>
      <c r="H37" s="62"/>
      <c r="I37" s="54"/>
      <c r="J37" s="54"/>
      <c r="K37" s="54"/>
      <c r="L37" s="54"/>
    </row>
    <row r="38" spans="1:12" x14ac:dyDescent="0.2">
      <c r="A38" s="54"/>
      <c r="B38" s="59"/>
      <c r="C38" s="327"/>
      <c r="D38" s="80"/>
      <c r="E38" s="327"/>
      <c r="F38" s="441"/>
      <c r="G38" s="327"/>
      <c r="H38" s="62"/>
      <c r="I38" s="54"/>
      <c r="J38" s="54"/>
      <c r="K38" s="54"/>
      <c r="L38" s="54"/>
    </row>
    <row r="39" spans="1:12" x14ac:dyDescent="0.2">
      <c r="A39" s="54"/>
      <c r="B39" s="59"/>
      <c r="C39" s="327"/>
      <c r="D39" s="80"/>
      <c r="E39" s="327"/>
      <c r="F39" s="441"/>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41"/>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2" t="s">
        <v>1002</v>
      </c>
      <c r="D43" s="783"/>
      <c r="E43" s="783"/>
      <c r="F43" s="784"/>
      <c r="G43" s="438"/>
      <c r="H43" s="62"/>
      <c r="I43" s="54"/>
      <c r="J43" s="54"/>
      <c r="K43" s="54"/>
      <c r="L43" s="54"/>
    </row>
    <row r="44" spans="1:12" x14ac:dyDescent="0.2">
      <c r="A44" s="54"/>
      <c r="B44" s="59"/>
      <c r="C44" s="84"/>
      <c r="D44" s="785" t="s">
        <v>1003</v>
      </c>
      <c r="E44" s="785"/>
      <c r="F44" s="83" t="s">
        <v>645</v>
      </c>
      <c r="G44" s="439"/>
      <c r="H44" s="62"/>
      <c r="I44" s="54"/>
      <c r="J44" s="54"/>
      <c r="K44" s="54"/>
      <c r="L44" s="54"/>
    </row>
    <row r="45" spans="1:12" x14ac:dyDescent="0.2">
      <c r="A45" s="54"/>
      <c r="B45" s="59"/>
      <c r="C45" s="84">
        <v>1</v>
      </c>
      <c r="D45" s="445"/>
      <c r="E45" s="446"/>
      <c r="F45" s="85"/>
      <c r="G45" s="440"/>
      <c r="H45" s="442"/>
      <c r="I45" s="54"/>
      <c r="J45" s="54"/>
      <c r="K45" s="54"/>
      <c r="L45" s="54"/>
    </row>
    <row r="46" spans="1:12" x14ac:dyDescent="0.2">
      <c r="A46" s="54"/>
      <c r="B46" s="59"/>
      <c r="C46" s="84">
        <v>2</v>
      </c>
      <c r="D46" s="445"/>
      <c r="E46" s="446"/>
      <c r="F46" s="85"/>
      <c r="G46" s="440"/>
      <c r="H46" s="442"/>
      <c r="I46" s="54"/>
      <c r="J46" s="54"/>
      <c r="K46" s="54"/>
      <c r="L46" s="54"/>
    </row>
    <row r="47" spans="1:12" x14ac:dyDescent="0.2">
      <c r="A47" s="54"/>
      <c r="B47" s="59"/>
      <c r="C47" s="84">
        <v>3</v>
      </c>
      <c r="D47" s="445"/>
      <c r="E47" s="446"/>
      <c r="F47" s="85"/>
      <c r="G47" s="440"/>
      <c r="H47" s="442"/>
      <c r="I47" s="54"/>
      <c r="J47" s="54"/>
      <c r="K47" s="54"/>
      <c r="L47" s="54"/>
    </row>
    <row r="48" spans="1:12"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7"/>
      <c r="E66" s="777"/>
      <c r="F66" s="60"/>
      <c r="G66" s="440"/>
      <c r="H66" s="442"/>
      <c r="I66" s="54"/>
      <c r="J66" s="54"/>
      <c r="K66" s="54"/>
      <c r="L66" s="447" t="s">
        <v>142</v>
      </c>
      <c r="M66" s="443">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120" zoomScaleNormal="120" workbookViewId="0">
      <selection activeCell="D8" sqref="D8"/>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1" t="s">
        <v>346</v>
      </c>
      <c r="C2" s="802"/>
      <c r="D2" s="802"/>
      <c r="E2" s="802"/>
      <c r="F2" s="802"/>
      <c r="G2" s="802"/>
      <c r="H2" s="802"/>
      <c r="I2" s="802"/>
      <c r="J2" s="802"/>
      <c r="K2" s="802"/>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34" t="s">
        <v>597</v>
      </c>
      <c r="D4" s="735"/>
      <c r="E4" s="803" t="str">
        <f>Introduction!E8</f>
        <v>Harp International Limited</v>
      </c>
      <c r="F4" s="804"/>
      <c r="G4" s="95"/>
      <c r="H4" s="798"/>
      <c r="I4" s="798"/>
      <c r="J4" s="798"/>
      <c r="K4" s="328"/>
      <c r="L4" s="62"/>
      <c r="M4" s="54"/>
      <c r="N4" s="54"/>
      <c r="O4" s="54"/>
      <c r="P4" s="54"/>
      <c r="Q4" s="54"/>
    </row>
    <row r="5" spans="1:17" s="14" customFormat="1" x14ac:dyDescent="0.2">
      <c r="A5" s="54"/>
      <c r="B5" s="59"/>
      <c r="C5" s="734" t="s">
        <v>733</v>
      </c>
      <c r="D5" s="735"/>
      <c r="E5" s="803" t="str">
        <f>Introduction!I8</f>
        <v>EPR/NP3099FS</v>
      </c>
      <c r="F5" s="804"/>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5" t="s">
        <v>667</v>
      </c>
      <c r="D7" s="88" t="s">
        <v>125</v>
      </c>
      <c r="E7" s="88" t="s">
        <v>124</v>
      </c>
      <c r="F7" s="88" t="s">
        <v>674</v>
      </c>
      <c r="G7" s="88" t="s">
        <v>126</v>
      </c>
      <c r="H7" s="713" t="s">
        <v>141</v>
      </c>
      <c r="I7" s="713" t="s">
        <v>149</v>
      </c>
      <c r="J7" s="718" t="s">
        <v>1070</v>
      </c>
      <c r="K7" s="349"/>
      <c r="L7" s="62"/>
      <c r="M7" s="54"/>
      <c r="N7" s="54"/>
      <c r="O7" s="54"/>
      <c r="P7" s="54"/>
      <c r="Q7" s="54"/>
    </row>
    <row r="8" spans="1:17" s="14" customFormat="1" ht="38.25" x14ac:dyDescent="0.2">
      <c r="A8" s="54"/>
      <c r="B8" s="59"/>
      <c r="C8" s="669">
        <v>1</v>
      </c>
      <c r="D8" s="415" t="s">
        <v>1069</v>
      </c>
      <c r="E8" s="415" t="s">
        <v>1049</v>
      </c>
      <c r="F8" s="420" t="s">
        <v>653</v>
      </c>
      <c r="G8" s="421" t="s">
        <v>653</v>
      </c>
      <c r="H8" s="714" t="s">
        <v>653</v>
      </c>
      <c r="I8" s="715" t="s">
        <v>653</v>
      </c>
      <c r="J8" s="719" t="s">
        <v>653</v>
      </c>
      <c r="K8" s="350"/>
      <c r="L8" s="62"/>
      <c r="M8" s="54"/>
      <c r="N8" s="54"/>
      <c r="O8" s="54"/>
      <c r="P8" s="54"/>
      <c r="Q8" s="54"/>
    </row>
    <row r="9" spans="1:17" s="14" customFormat="1" x14ac:dyDescent="0.2">
      <c r="A9" s="54"/>
      <c r="B9" s="59"/>
      <c r="C9" s="669">
        <v>2</v>
      </c>
      <c r="D9" s="415"/>
      <c r="E9" s="418"/>
      <c r="F9" s="422"/>
      <c r="G9" s="421"/>
      <c r="H9" s="715" t="s">
        <v>1000</v>
      </c>
      <c r="I9" s="715" t="s">
        <v>1000</v>
      </c>
      <c r="J9" s="719" t="s">
        <v>1000</v>
      </c>
      <c r="K9" s="350"/>
      <c r="L9" s="62"/>
      <c r="M9" s="54"/>
      <c r="N9" s="54"/>
      <c r="O9" s="54"/>
      <c r="P9" s="54"/>
      <c r="Q9" s="54"/>
    </row>
    <row r="10" spans="1:17" s="14" customFormat="1" x14ac:dyDescent="0.2">
      <c r="A10" s="54"/>
      <c r="B10" s="59"/>
      <c r="C10" s="669">
        <v>3</v>
      </c>
      <c r="D10" s="415"/>
      <c r="E10" s="417"/>
      <c r="F10" s="422"/>
      <c r="G10" s="421"/>
      <c r="H10" s="715" t="s">
        <v>1000</v>
      </c>
      <c r="I10" s="715" t="s">
        <v>1000</v>
      </c>
      <c r="J10" s="719" t="s">
        <v>1000</v>
      </c>
      <c r="K10" s="350"/>
      <c r="L10" s="62"/>
      <c r="M10" s="54"/>
      <c r="N10" s="54"/>
      <c r="O10" s="54"/>
      <c r="P10" s="54"/>
      <c r="Q10" s="54"/>
    </row>
    <row r="11" spans="1:17" s="14" customFormat="1" x14ac:dyDescent="0.2">
      <c r="A11" s="54"/>
      <c r="B11" s="59"/>
      <c r="C11" s="669">
        <v>4</v>
      </c>
      <c r="D11" s="415"/>
      <c r="E11" s="417"/>
      <c r="F11" s="422"/>
      <c r="G11" s="421"/>
      <c r="H11" s="715" t="s">
        <v>1000</v>
      </c>
      <c r="I11" s="715" t="s">
        <v>1000</v>
      </c>
      <c r="J11" s="719" t="s">
        <v>1000</v>
      </c>
      <c r="K11" s="350"/>
      <c r="L11" s="62"/>
      <c r="M11" s="54"/>
      <c r="N11" s="54"/>
      <c r="O11" s="54"/>
      <c r="P11" s="54"/>
      <c r="Q11" s="54"/>
    </row>
    <row r="12" spans="1:17" s="14" customFormat="1" x14ac:dyDescent="0.2">
      <c r="A12" s="54"/>
      <c r="B12" s="59"/>
      <c r="C12" s="669">
        <v>5</v>
      </c>
      <c r="D12" s="415"/>
      <c r="E12" s="416"/>
      <c r="F12" s="420"/>
      <c r="G12" s="421"/>
      <c r="H12" s="715" t="s">
        <v>1000</v>
      </c>
      <c r="I12" s="715" t="s">
        <v>1000</v>
      </c>
      <c r="J12" s="719" t="s">
        <v>1000</v>
      </c>
      <c r="K12" s="350"/>
      <c r="L12" s="62"/>
      <c r="M12" s="54"/>
      <c r="N12" s="54"/>
      <c r="O12" s="54"/>
      <c r="P12" s="54"/>
      <c r="Q12" s="54"/>
    </row>
    <row r="13" spans="1:17" s="14" customFormat="1" ht="13.5" thickBot="1" x14ac:dyDescent="0.25">
      <c r="A13" s="54"/>
      <c r="B13" s="59"/>
      <c r="C13" s="669">
        <v>6</v>
      </c>
      <c r="D13" s="415"/>
      <c r="E13" s="416"/>
      <c r="F13" s="420"/>
      <c r="G13" s="421"/>
      <c r="H13" s="716" t="s">
        <v>1000</v>
      </c>
      <c r="I13" s="716" t="s">
        <v>1000</v>
      </c>
      <c r="J13" s="720" t="s">
        <v>1000</v>
      </c>
      <c r="K13" s="350"/>
      <c r="L13" s="62"/>
      <c r="M13" s="54"/>
      <c r="N13" s="54"/>
      <c r="O13" s="54"/>
      <c r="P13" s="54"/>
      <c r="Q13" s="54"/>
    </row>
    <row r="14" spans="1:17" s="14" customFormat="1" x14ac:dyDescent="0.2">
      <c r="A14" s="54"/>
      <c r="B14" s="59"/>
      <c r="C14" s="669">
        <v>7</v>
      </c>
      <c r="D14" s="415"/>
      <c r="E14" s="415"/>
      <c r="F14" s="420"/>
      <c r="G14" s="421"/>
      <c r="H14" s="717" t="s">
        <v>1000</v>
      </c>
      <c r="I14" s="717" t="s">
        <v>1000</v>
      </c>
      <c r="J14" s="721" t="s">
        <v>1000</v>
      </c>
      <c r="K14" s="350"/>
      <c r="L14" s="62"/>
      <c r="M14" s="54"/>
      <c r="N14" s="54"/>
      <c r="O14" s="54"/>
      <c r="P14" s="54"/>
      <c r="Q14" s="54"/>
    </row>
    <row r="15" spans="1:17" s="14" customFormat="1" x14ac:dyDescent="0.2">
      <c r="A15" s="54"/>
      <c r="B15" s="59"/>
      <c r="C15" s="669">
        <v>8</v>
      </c>
      <c r="D15" s="415"/>
      <c r="E15" s="415"/>
      <c r="F15" s="420"/>
      <c r="G15" s="421"/>
      <c r="H15" s="715" t="s">
        <v>1000</v>
      </c>
      <c r="I15" s="715" t="s">
        <v>1000</v>
      </c>
      <c r="J15" s="719" t="s">
        <v>1000</v>
      </c>
      <c r="K15" s="350"/>
      <c r="L15" s="62"/>
      <c r="M15" s="54"/>
      <c r="N15" s="54"/>
      <c r="O15" s="54"/>
      <c r="P15" s="54"/>
      <c r="Q15" s="54"/>
    </row>
    <row r="16" spans="1:17" s="14" customFormat="1" x14ac:dyDescent="0.2">
      <c r="A16" s="54"/>
      <c r="B16" s="59"/>
      <c r="C16" s="669">
        <v>9</v>
      </c>
      <c r="D16" s="419"/>
      <c r="E16" s="417"/>
      <c r="F16" s="422"/>
      <c r="G16" s="423"/>
      <c r="H16" s="715" t="s">
        <v>1000</v>
      </c>
      <c r="I16" s="715" t="s">
        <v>1000</v>
      </c>
      <c r="J16" s="719" t="s">
        <v>1000</v>
      </c>
      <c r="K16" s="350"/>
      <c r="L16" s="62"/>
      <c r="M16" s="54"/>
      <c r="N16" s="54"/>
      <c r="O16" s="54"/>
      <c r="P16" s="54"/>
      <c r="Q16" s="54"/>
    </row>
    <row r="17" spans="1:17" s="14" customFormat="1" x14ac:dyDescent="0.2">
      <c r="A17" s="54"/>
      <c r="B17" s="59"/>
      <c r="C17" s="669">
        <v>10</v>
      </c>
      <c r="D17" s="419"/>
      <c r="E17" s="418"/>
      <c r="F17" s="422"/>
      <c r="G17" s="423"/>
      <c r="H17" s="715" t="s">
        <v>1000</v>
      </c>
      <c r="I17" s="715" t="s">
        <v>1000</v>
      </c>
      <c r="J17" s="719" t="s">
        <v>1000</v>
      </c>
      <c r="K17" s="350"/>
      <c r="L17" s="62"/>
      <c r="M17" s="54"/>
      <c r="N17" s="54"/>
      <c r="O17" s="54"/>
      <c r="P17" s="54"/>
      <c r="Q17" s="54"/>
    </row>
    <row r="18" spans="1:17" s="14" customFormat="1" x14ac:dyDescent="0.2">
      <c r="A18" s="54"/>
      <c r="B18" s="59"/>
      <c r="C18" s="669">
        <v>11</v>
      </c>
      <c r="D18" s="419"/>
      <c r="E18" s="417"/>
      <c r="F18" s="422"/>
      <c r="G18" s="423"/>
      <c r="H18" s="715" t="s">
        <v>1000</v>
      </c>
      <c r="I18" s="715" t="s">
        <v>1000</v>
      </c>
      <c r="J18" s="719" t="s">
        <v>1000</v>
      </c>
      <c r="K18" s="350"/>
      <c r="L18" s="62"/>
      <c r="M18" s="54"/>
      <c r="N18" s="54"/>
      <c r="O18" s="54"/>
      <c r="P18" s="54"/>
      <c r="Q18" s="54"/>
    </row>
    <row r="19" spans="1:17" s="14" customFormat="1" x14ac:dyDescent="0.2">
      <c r="A19" s="54"/>
      <c r="B19" s="59"/>
      <c r="C19" s="669">
        <v>12</v>
      </c>
      <c r="D19" s="419"/>
      <c r="E19" s="417"/>
      <c r="F19" s="422"/>
      <c r="G19" s="423"/>
      <c r="H19" s="715" t="s">
        <v>1000</v>
      </c>
      <c r="I19" s="715" t="s">
        <v>1000</v>
      </c>
      <c r="J19" s="719" t="s">
        <v>1000</v>
      </c>
      <c r="K19" s="350"/>
      <c r="L19" s="62"/>
      <c r="M19" s="54"/>
      <c r="N19" s="54"/>
      <c r="O19" s="54"/>
      <c r="P19" s="54"/>
      <c r="Q19" s="54"/>
    </row>
    <row r="20" spans="1:17" s="14" customFormat="1" x14ac:dyDescent="0.2">
      <c r="A20" s="54"/>
      <c r="B20" s="59"/>
      <c r="C20" s="669">
        <v>13</v>
      </c>
      <c r="D20" s="419"/>
      <c r="E20" s="418"/>
      <c r="F20" s="422"/>
      <c r="G20" s="423"/>
      <c r="H20" s="715" t="s">
        <v>1000</v>
      </c>
      <c r="I20" s="715" t="s">
        <v>1000</v>
      </c>
      <c r="J20" s="719" t="s">
        <v>1000</v>
      </c>
      <c r="K20" s="350"/>
      <c r="L20" s="62"/>
      <c r="M20" s="54"/>
      <c r="N20" s="54"/>
      <c r="O20" s="54"/>
      <c r="P20" s="54"/>
      <c r="Q20" s="54"/>
    </row>
    <row r="21" spans="1:17" s="14" customFormat="1" x14ac:dyDescent="0.2">
      <c r="A21" s="54"/>
      <c r="B21" s="59"/>
      <c r="C21" s="669">
        <v>14</v>
      </c>
      <c r="D21" s="419"/>
      <c r="E21" s="417"/>
      <c r="F21" s="422"/>
      <c r="G21" s="423"/>
      <c r="H21" s="715" t="s">
        <v>1000</v>
      </c>
      <c r="I21" s="715" t="s">
        <v>1000</v>
      </c>
      <c r="J21" s="719" t="s">
        <v>1000</v>
      </c>
      <c r="K21" s="350"/>
      <c r="L21" s="62"/>
      <c r="M21" s="54"/>
      <c r="N21" s="54"/>
      <c r="O21" s="54"/>
      <c r="P21" s="54"/>
      <c r="Q21" s="54"/>
    </row>
    <row r="22" spans="1:17" s="14" customFormat="1" x14ac:dyDescent="0.2">
      <c r="A22" s="54"/>
      <c r="B22" s="59"/>
      <c r="C22" s="669">
        <v>15</v>
      </c>
      <c r="D22" s="419"/>
      <c r="E22" s="418"/>
      <c r="F22" s="422"/>
      <c r="G22" s="423"/>
      <c r="H22" s="715" t="s">
        <v>1000</v>
      </c>
      <c r="I22" s="715" t="s">
        <v>1000</v>
      </c>
      <c r="J22" s="719" t="s">
        <v>1000</v>
      </c>
      <c r="K22" s="350"/>
      <c r="L22" s="62"/>
      <c r="M22" s="54"/>
      <c r="N22" s="54"/>
      <c r="O22" s="54"/>
      <c r="P22" s="54"/>
      <c r="Q22" s="54"/>
    </row>
    <row r="23" spans="1:17" s="14" customFormat="1" x14ac:dyDescent="0.2">
      <c r="A23" s="54"/>
      <c r="B23" s="59"/>
      <c r="C23" s="669">
        <v>16</v>
      </c>
      <c r="D23" s="419"/>
      <c r="E23" s="417"/>
      <c r="F23" s="422"/>
      <c r="G23" s="423"/>
      <c r="H23" s="715" t="s">
        <v>1000</v>
      </c>
      <c r="I23" s="715" t="s">
        <v>1000</v>
      </c>
      <c r="J23" s="719" t="s">
        <v>1000</v>
      </c>
      <c r="K23" s="350"/>
      <c r="L23" s="62"/>
      <c r="M23" s="54"/>
      <c r="N23" s="54"/>
      <c r="O23" s="54"/>
      <c r="P23" s="54"/>
      <c r="Q23" s="54"/>
    </row>
    <row r="24" spans="1:17" s="14" customFormat="1" x14ac:dyDescent="0.2">
      <c r="A24" s="54"/>
      <c r="B24" s="59"/>
      <c r="C24" s="669">
        <v>17</v>
      </c>
      <c r="D24" s="419"/>
      <c r="E24" s="417"/>
      <c r="F24" s="422"/>
      <c r="G24" s="423"/>
      <c r="H24" s="715" t="s">
        <v>1000</v>
      </c>
      <c r="I24" s="715" t="s">
        <v>1000</v>
      </c>
      <c r="J24" s="719" t="s">
        <v>1000</v>
      </c>
      <c r="K24" s="350"/>
      <c r="L24" s="62"/>
      <c r="M24" s="54"/>
      <c r="N24" s="54"/>
      <c r="O24" s="54"/>
      <c r="P24" s="54"/>
      <c r="Q24" s="54"/>
    </row>
    <row r="25" spans="1:17" s="14" customFormat="1" x14ac:dyDescent="0.2">
      <c r="A25" s="54"/>
      <c r="B25" s="59"/>
      <c r="C25" s="669">
        <v>18</v>
      </c>
      <c r="D25" s="419"/>
      <c r="E25" s="417"/>
      <c r="F25" s="422"/>
      <c r="G25" s="423"/>
      <c r="H25" s="715" t="s">
        <v>1000</v>
      </c>
      <c r="I25" s="715" t="s">
        <v>1000</v>
      </c>
      <c r="J25" s="719" t="s">
        <v>1000</v>
      </c>
      <c r="K25" s="350"/>
      <c r="L25" s="62"/>
      <c r="M25" s="54"/>
      <c r="N25" s="54"/>
      <c r="O25" s="54"/>
      <c r="P25" s="54"/>
      <c r="Q25" s="54"/>
    </row>
    <row r="26" spans="1:17" s="14" customFormat="1" x14ac:dyDescent="0.2">
      <c r="A26" s="54"/>
      <c r="B26" s="59"/>
      <c r="C26" s="669">
        <v>19</v>
      </c>
      <c r="D26" s="419"/>
      <c r="E26" s="417"/>
      <c r="F26" s="422"/>
      <c r="G26" s="423"/>
      <c r="H26" s="715" t="s">
        <v>1000</v>
      </c>
      <c r="I26" s="715" t="s">
        <v>1000</v>
      </c>
      <c r="J26" s="719" t="s">
        <v>1000</v>
      </c>
      <c r="K26" s="350"/>
      <c r="L26" s="62"/>
      <c r="M26" s="54"/>
      <c r="N26" s="54"/>
      <c r="O26" s="54"/>
      <c r="P26" s="54"/>
      <c r="Q26" s="54"/>
    </row>
    <row r="27" spans="1:17" s="14" customFormat="1" x14ac:dyDescent="0.2">
      <c r="A27" s="54"/>
      <c r="B27" s="59"/>
      <c r="C27" s="669">
        <v>20</v>
      </c>
      <c r="D27" s="415"/>
      <c r="E27" s="416"/>
      <c r="F27" s="420"/>
      <c r="G27" s="421"/>
      <c r="H27" s="715" t="s">
        <v>1000</v>
      </c>
      <c r="I27" s="715" t="s">
        <v>1000</v>
      </c>
      <c r="J27" s="719" t="s">
        <v>1000</v>
      </c>
      <c r="K27" s="350"/>
      <c r="L27" s="62"/>
      <c r="M27" s="54"/>
      <c r="N27" s="54"/>
      <c r="O27" s="54"/>
      <c r="P27" s="54"/>
      <c r="Q27" s="54"/>
    </row>
    <row r="28" spans="1:17" s="14" customFormat="1" x14ac:dyDescent="0.2">
      <c r="A28" s="54"/>
      <c r="B28" s="59"/>
      <c r="C28" s="669">
        <v>21</v>
      </c>
      <c r="D28" s="415"/>
      <c r="E28" s="415"/>
      <c r="F28" s="420"/>
      <c r="G28" s="421"/>
      <c r="H28" s="715" t="s">
        <v>1000</v>
      </c>
      <c r="I28" s="715" t="s">
        <v>1000</v>
      </c>
      <c r="J28" s="719" t="s">
        <v>1000</v>
      </c>
      <c r="K28" s="350"/>
      <c r="L28" s="62"/>
      <c r="M28" s="54"/>
      <c r="N28" s="54"/>
      <c r="O28" s="54"/>
      <c r="P28" s="54"/>
      <c r="Q28" s="54"/>
    </row>
    <row r="29" spans="1:17" s="14" customFormat="1" x14ac:dyDescent="0.2">
      <c r="A29" s="54"/>
      <c r="B29" s="59"/>
      <c r="C29" s="669">
        <v>22</v>
      </c>
      <c r="D29" s="415"/>
      <c r="E29" s="415"/>
      <c r="F29" s="420"/>
      <c r="G29" s="420"/>
      <c r="H29" s="715" t="s">
        <v>1000</v>
      </c>
      <c r="I29" s="715" t="s">
        <v>1000</v>
      </c>
      <c r="J29" s="719" t="s">
        <v>1000</v>
      </c>
      <c r="K29" s="350"/>
      <c r="L29" s="62"/>
      <c r="M29" s="54"/>
      <c r="N29" s="54"/>
      <c r="O29" s="54"/>
      <c r="P29" s="54"/>
      <c r="Q29" s="54"/>
    </row>
    <row r="30" spans="1:17" s="14" customFormat="1" x14ac:dyDescent="0.2">
      <c r="A30" s="54"/>
      <c r="B30" s="59"/>
      <c r="C30" s="669">
        <v>23</v>
      </c>
      <c r="D30" s="415"/>
      <c r="E30" s="415"/>
      <c r="F30" s="420"/>
      <c r="G30" s="420"/>
      <c r="H30" s="715" t="s">
        <v>1000</v>
      </c>
      <c r="I30" s="715" t="s">
        <v>1000</v>
      </c>
      <c r="J30" s="719" t="s">
        <v>1000</v>
      </c>
      <c r="K30" s="350"/>
      <c r="L30" s="62"/>
      <c r="M30" s="54"/>
      <c r="N30" s="54"/>
      <c r="O30" s="54"/>
      <c r="P30" s="54"/>
      <c r="Q30" s="54"/>
    </row>
    <row r="31" spans="1:17" s="14" customFormat="1" x14ac:dyDescent="0.2">
      <c r="A31" s="54"/>
      <c r="B31" s="59"/>
      <c r="C31" s="669">
        <v>24</v>
      </c>
      <c r="D31" s="415"/>
      <c r="E31" s="415"/>
      <c r="F31" s="420"/>
      <c r="G31" s="420"/>
      <c r="H31" s="715" t="s">
        <v>1000</v>
      </c>
      <c r="I31" s="715" t="s">
        <v>1000</v>
      </c>
      <c r="J31" s="719" t="s">
        <v>1000</v>
      </c>
      <c r="K31" s="350"/>
      <c r="L31" s="62"/>
      <c r="M31" s="54"/>
      <c r="N31" s="54"/>
      <c r="O31" s="54"/>
      <c r="P31" s="54"/>
      <c r="Q31" s="54"/>
    </row>
    <row r="32" spans="1:17" s="14" customFormat="1" x14ac:dyDescent="0.2">
      <c r="A32" s="54"/>
      <c r="B32" s="59"/>
      <c r="C32" s="669">
        <v>25</v>
      </c>
      <c r="D32" s="415"/>
      <c r="E32" s="415"/>
      <c r="F32" s="420"/>
      <c r="G32" s="420"/>
      <c r="H32" s="715" t="s">
        <v>1000</v>
      </c>
      <c r="I32" s="715" t="s">
        <v>1000</v>
      </c>
      <c r="J32" s="719" t="s">
        <v>1000</v>
      </c>
      <c r="K32" s="350"/>
      <c r="L32" s="62"/>
      <c r="M32" s="54"/>
      <c r="N32" s="54"/>
      <c r="O32" s="54"/>
      <c r="P32" s="54"/>
      <c r="Q32" s="54"/>
    </row>
    <row r="33" spans="1:17" s="14" customFormat="1" x14ac:dyDescent="0.2">
      <c r="A33" s="54"/>
      <c r="B33" s="59"/>
      <c r="C33" s="669">
        <v>26</v>
      </c>
      <c r="D33" s="415"/>
      <c r="E33" s="415"/>
      <c r="F33" s="420"/>
      <c r="G33" s="420"/>
      <c r="H33" s="715" t="s">
        <v>1000</v>
      </c>
      <c r="I33" s="715" t="s">
        <v>1000</v>
      </c>
      <c r="J33" s="715" t="s">
        <v>1000</v>
      </c>
      <c r="K33" s="333"/>
      <c r="L33" s="62"/>
      <c r="M33" s="54"/>
      <c r="N33" s="54"/>
      <c r="O33" s="54"/>
      <c r="P33" s="54"/>
      <c r="Q33" s="54"/>
    </row>
    <row r="34" spans="1:17" s="14" customFormat="1" x14ac:dyDescent="0.2">
      <c r="A34" s="54"/>
      <c r="B34" s="59"/>
      <c r="C34" s="669">
        <v>27</v>
      </c>
      <c r="D34" s="415"/>
      <c r="E34" s="415"/>
      <c r="F34" s="420"/>
      <c r="G34" s="420"/>
      <c r="H34" s="715" t="s">
        <v>1000</v>
      </c>
      <c r="I34" s="715" t="s">
        <v>1000</v>
      </c>
      <c r="J34" s="715" t="s">
        <v>1000</v>
      </c>
      <c r="K34" s="333"/>
      <c r="L34" s="62"/>
      <c r="M34" s="54"/>
      <c r="N34" s="54"/>
      <c r="O34" s="54"/>
      <c r="P34" s="54"/>
      <c r="Q34" s="54"/>
    </row>
    <row r="35" spans="1:17" s="14" customFormat="1" x14ac:dyDescent="0.2">
      <c r="A35" s="54"/>
      <c r="B35" s="59"/>
      <c r="C35" s="669">
        <v>28</v>
      </c>
      <c r="D35" s="415"/>
      <c r="E35" s="415"/>
      <c r="F35" s="420"/>
      <c r="G35" s="420"/>
      <c r="H35" s="715" t="s">
        <v>1000</v>
      </c>
      <c r="I35" s="715" t="s">
        <v>1000</v>
      </c>
      <c r="J35" s="715" t="s">
        <v>1000</v>
      </c>
      <c r="K35" s="333"/>
      <c r="L35" s="62"/>
      <c r="M35" s="54"/>
      <c r="N35" s="54"/>
      <c r="O35" s="54"/>
      <c r="P35" s="54"/>
      <c r="Q35" s="54"/>
    </row>
    <row r="36" spans="1:17" s="14" customFormat="1" x14ac:dyDescent="0.2">
      <c r="A36" s="54"/>
      <c r="B36" s="59"/>
      <c r="C36" s="669">
        <v>29</v>
      </c>
      <c r="D36" s="415"/>
      <c r="E36" s="415"/>
      <c r="F36" s="420"/>
      <c r="G36" s="420"/>
      <c r="H36" s="715" t="s">
        <v>1000</v>
      </c>
      <c r="I36" s="715" t="s">
        <v>1000</v>
      </c>
      <c r="J36" s="715" t="s">
        <v>1000</v>
      </c>
      <c r="K36" s="333"/>
      <c r="L36" s="62"/>
      <c r="M36" s="54"/>
      <c r="N36" s="54"/>
      <c r="O36" s="54"/>
      <c r="P36" s="54"/>
      <c r="Q36" s="54"/>
    </row>
    <row r="37" spans="1:17" s="14" customFormat="1" x14ac:dyDescent="0.2">
      <c r="A37" s="54"/>
      <c r="B37" s="59"/>
      <c r="C37" s="669">
        <v>30</v>
      </c>
      <c r="D37" s="415"/>
      <c r="E37" s="415"/>
      <c r="F37" s="420"/>
      <c r="G37" s="420"/>
      <c r="H37" s="715" t="s">
        <v>1000</v>
      </c>
      <c r="I37" s="715" t="s">
        <v>1000</v>
      </c>
      <c r="J37" s="715"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5" t="s">
        <v>138</v>
      </c>
      <c r="E42" s="797"/>
      <c r="F42" s="60"/>
      <c r="G42" s="799" t="s">
        <v>347</v>
      </c>
      <c r="H42" s="799"/>
      <c r="I42" s="799"/>
      <c r="J42" s="799"/>
      <c r="K42" s="353"/>
      <c r="L42" s="62"/>
      <c r="M42" s="54"/>
      <c r="N42" s="54"/>
      <c r="O42" s="54"/>
      <c r="P42" s="54"/>
      <c r="Q42" s="54"/>
    </row>
    <row r="43" spans="1:17" s="14" customFormat="1" x14ac:dyDescent="0.2">
      <c r="A43" s="54"/>
      <c r="B43" s="59"/>
      <c r="C43" s="344"/>
      <c r="D43" s="359" t="s">
        <v>132</v>
      </c>
      <c r="E43" s="363" t="s">
        <v>1008</v>
      </c>
      <c r="F43" s="60"/>
      <c r="G43" s="799"/>
      <c r="H43" s="799"/>
      <c r="I43" s="799"/>
      <c r="J43" s="799"/>
      <c r="K43" s="353"/>
      <c r="L43" s="62"/>
      <c r="M43" s="54"/>
      <c r="N43" s="54"/>
      <c r="O43" s="54"/>
      <c r="P43" s="54"/>
      <c r="Q43" s="54"/>
    </row>
    <row r="44" spans="1:17" s="14" customFormat="1" x14ac:dyDescent="0.2">
      <c r="A44" s="54"/>
      <c r="B44" s="59"/>
      <c r="C44" s="344"/>
      <c r="D44" s="359" t="s">
        <v>131</v>
      </c>
      <c r="E44" s="363" t="s">
        <v>1008</v>
      </c>
      <c r="F44" s="60"/>
      <c r="G44" s="799"/>
      <c r="H44" s="799"/>
      <c r="I44" s="799"/>
      <c r="J44" s="799"/>
      <c r="K44" s="353"/>
      <c r="L44" s="62"/>
      <c r="M44" s="54"/>
      <c r="N44" s="54"/>
      <c r="O44" s="54"/>
      <c r="P44" s="54"/>
      <c r="Q44" s="54"/>
    </row>
    <row r="45" spans="1:17" s="14" customFormat="1" x14ac:dyDescent="0.2">
      <c r="A45" s="54"/>
      <c r="B45" s="59"/>
      <c r="C45" s="344"/>
      <c r="D45" s="359" t="s">
        <v>129</v>
      </c>
      <c r="E45" s="363" t="s">
        <v>1008</v>
      </c>
      <c r="F45" s="60"/>
      <c r="G45" s="799"/>
      <c r="H45" s="799"/>
      <c r="I45" s="799"/>
      <c r="J45" s="799"/>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5" t="s">
        <v>136</v>
      </c>
      <c r="E49" s="796"/>
      <c r="F49" s="797"/>
      <c r="G49" s="60"/>
      <c r="H49" s="800" t="s">
        <v>137</v>
      </c>
      <c r="I49" s="800"/>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0"/>
      <c r="I50" s="800"/>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794">
        <f>COUNTIF(F$7:F$37,"A")</f>
        <v>0</v>
      </c>
      <c r="I51" s="794"/>
      <c r="J51" s="73"/>
      <c r="K51" s="355"/>
      <c r="L51" s="62"/>
      <c r="M51" s="54"/>
      <c r="N51" s="54"/>
      <c r="O51" s="54"/>
      <c r="P51" s="54"/>
      <c r="Q51" s="54"/>
    </row>
    <row r="52" spans="1:17" s="14" customFormat="1" x14ac:dyDescent="0.2">
      <c r="A52" s="54"/>
      <c r="B52" s="59"/>
      <c r="C52" s="352" t="s">
        <v>653</v>
      </c>
      <c r="D52" s="91">
        <f>COUNTIF(J$7:J$13,"B")</f>
        <v>1</v>
      </c>
      <c r="E52" s="91">
        <f>COUNTIF(J$14:J$37,"B")</f>
        <v>0</v>
      </c>
      <c r="F52" s="91">
        <f t="shared" si="0"/>
        <v>1</v>
      </c>
      <c r="G52" s="354"/>
      <c r="H52" s="794">
        <f>COUNTIF(F$7:F$37,"B")</f>
        <v>1</v>
      </c>
      <c r="I52" s="794"/>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794">
        <f>COUNTIF(F$7:F$37,"C")</f>
        <v>0</v>
      </c>
      <c r="I53" s="794"/>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4">
        <f>COUNTIF(F$7:F$37,"D")</f>
        <v>0</v>
      </c>
      <c r="I54" s="794"/>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4">
        <f>COUNTIF(F$7:F$37,"E")</f>
        <v>0</v>
      </c>
      <c r="I55" s="794"/>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password="953B"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topLeftCell="A103" zoomScale="91" zoomScaleNormal="91" workbookViewId="0">
      <selection activeCell="M51" sqref="M51"/>
    </sheetView>
  </sheetViews>
  <sheetFormatPr defaultColWidth="9.140625"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5" t="s">
        <v>670</v>
      </c>
      <c r="D3" s="805"/>
      <c r="E3" s="805"/>
      <c r="F3" s="805"/>
      <c r="G3" s="805"/>
      <c r="H3" s="805"/>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7" t="str">
        <f>Introduction!E8</f>
        <v>Harp International Limited</v>
      </c>
      <c r="E5" s="807"/>
      <c r="F5" s="808"/>
      <c r="G5" s="103"/>
      <c r="H5" s="806" t="s">
        <v>728</v>
      </c>
      <c r="I5" s="102"/>
      <c r="J5" s="54"/>
      <c r="K5" s="54"/>
      <c r="L5" s="54"/>
      <c r="M5" s="54"/>
      <c r="N5" s="54"/>
    </row>
    <row r="6" spans="1:49" ht="27" customHeight="1" x14ac:dyDescent="0.2">
      <c r="A6" s="54"/>
      <c r="B6" s="59"/>
      <c r="C6" s="315" t="s">
        <v>72</v>
      </c>
      <c r="D6" s="807" t="str">
        <f>Introduction!I8</f>
        <v>EPR/NP3099FS</v>
      </c>
      <c r="E6" s="809"/>
      <c r="F6" s="808"/>
      <c r="G6" s="103"/>
      <c r="H6" s="806"/>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x14ac:dyDescent="0.2">
      <c r="A9" s="54"/>
      <c r="B9" s="59"/>
      <c r="C9" s="397" t="s">
        <v>439</v>
      </c>
      <c r="D9" s="398" t="s">
        <v>440</v>
      </c>
      <c r="E9" s="398">
        <v>10</v>
      </c>
      <c r="F9" s="399"/>
      <c r="G9" s="400">
        <f>IF(F9/E9&lt;1,0,(F9/E9))</f>
        <v>0</v>
      </c>
      <c r="H9" s="401"/>
      <c r="I9" s="102"/>
      <c r="J9" s="54"/>
      <c r="K9" s="54"/>
      <c r="L9" s="54"/>
      <c r="M9" s="54"/>
      <c r="N9" s="54"/>
    </row>
    <row r="10" spans="1:49" x14ac:dyDescent="0.2">
      <c r="A10" s="54"/>
      <c r="B10" s="59"/>
      <c r="C10" s="402" t="s">
        <v>441</v>
      </c>
      <c r="D10" s="403" t="s">
        <v>440</v>
      </c>
      <c r="E10" s="403">
        <v>10</v>
      </c>
      <c r="F10" s="399"/>
      <c r="G10" s="405">
        <f t="shared" ref="G10:G26" si="0">IF(F10/E10&lt;1,0,(F10/E10))</f>
        <v>0</v>
      </c>
      <c r="H10" s="401"/>
      <c r="I10" s="102"/>
      <c r="J10" s="54"/>
      <c r="K10" s="54"/>
      <c r="L10" s="54"/>
      <c r="M10" s="54"/>
      <c r="N10" s="54"/>
    </row>
    <row r="11" spans="1:49" x14ac:dyDescent="0.2">
      <c r="A11" s="54"/>
      <c r="B11" s="59"/>
      <c r="C11" s="402" t="s">
        <v>47</v>
      </c>
      <c r="D11" s="403" t="s">
        <v>440</v>
      </c>
      <c r="E11" s="403">
        <v>1000</v>
      </c>
      <c r="F11" s="399"/>
      <c r="G11" s="405">
        <f t="shared" si="0"/>
        <v>0</v>
      </c>
      <c r="H11" s="401"/>
      <c r="I11" s="102"/>
      <c r="J11" s="54"/>
      <c r="K11" s="54"/>
      <c r="L11" s="54"/>
      <c r="M11" s="54"/>
      <c r="N11" s="54"/>
    </row>
    <row r="12" spans="1:49" x14ac:dyDescent="0.2">
      <c r="A12" s="54"/>
      <c r="B12" s="59"/>
      <c r="C12" s="563"/>
      <c r="D12" s="564"/>
      <c r="E12" s="564"/>
      <c r="F12" s="564"/>
      <c r="G12" s="565"/>
      <c r="H12" s="566"/>
      <c r="I12" s="102"/>
      <c r="J12" s="54"/>
      <c r="K12" s="54"/>
      <c r="L12" s="54"/>
      <c r="M12" s="54"/>
      <c r="N12" s="54"/>
    </row>
    <row r="13" spans="1:49" x14ac:dyDescent="0.2">
      <c r="A13" s="54"/>
      <c r="B13" s="59"/>
      <c r="C13" s="563"/>
      <c r="D13" s="564"/>
      <c r="E13" s="564"/>
      <c r="F13" s="564"/>
      <c r="G13" s="565"/>
      <c r="H13" s="566"/>
      <c r="I13" s="102"/>
      <c r="J13" s="54"/>
      <c r="K13" s="54"/>
      <c r="L13" s="54"/>
      <c r="M13" s="54"/>
      <c r="N13" s="54"/>
    </row>
    <row r="14" spans="1:49" x14ac:dyDescent="0.2">
      <c r="A14" s="54"/>
      <c r="B14" s="59"/>
      <c r="C14" s="402" t="s">
        <v>442</v>
      </c>
      <c r="D14" s="403" t="s">
        <v>189</v>
      </c>
      <c r="E14" s="403">
        <v>1</v>
      </c>
      <c r="F14" s="399"/>
      <c r="G14" s="405">
        <f t="shared" si="0"/>
        <v>0</v>
      </c>
      <c r="H14" s="401"/>
      <c r="I14" s="102"/>
      <c r="J14" s="54"/>
      <c r="K14" s="54"/>
      <c r="L14" s="54"/>
      <c r="M14" s="54"/>
      <c r="N14" s="54"/>
    </row>
    <row r="15" spans="1:49" x14ac:dyDescent="0.2">
      <c r="A15" s="54"/>
      <c r="B15" s="59"/>
      <c r="C15" s="402" t="s">
        <v>443</v>
      </c>
      <c r="D15" s="403" t="s">
        <v>189</v>
      </c>
      <c r="E15" s="403">
        <v>1</v>
      </c>
      <c r="F15" s="399"/>
      <c r="G15" s="405">
        <f t="shared" si="0"/>
        <v>0</v>
      </c>
      <c r="H15" s="401"/>
      <c r="I15" s="102"/>
      <c r="J15" s="54"/>
      <c r="K15" s="54"/>
      <c r="L15" s="54"/>
      <c r="M15" s="54"/>
      <c r="N15" s="54"/>
    </row>
    <row r="16" spans="1:49" x14ac:dyDescent="0.2">
      <c r="A16" s="54"/>
      <c r="B16" s="59"/>
      <c r="C16" s="402" t="s">
        <v>444</v>
      </c>
      <c r="D16" s="403" t="s">
        <v>189</v>
      </c>
      <c r="E16" s="403">
        <v>1</v>
      </c>
      <c r="F16" s="399"/>
      <c r="G16" s="405">
        <f t="shared" si="0"/>
        <v>0</v>
      </c>
      <c r="H16" s="401"/>
      <c r="I16" s="102"/>
      <c r="J16" s="54"/>
      <c r="K16" s="54"/>
      <c r="L16" s="54"/>
      <c r="M16" s="54"/>
      <c r="N16" s="54"/>
    </row>
    <row r="17" spans="1:14" x14ac:dyDescent="0.2">
      <c r="A17" s="54"/>
      <c r="B17" s="59"/>
      <c r="C17" s="402" t="s">
        <v>445</v>
      </c>
      <c r="D17" s="403" t="s">
        <v>189</v>
      </c>
      <c r="E17" s="403">
        <v>1</v>
      </c>
      <c r="F17" s="399"/>
      <c r="G17" s="405">
        <f t="shared" si="0"/>
        <v>0</v>
      </c>
      <c r="H17" s="401"/>
      <c r="I17" s="102"/>
      <c r="J17" s="54"/>
      <c r="K17" s="54"/>
      <c r="L17" s="54"/>
      <c r="M17" s="54"/>
      <c r="N17" s="54"/>
    </row>
    <row r="18" spans="1:14" x14ac:dyDescent="0.2">
      <c r="A18" s="54"/>
      <c r="B18" s="59"/>
      <c r="C18" s="402"/>
      <c r="D18" s="403"/>
      <c r="E18" s="403"/>
      <c r="F18" s="403"/>
      <c r="G18" s="405"/>
      <c r="H18" s="409"/>
      <c r="I18" s="102"/>
      <c r="J18" s="54"/>
      <c r="K18" s="54"/>
      <c r="L18" s="54"/>
      <c r="M18" s="54"/>
      <c r="N18" s="54"/>
    </row>
    <row r="19" spans="1:14" x14ac:dyDescent="0.2">
      <c r="A19" s="54"/>
      <c r="B19" s="59"/>
      <c r="C19" s="402" t="s">
        <v>446</v>
      </c>
      <c r="D19" s="403" t="s">
        <v>189</v>
      </c>
      <c r="E19" s="403">
        <v>10</v>
      </c>
      <c r="F19" s="399"/>
      <c r="G19" s="405">
        <f t="shared" si="0"/>
        <v>0</v>
      </c>
      <c r="H19" s="401"/>
      <c r="I19" s="102"/>
      <c r="J19" s="54"/>
      <c r="K19" s="54"/>
      <c r="L19" s="54"/>
      <c r="M19" s="54"/>
      <c r="N19" s="54"/>
    </row>
    <row r="20" spans="1:14" x14ac:dyDescent="0.2">
      <c r="A20" s="54"/>
      <c r="B20" s="59"/>
      <c r="C20" s="402" t="s">
        <v>447</v>
      </c>
      <c r="D20" s="403" t="s">
        <v>189</v>
      </c>
      <c r="E20" s="403">
        <v>10</v>
      </c>
      <c r="F20" s="399"/>
      <c r="G20" s="405">
        <f t="shared" si="0"/>
        <v>0</v>
      </c>
      <c r="H20" s="401"/>
      <c r="I20" s="102"/>
      <c r="J20" s="54"/>
      <c r="K20" s="54"/>
      <c r="L20" s="54"/>
      <c r="M20" s="54"/>
      <c r="N20" s="54"/>
    </row>
    <row r="21" spans="1:14" x14ac:dyDescent="0.2">
      <c r="A21" s="54"/>
      <c r="B21" s="59"/>
      <c r="C21" s="402" t="s">
        <v>448</v>
      </c>
      <c r="D21" s="403" t="s">
        <v>189</v>
      </c>
      <c r="E21" s="403">
        <v>10</v>
      </c>
      <c r="F21" s="399"/>
      <c r="G21" s="405">
        <f t="shared" si="0"/>
        <v>0</v>
      </c>
      <c r="H21" s="401"/>
      <c r="I21" s="102"/>
      <c r="J21" s="54"/>
      <c r="K21" s="54"/>
      <c r="L21" s="54"/>
      <c r="M21" s="54"/>
      <c r="N21" s="54"/>
    </row>
    <row r="22" spans="1:14" x14ac:dyDescent="0.2">
      <c r="A22" s="54"/>
      <c r="B22" s="59"/>
      <c r="C22" s="402" t="s">
        <v>449</v>
      </c>
      <c r="D22" s="403" t="s">
        <v>189</v>
      </c>
      <c r="E22" s="403">
        <v>10</v>
      </c>
      <c r="F22" s="399"/>
      <c r="G22" s="405">
        <f t="shared" si="0"/>
        <v>0</v>
      </c>
      <c r="H22" s="401"/>
      <c r="I22" s="102"/>
      <c r="J22" s="54"/>
      <c r="K22" s="54"/>
      <c r="L22" s="54"/>
      <c r="M22" s="54"/>
      <c r="N22" s="54"/>
    </row>
    <row r="23" spans="1:14" x14ac:dyDescent="0.2">
      <c r="A23" s="54"/>
      <c r="B23" s="59"/>
      <c r="C23" s="402" t="s">
        <v>450</v>
      </c>
      <c r="D23" s="403" t="s">
        <v>189</v>
      </c>
      <c r="E23" s="403">
        <v>10</v>
      </c>
      <c r="F23" s="399"/>
      <c r="G23" s="405">
        <f t="shared" si="0"/>
        <v>0</v>
      </c>
      <c r="H23" s="401"/>
      <c r="I23" s="102"/>
      <c r="J23" s="54"/>
      <c r="K23" s="54"/>
      <c r="L23" s="54"/>
      <c r="M23" s="54"/>
      <c r="N23" s="54"/>
    </row>
    <row r="24" spans="1:14" x14ac:dyDescent="0.2">
      <c r="A24" s="54"/>
      <c r="B24" s="59"/>
      <c r="C24" s="402"/>
      <c r="D24" s="403"/>
      <c r="E24" s="403"/>
      <c r="F24" s="403"/>
      <c r="G24" s="405"/>
      <c r="H24" s="409"/>
      <c r="I24" s="102"/>
      <c r="J24" s="54"/>
      <c r="K24" s="54"/>
      <c r="L24" s="54"/>
      <c r="M24" s="54"/>
      <c r="N24" s="54"/>
    </row>
    <row r="25" spans="1:14" x14ac:dyDescent="0.2">
      <c r="A25" s="54"/>
      <c r="B25" s="59"/>
      <c r="C25" s="407" t="s">
        <v>452</v>
      </c>
      <c r="D25" s="403"/>
      <c r="E25" s="403"/>
      <c r="F25" s="404"/>
      <c r="G25" s="405"/>
      <c r="H25" s="401"/>
      <c r="I25" s="102"/>
      <c r="J25" s="54"/>
      <c r="K25" s="54"/>
      <c r="L25" s="54"/>
      <c r="M25" s="54"/>
      <c r="N25" s="54"/>
    </row>
    <row r="26" spans="1:14" x14ac:dyDescent="0.2">
      <c r="A26" s="54"/>
      <c r="B26" s="59"/>
      <c r="C26" s="408"/>
      <c r="D26" s="403" t="s">
        <v>189</v>
      </c>
      <c r="E26" s="403">
        <v>100</v>
      </c>
      <c r="F26" s="399"/>
      <c r="G26" s="405">
        <f t="shared" si="0"/>
        <v>0</v>
      </c>
      <c r="H26" s="401"/>
      <c r="I26" s="102"/>
      <c r="J26" s="54"/>
      <c r="K26" s="54"/>
      <c r="L26" s="54"/>
      <c r="M26" s="54"/>
      <c r="N26" s="54"/>
    </row>
    <row r="27" spans="1:14" x14ac:dyDescent="0.2">
      <c r="A27" s="54"/>
      <c r="B27" s="59"/>
      <c r="C27" s="408"/>
      <c r="D27" s="403" t="s">
        <v>189</v>
      </c>
      <c r="E27" s="403">
        <v>100</v>
      </c>
      <c r="F27" s="399"/>
      <c r="G27" s="405">
        <f t="shared" ref="G27:G42" si="1">IF(F27/E27&lt;1,0,(F27/E27))</f>
        <v>0</v>
      </c>
      <c r="H27" s="401"/>
      <c r="I27" s="102"/>
      <c r="J27" s="54"/>
      <c r="K27" s="54"/>
      <c r="L27" s="54"/>
      <c r="M27" s="54"/>
      <c r="N27" s="54"/>
    </row>
    <row r="28" spans="1:14" x14ac:dyDescent="0.2">
      <c r="A28" s="54"/>
      <c r="B28" s="59"/>
      <c r="C28" s="408"/>
      <c r="D28" s="403" t="s">
        <v>189</v>
      </c>
      <c r="E28" s="403">
        <v>100</v>
      </c>
      <c r="F28" s="399"/>
      <c r="G28" s="405">
        <f t="shared" si="1"/>
        <v>0</v>
      </c>
      <c r="H28" s="401"/>
      <c r="I28" s="102"/>
      <c r="J28" s="54"/>
      <c r="K28" s="54"/>
      <c r="L28" s="54"/>
      <c r="M28" s="54"/>
      <c r="N28" s="54"/>
    </row>
    <row r="29" spans="1:14" x14ac:dyDescent="0.2">
      <c r="A29" s="54"/>
      <c r="B29" s="59"/>
      <c r="C29" s="408"/>
      <c r="D29" s="403" t="s">
        <v>189</v>
      </c>
      <c r="E29" s="403">
        <v>100</v>
      </c>
      <c r="F29" s="399"/>
      <c r="G29" s="405">
        <f t="shared" si="1"/>
        <v>0</v>
      </c>
      <c r="H29" s="401"/>
      <c r="I29" s="102"/>
      <c r="J29" s="54"/>
      <c r="K29" s="54"/>
      <c r="L29" s="54"/>
      <c r="M29" s="54"/>
      <c r="N29" s="54"/>
    </row>
    <row r="30" spans="1:14" x14ac:dyDescent="0.2">
      <c r="A30" s="54"/>
      <c r="B30" s="59"/>
      <c r="C30" s="408"/>
      <c r="D30" s="403" t="s">
        <v>189</v>
      </c>
      <c r="E30" s="403">
        <v>100</v>
      </c>
      <c r="F30" s="399"/>
      <c r="G30" s="405">
        <f t="shared" si="1"/>
        <v>0</v>
      </c>
      <c r="H30" s="401"/>
      <c r="I30" s="102"/>
      <c r="J30" s="54"/>
      <c r="K30" s="54"/>
      <c r="L30" s="54"/>
      <c r="M30" s="54"/>
      <c r="N30" s="54"/>
    </row>
    <row r="31" spans="1:14" x14ac:dyDescent="0.2">
      <c r="A31" s="54"/>
      <c r="B31" s="59"/>
      <c r="C31" s="402"/>
      <c r="D31" s="403"/>
      <c r="E31" s="403"/>
      <c r="F31" s="403"/>
      <c r="G31" s="405"/>
      <c r="H31" s="409"/>
      <c r="I31" s="102"/>
      <c r="J31" s="54"/>
      <c r="K31" s="54"/>
      <c r="L31" s="54"/>
      <c r="M31" s="54"/>
      <c r="N31" s="54"/>
    </row>
    <row r="32" spans="1:14" x14ac:dyDescent="0.2">
      <c r="A32" s="54"/>
      <c r="B32" s="59"/>
      <c r="C32" s="407" t="s">
        <v>453</v>
      </c>
      <c r="D32" s="403"/>
      <c r="E32" s="403"/>
      <c r="F32" s="399"/>
      <c r="G32" s="405"/>
      <c r="H32" s="401"/>
      <c r="I32" s="102"/>
      <c r="J32" s="54"/>
      <c r="K32" s="54"/>
      <c r="L32" s="54"/>
      <c r="M32" s="54"/>
      <c r="N32" s="54"/>
    </row>
    <row r="33" spans="1:14" x14ac:dyDescent="0.2">
      <c r="A33" s="54"/>
      <c r="B33" s="59"/>
      <c r="C33" s="402" t="s">
        <v>454</v>
      </c>
      <c r="D33" s="403" t="s">
        <v>455</v>
      </c>
      <c r="E33" s="403">
        <v>0.1</v>
      </c>
      <c r="F33" s="399"/>
      <c r="G33" s="405">
        <f t="shared" si="1"/>
        <v>0</v>
      </c>
      <c r="H33" s="401"/>
      <c r="I33" s="102"/>
      <c r="J33" s="54"/>
      <c r="K33" s="54"/>
      <c r="L33" s="54"/>
      <c r="M33" s="54"/>
      <c r="N33" s="54"/>
    </row>
    <row r="34" spans="1:14" x14ac:dyDescent="0.2">
      <c r="A34" s="54"/>
      <c r="B34" s="59"/>
      <c r="C34" s="402" t="s">
        <v>456</v>
      </c>
      <c r="D34" s="403" t="s">
        <v>457</v>
      </c>
      <c r="E34" s="403">
        <v>0.1</v>
      </c>
      <c r="F34" s="399"/>
      <c r="G34" s="405">
        <f t="shared" si="1"/>
        <v>0</v>
      </c>
      <c r="H34" s="401"/>
      <c r="I34" s="102"/>
      <c r="J34" s="54"/>
      <c r="K34" s="54"/>
      <c r="L34" s="54"/>
      <c r="M34" s="54"/>
      <c r="N34" s="54"/>
    </row>
    <row r="35" spans="1:14" x14ac:dyDescent="0.2">
      <c r="A35" s="54"/>
      <c r="B35" s="59"/>
      <c r="C35" s="402"/>
      <c r="D35" s="403"/>
      <c r="E35" s="403"/>
      <c r="F35" s="403"/>
      <c r="G35" s="405"/>
      <c r="H35" s="409"/>
      <c r="I35" s="102"/>
      <c r="J35" s="54"/>
      <c r="K35" s="54"/>
      <c r="L35" s="54"/>
      <c r="M35" s="54"/>
      <c r="N35" s="54"/>
    </row>
    <row r="36" spans="1:14" x14ac:dyDescent="0.2">
      <c r="A36" s="54"/>
      <c r="B36" s="59"/>
      <c r="C36" s="402" t="s">
        <v>458</v>
      </c>
      <c r="D36" s="403" t="s">
        <v>189</v>
      </c>
      <c r="E36" s="403">
        <v>1</v>
      </c>
      <c r="F36" s="399"/>
      <c r="G36" s="405">
        <f t="shared" si="1"/>
        <v>0</v>
      </c>
      <c r="H36" s="401"/>
      <c r="I36" s="102"/>
      <c r="J36" s="54"/>
      <c r="K36" s="54"/>
      <c r="L36" s="54"/>
      <c r="M36" s="54"/>
      <c r="N36" s="54"/>
    </row>
    <row r="37" spans="1:14" x14ac:dyDescent="0.2">
      <c r="A37" s="54"/>
      <c r="B37" s="59"/>
      <c r="C37" s="402" t="s">
        <v>459</v>
      </c>
      <c r="D37" s="403" t="s">
        <v>189</v>
      </c>
      <c r="E37" s="403">
        <v>1</v>
      </c>
      <c r="F37" s="399"/>
      <c r="G37" s="405">
        <f t="shared" si="1"/>
        <v>0</v>
      </c>
      <c r="H37" s="401"/>
      <c r="I37" s="102"/>
      <c r="J37" s="54"/>
      <c r="K37" s="54"/>
      <c r="L37" s="54"/>
      <c r="M37" s="54"/>
      <c r="N37" s="54"/>
    </row>
    <row r="38" spans="1:14" x14ac:dyDescent="0.2">
      <c r="A38" s="54"/>
      <c r="B38" s="59"/>
      <c r="C38" s="402" t="s">
        <v>460</v>
      </c>
      <c r="D38" s="403" t="s">
        <v>189</v>
      </c>
      <c r="E38" s="403">
        <v>1</v>
      </c>
      <c r="F38" s="399"/>
      <c r="G38" s="405">
        <f t="shared" si="1"/>
        <v>0</v>
      </c>
      <c r="H38" s="401"/>
      <c r="I38" s="102"/>
      <c r="J38" s="54"/>
      <c r="K38" s="54"/>
      <c r="L38" s="54"/>
      <c r="M38" s="54"/>
      <c r="N38" s="54"/>
    </row>
    <row r="39" spans="1:14" x14ac:dyDescent="0.2">
      <c r="A39" s="54"/>
      <c r="B39" s="59"/>
      <c r="C39" s="402" t="s">
        <v>461</v>
      </c>
      <c r="D39" s="403" t="s">
        <v>189</v>
      </c>
      <c r="E39" s="403">
        <v>1</v>
      </c>
      <c r="F39" s="399"/>
      <c r="G39" s="405">
        <f t="shared" si="1"/>
        <v>0</v>
      </c>
      <c r="H39" s="401"/>
      <c r="I39" s="102"/>
      <c r="J39" s="54"/>
      <c r="K39" s="54"/>
      <c r="L39" s="54"/>
      <c r="M39" s="54"/>
      <c r="N39" s="54"/>
    </row>
    <row r="40" spans="1:14" x14ac:dyDescent="0.2">
      <c r="A40" s="54"/>
      <c r="B40" s="59"/>
      <c r="C40" s="402" t="s">
        <v>462</v>
      </c>
      <c r="D40" s="403" t="s">
        <v>189</v>
      </c>
      <c r="E40" s="403">
        <v>1</v>
      </c>
      <c r="F40" s="399"/>
      <c r="G40" s="405">
        <f t="shared" si="1"/>
        <v>0</v>
      </c>
      <c r="H40" s="401"/>
      <c r="I40" s="102"/>
      <c r="J40" s="54"/>
      <c r="K40" s="54"/>
      <c r="L40" s="54"/>
      <c r="M40" s="54"/>
      <c r="N40" s="54"/>
    </row>
    <row r="41" spans="1:14" x14ac:dyDescent="0.2">
      <c r="A41" s="54"/>
      <c r="B41" s="59"/>
      <c r="C41" s="402"/>
      <c r="D41" s="403"/>
      <c r="E41" s="403"/>
      <c r="F41" s="403"/>
      <c r="G41" s="405"/>
      <c r="H41" s="409"/>
      <c r="I41" s="102"/>
      <c r="J41" s="54"/>
      <c r="K41" s="54"/>
      <c r="L41" s="54"/>
      <c r="M41" s="54"/>
      <c r="N41" s="54"/>
    </row>
    <row r="42" spans="1:14" x14ac:dyDescent="0.2">
      <c r="A42" s="54"/>
      <c r="B42" s="59"/>
      <c r="C42" s="402" t="s">
        <v>463</v>
      </c>
      <c r="D42" s="403" t="s">
        <v>189</v>
      </c>
      <c r="E42" s="403">
        <v>10</v>
      </c>
      <c r="F42" s="399"/>
      <c r="G42" s="405">
        <f t="shared" si="1"/>
        <v>0</v>
      </c>
      <c r="H42" s="401"/>
      <c r="I42" s="102"/>
      <c r="J42" s="54"/>
      <c r="K42" s="54"/>
      <c r="L42" s="54"/>
      <c r="M42" s="54"/>
      <c r="N42" s="54"/>
    </row>
    <row r="43" spans="1:14" x14ac:dyDescent="0.2">
      <c r="A43" s="54"/>
      <c r="B43" s="59"/>
      <c r="C43" s="402" t="s">
        <v>464</v>
      </c>
      <c r="D43" s="403" t="s">
        <v>189</v>
      </c>
      <c r="E43" s="403">
        <v>10</v>
      </c>
      <c r="F43" s="399"/>
      <c r="G43" s="405">
        <f>IF(F43/E43&lt;1,0,(F43/E43))</f>
        <v>0</v>
      </c>
      <c r="H43" s="401"/>
      <c r="I43" s="102"/>
      <c r="J43" s="54"/>
      <c r="K43" s="54"/>
      <c r="L43" s="54"/>
      <c r="M43" s="54"/>
      <c r="N43" s="54"/>
    </row>
    <row r="44" spans="1:14" x14ac:dyDescent="0.2">
      <c r="A44" s="54"/>
      <c r="B44" s="59"/>
      <c r="C44" s="402" t="s">
        <v>465</v>
      </c>
      <c r="D44" s="403" t="s">
        <v>189</v>
      </c>
      <c r="E44" s="403">
        <v>10</v>
      </c>
      <c r="F44" s="399"/>
      <c r="G44" s="405">
        <f>IF(F44/E44&lt;1,0,(F44/E44))</f>
        <v>0</v>
      </c>
      <c r="H44" s="401"/>
      <c r="I44" s="102"/>
      <c r="J44" s="54"/>
      <c r="K44" s="54"/>
      <c r="L44" s="54"/>
      <c r="M44" s="54"/>
      <c r="N44" s="54"/>
    </row>
    <row r="45" spans="1:14" x14ac:dyDescent="0.2">
      <c r="A45" s="54"/>
      <c r="B45" s="59"/>
      <c r="C45" s="402" t="s">
        <v>466</v>
      </c>
      <c r="D45" s="403" t="s">
        <v>189</v>
      </c>
      <c r="E45" s="403">
        <v>10</v>
      </c>
      <c r="F45" s="399"/>
      <c r="G45" s="405">
        <f t="shared" ref="G45:G53" si="2">IF(F45/E45&lt;1,0,(F45/E45))</f>
        <v>0</v>
      </c>
      <c r="H45" s="401"/>
      <c r="I45" s="102"/>
      <c r="J45" s="54"/>
      <c r="K45" s="54"/>
      <c r="L45" s="54"/>
      <c r="M45" s="54"/>
      <c r="N45" s="54"/>
    </row>
    <row r="46" spans="1:14" x14ac:dyDescent="0.2">
      <c r="A46" s="54"/>
      <c r="B46" s="59"/>
      <c r="C46" s="402" t="s">
        <v>467</v>
      </c>
      <c r="D46" s="403" t="s">
        <v>189</v>
      </c>
      <c r="E46" s="403">
        <v>10</v>
      </c>
      <c r="F46" s="399"/>
      <c r="G46" s="405">
        <f t="shared" si="2"/>
        <v>0</v>
      </c>
      <c r="H46" s="401"/>
      <c r="I46" s="102"/>
      <c r="J46" s="54"/>
      <c r="K46" s="54"/>
      <c r="L46" s="54"/>
      <c r="M46" s="54"/>
      <c r="N46" s="54"/>
    </row>
    <row r="47" spans="1:14" x14ac:dyDescent="0.2">
      <c r="A47" s="54"/>
      <c r="B47" s="59"/>
      <c r="C47" s="402" t="s">
        <v>468</v>
      </c>
      <c r="D47" s="403" t="s">
        <v>189</v>
      </c>
      <c r="E47" s="403">
        <v>10</v>
      </c>
      <c r="F47" s="399"/>
      <c r="G47" s="405">
        <f t="shared" si="2"/>
        <v>0</v>
      </c>
      <c r="H47" s="401"/>
      <c r="I47" s="102"/>
      <c r="J47" s="54"/>
      <c r="K47" s="54"/>
      <c r="L47" s="54"/>
      <c r="M47" s="54"/>
      <c r="N47" s="54"/>
    </row>
    <row r="48" spans="1:14" x14ac:dyDescent="0.2">
      <c r="A48" s="54"/>
      <c r="B48" s="59"/>
      <c r="C48" s="402" t="s">
        <v>469</v>
      </c>
      <c r="D48" s="403" t="s">
        <v>189</v>
      </c>
      <c r="E48" s="403">
        <v>10</v>
      </c>
      <c r="F48" s="399"/>
      <c r="G48" s="405">
        <f t="shared" si="2"/>
        <v>0</v>
      </c>
      <c r="H48" s="401"/>
      <c r="I48" s="102"/>
      <c r="J48" s="54"/>
      <c r="K48" s="54"/>
      <c r="L48" s="54"/>
      <c r="M48" s="54"/>
      <c r="N48" s="54"/>
    </row>
    <row r="49" spans="1:14" x14ac:dyDescent="0.2">
      <c r="A49" s="54"/>
      <c r="B49" s="59"/>
      <c r="C49" s="402" t="s">
        <v>470</v>
      </c>
      <c r="D49" s="403" t="s">
        <v>189</v>
      </c>
      <c r="E49" s="403">
        <v>10</v>
      </c>
      <c r="F49" s="399"/>
      <c r="G49" s="405">
        <f t="shared" si="2"/>
        <v>0</v>
      </c>
      <c r="H49" s="401"/>
      <c r="I49" s="102"/>
      <c r="J49" s="54"/>
      <c r="K49" s="54"/>
      <c r="L49" s="54"/>
      <c r="M49" s="54"/>
      <c r="N49" s="54"/>
    </row>
    <row r="50" spans="1:14" x14ac:dyDescent="0.2">
      <c r="A50" s="54"/>
      <c r="B50" s="59"/>
      <c r="C50" s="402" t="s">
        <v>471</v>
      </c>
      <c r="D50" s="403" t="s">
        <v>189</v>
      </c>
      <c r="E50" s="403">
        <v>10</v>
      </c>
      <c r="F50" s="399"/>
      <c r="G50" s="405">
        <f t="shared" si="2"/>
        <v>0</v>
      </c>
      <c r="H50" s="401"/>
      <c r="I50" s="102"/>
      <c r="J50" s="54"/>
      <c r="K50" s="54"/>
      <c r="L50" s="54"/>
      <c r="M50" s="54"/>
      <c r="N50" s="54"/>
    </row>
    <row r="51" spans="1:14" x14ac:dyDescent="0.2">
      <c r="A51" s="54"/>
      <c r="B51" s="59"/>
      <c r="C51" s="402" t="s">
        <v>472</v>
      </c>
      <c r="D51" s="403" t="s">
        <v>189</v>
      </c>
      <c r="E51" s="403">
        <v>10</v>
      </c>
      <c r="F51" s="399"/>
      <c r="G51" s="405">
        <f t="shared" si="2"/>
        <v>0</v>
      </c>
      <c r="H51" s="401"/>
      <c r="I51" s="102"/>
      <c r="J51" s="54"/>
      <c r="K51" s="54"/>
      <c r="L51" s="54"/>
      <c r="M51" s="54"/>
      <c r="N51" s="54"/>
    </row>
    <row r="52" spans="1:14" x14ac:dyDescent="0.2">
      <c r="A52" s="54"/>
      <c r="B52" s="59"/>
      <c r="C52" s="402" t="s">
        <v>473</v>
      </c>
      <c r="D52" s="403" t="s">
        <v>189</v>
      </c>
      <c r="E52" s="403">
        <v>10</v>
      </c>
      <c r="F52" s="399"/>
      <c r="G52" s="405">
        <f t="shared" si="2"/>
        <v>0</v>
      </c>
      <c r="H52" s="401"/>
      <c r="I52" s="102"/>
      <c r="J52" s="54"/>
      <c r="K52" s="54"/>
      <c r="L52" s="54"/>
      <c r="M52" s="54"/>
      <c r="N52" s="54"/>
    </row>
    <row r="53" spans="1:14" x14ac:dyDescent="0.2">
      <c r="A53" s="54"/>
      <c r="B53" s="59"/>
      <c r="C53" s="402" t="s">
        <v>474</v>
      </c>
      <c r="D53" s="403" t="s">
        <v>189</v>
      </c>
      <c r="E53" s="403">
        <v>10</v>
      </c>
      <c r="F53" s="399"/>
      <c r="G53" s="405">
        <f t="shared" si="2"/>
        <v>0</v>
      </c>
      <c r="H53" s="401"/>
      <c r="I53" s="102"/>
      <c r="J53" s="54"/>
      <c r="K53" s="54"/>
      <c r="L53" s="54"/>
      <c r="M53" s="54"/>
      <c r="N53" s="54"/>
    </row>
    <row r="54" spans="1:14" ht="13.5" customHeight="1" x14ac:dyDescent="0.2">
      <c r="A54" s="54"/>
      <c r="B54" s="59"/>
      <c r="C54" s="402"/>
      <c r="D54" s="403"/>
      <c r="E54" s="403"/>
      <c r="F54" s="403"/>
      <c r="G54" s="405"/>
      <c r="H54" s="409"/>
      <c r="I54" s="102"/>
      <c r="J54" s="54"/>
      <c r="K54" s="54"/>
      <c r="L54" s="54"/>
      <c r="M54" s="54"/>
      <c r="N54" s="54"/>
    </row>
    <row r="55" spans="1:14" x14ac:dyDescent="0.2">
      <c r="A55" s="54"/>
      <c r="B55" s="59"/>
      <c r="C55" s="402"/>
      <c r="D55" s="403"/>
      <c r="E55" s="403"/>
      <c r="F55" s="403"/>
      <c r="G55" s="405"/>
      <c r="H55" s="409"/>
      <c r="I55" s="102"/>
      <c r="J55" s="54"/>
      <c r="K55" s="54"/>
      <c r="L55" s="54"/>
      <c r="M55" s="54"/>
      <c r="N55" s="54"/>
    </row>
    <row r="56" spans="1:14" x14ac:dyDescent="0.2">
      <c r="A56" s="54"/>
      <c r="B56" s="59"/>
      <c r="C56" s="402" t="s">
        <v>475</v>
      </c>
      <c r="D56" s="403" t="s">
        <v>189</v>
      </c>
      <c r="E56" s="403">
        <v>100</v>
      </c>
      <c r="F56" s="399"/>
      <c r="G56" s="405">
        <f>IF(F56/E56&lt;1,0,(F56/E56))</f>
        <v>0</v>
      </c>
      <c r="H56" s="401"/>
      <c r="I56" s="102"/>
      <c r="J56" s="54"/>
      <c r="K56" s="54"/>
      <c r="L56" s="54"/>
      <c r="M56" s="54"/>
      <c r="N56" s="54"/>
    </row>
    <row r="57" spans="1:14"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x14ac:dyDescent="0.2">
      <c r="A58" s="54"/>
      <c r="B58" s="59"/>
      <c r="C58" s="402" t="s">
        <v>477</v>
      </c>
      <c r="D58" s="403" t="s">
        <v>189</v>
      </c>
      <c r="E58" s="403">
        <v>100</v>
      </c>
      <c r="F58" s="399"/>
      <c r="G58" s="405">
        <f t="shared" si="3"/>
        <v>0</v>
      </c>
      <c r="H58" s="401"/>
      <c r="I58" s="102"/>
      <c r="J58" s="54"/>
      <c r="K58" s="54"/>
      <c r="L58" s="54"/>
      <c r="M58" s="54"/>
      <c r="N58" s="54"/>
    </row>
    <row r="59" spans="1:14" x14ac:dyDescent="0.2">
      <c r="A59" s="54"/>
      <c r="B59" s="59"/>
      <c r="C59" s="402" t="s">
        <v>478</v>
      </c>
      <c r="D59" s="403" t="s">
        <v>189</v>
      </c>
      <c r="E59" s="403">
        <v>100</v>
      </c>
      <c r="F59" s="399"/>
      <c r="G59" s="405">
        <f t="shared" si="3"/>
        <v>0</v>
      </c>
      <c r="H59" s="401"/>
      <c r="I59" s="102"/>
      <c r="J59" s="54"/>
      <c r="K59" s="54"/>
      <c r="L59" s="54"/>
      <c r="M59" s="54"/>
      <c r="N59" s="54"/>
    </row>
    <row r="60" spans="1:14" x14ac:dyDescent="0.2">
      <c r="A60" s="54"/>
      <c r="B60" s="59"/>
      <c r="C60" s="402" t="s">
        <v>983</v>
      </c>
      <c r="D60" s="403" t="s">
        <v>189</v>
      </c>
      <c r="E60" s="403">
        <v>100</v>
      </c>
      <c r="F60" s="399"/>
      <c r="G60" s="405">
        <f t="shared" si="3"/>
        <v>0</v>
      </c>
      <c r="H60" s="401"/>
      <c r="I60" s="102"/>
      <c r="J60" s="54"/>
      <c r="K60" s="54"/>
      <c r="L60" s="54"/>
      <c r="M60" s="54"/>
      <c r="N60" s="54"/>
    </row>
    <row r="61" spans="1:14" x14ac:dyDescent="0.2">
      <c r="A61" s="54"/>
      <c r="B61" s="59"/>
      <c r="C61" s="402" t="s">
        <v>479</v>
      </c>
      <c r="D61" s="403" t="s">
        <v>189</v>
      </c>
      <c r="E61" s="403">
        <v>100</v>
      </c>
      <c r="F61" s="399"/>
      <c r="G61" s="405">
        <f t="shared" si="3"/>
        <v>0</v>
      </c>
      <c r="H61" s="401"/>
      <c r="I61" s="102"/>
      <c r="J61" s="54"/>
      <c r="K61" s="54"/>
      <c r="L61" s="54"/>
      <c r="M61" s="54"/>
      <c r="N61" s="54"/>
    </row>
    <row r="62" spans="1:14" x14ac:dyDescent="0.2">
      <c r="A62" s="54"/>
      <c r="B62" s="59"/>
      <c r="C62" s="402" t="s">
        <v>480</v>
      </c>
      <c r="D62" s="403" t="s">
        <v>189</v>
      </c>
      <c r="E62" s="403">
        <v>100</v>
      </c>
      <c r="F62" s="399"/>
      <c r="G62" s="405">
        <f t="shared" si="3"/>
        <v>0</v>
      </c>
      <c r="H62" s="401"/>
      <c r="I62" s="102"/>
      <c r="J62" s="54"/>
      <c r="K62" s="54"/>
      <c r="L62" s="54"/>
      <c r="M62" s="54"/>
      <c r="N62" s="54"/>
    </row>
    <row r="63" spans="1:14" x14ac:dyDescent="0.2">
      <c r="A63" s="54"/>
      <c r="B63" s="59"/>
      <c r="C63" s="402" t="s">
        <v>481</v>
      </c>
      <c r="D63" s="403" t="s">
        <v>189</v>
      </c>
      <c r="E63" s="403">
        <v>100</v>
      </c>
      <c r="F63" s="399"/>
      <c r="G63" s="405">
        <f t="shared" si="3"/>
        <v>0</v>
      </c>
      <c r="H63" s="401"/>
      <c r="I63" s="102"/>
      <c r="J63" s="54"/>
      <c r="K63" s="54"/>
      <c r="L63" s="54"/>
      <c r="M63" s="54"/>
      <c r="N63" s="54"/>
    </row>
    <row r="64" spans="1:14" x14ac:dyDescent="0.2">
      <c r="A64" s="54"/>
      <c r="B64" s="59"/>
      <c r="C64" s="402" t="s">
        <v>482</v>
      </c>
      <c r="D64" s="403" t="s">
        <v>189</v>
      </c>
      <c r="E64" s="403">
        <v>100</v>
      </c>
      <c r="F64" s="399"/>
      <c r="G64" s="405">
        <f t="shared" si="3"/>
        <v>0</v>
      </c>
      <c r="H64" s="401"/>
      <c r="I64" s="102"/>
      <c r="J64" s="54"/>
      <c r="K64" s="54"/>
      <c r="L64" s="54"/>
      <c r="M64" s="54"/>
      <c r="N64" s="54"/>
    </row>
    <row r="65" spans="1:14" x14ac:dyDescent="0.2">
      <c r="A65" s="54"/>
      <c r="B65" s="59"/>
      <c r="C65" s="402" t="s">
        <v>483</v>
      </c>
      <c r="D65" s="403" t="s">
        <v>189</v>
      </c>
      <c r="E65" s="403">
        <v>100</v>
      </c>
      <c r="F65" s="399"/>
      <c r="G65" s="405">
        <f t="shared" si="3"/>
        <v>0</v>
      </c>
      <c r="H65" s="401"/>
      <c r="I65" s="102"/>
      <c r="J65" s="54"/>
      <c r="K65" s="54"/>
      <c r="L65" s="54"/>
      <c r="M65" s="54"/>
      <c r="N65" s="54"/>
    </row>
    <row r="66" spans="1:14" x14ac:dyDescent="0.2">
      <c r="A66" s="54"/>
      <c r="B66" s="59"/>
      <c r="C66" s="402" t="s">
        <v>984</v>
      </c>
      <c r="D66" s="403" t="s">
        <v>189</v>
      </c>
      <c r="E66" s="403">
        <v>100</v>
      </c>
      <c r="F66" s="399"/>
      <c r="G66" s="405">
        <f t="shared" si="3"/>
        <v>0</v>
      </c>
      <c r="H66" s="401"/>
      <c r="I66" s="102"/>
      <c r="J66" s="54"/>
      <c r="K66" s="54"/>
      <c r="L66" s="54"/>
      <c r="M66" s="54"/>
      <c r="N66" s="54"/>
    </row>
    <row r="67" spans="1:14" x14ac:dyDescent="0.2">
      <c r="A67" s="54"/>
      <c r="B67" s="59"/>
      <c r="C67" s="402" t="s">
        <v>985</v>
      </c>
      <c r="D67" s="403" t="s">
        <v>189</v>
      </c>
      <c r="E67" s="403">
        <v>100</v>
      </c>
      <c r="F67" s="399"/>
      <c r="G67" s="405">
        <f t="shared" si="3"/>
        <v>0</v>
      </c>
      <c r="H67" s="401"/>
      <c r="I67" s="102"/>
      <c r="J67" s="54"/>
      <c r="K67" s="54"/>
      <c r="L67" s="54"/>
      <c r="M67" s="54"/>
      <c r="N67" s="54"/>
    </row>
    <row r="68" spans="1:14" x14ac:dyDescent="0.2">
      <c r="A68" s="54"/>
      <c r="B68" s="59"/>
      <c r="C68" s="402" t="s">
        <v>986</v>
      </c>
      <c r="D68" s="403" t="s">
        <v>189</v>
      </c>
      <c r="E68" s="403">
        <v>100</v>
      </c>
      <c r="F68" s="399"/>
      <c r="G68" s="405">
        <f t="shared" si="3"/>
        <v>0</v>
      </c>
      <c r="H68" s="401"/>
      <c r="I68" s="102"/>
      <c r="J68" s="54"/>
      <c r="K68" s="54"/>
      <c r="L68" s="54"/>
      <c r="M68" s="54"/>
      <c r="N68" s="54"/>
    </row>
    <row r="69" spans="1:14" x14ac:dyDescent="0.2">
      <c r="A69" s="54"/>
      <c r="B69" s="59"/>
      <c r="C69" s="402" t="s">
        <v>484</v>
      </c>
      <c r="D69" s="403" t="s">
        <v>189</v>
      </c>
      <c r="E69" s="403">
        <v>100</v>
      </c>
      <c r="F69" s="399"/>
      <c r="G69" s="405">
        <f t="shared" si="3"/>
        <v>0</v>
      </c>
      <c r="H69" s="401"/>
      <c r="I69" s="102"/>
      <c r="J69" s="54"/>
      <c r="K69" s="54"/>
      <c r="L69" s="54"/>
      <c r="M69" s="54"/>
      <c r="N69" s="54"/>
    </row>
    <row r="70" spans="1:14" x14ac:dyDescent="0.2">
      <c r="A70" s="54"/>
      <c r="B70" s="59"/>
      <c r="C70" s="402" t="s">
        <v>987</v>
      </c>
      <c r="D70" s="403" t="s">
        <v>189</v>
      </c>
      <c r="E70" s="403">
        <v>100</v>
      </c>
      <c r="F70" s="399"/>
      <c r="G70" s="405">
        <f t="shared" si="3"/>
        <v>0</v>
      </c>
      <c r="H70" s="401"/>
      <c r="I70" s="102"/>
      <c r="J70" s="54"/>
      <c r="K70" s="54"/>
      <c r="L70" s="54"/>
      <c r="M70" s="54"/>
      <c r="N70" s="54"/>
    </row>
    <row r="71" spans="1:14" x14ac:dyDescent="0.2">
      <c r="A71" s="54"/>
      <c r="B71" s="59"/>
      <c r="C71" s="402" t="s">
        <v>988</v>
      </c>
      <c r="D71" s="403" t="s">
        <v>189</v>
      </c>
      <c r="E71" s="403">
        <v>100</v>
      </c>
      <c r="F71" s="399"/>
      <c r="G71" s="405">
        <f t="shared" si="3"/>
        <v>0</v>
      </c>
      <c r="H71" s="401"/>
      <c r="I71" s="102"/>
      <c r="J71" s="54"/>
      <c r="K71" s="54"/>
      <c r="L71" s="54"/>
      <c r="M71" s="54"/>
      <c r="N71" s="54"/>
    </row>
    <row r="72" spans="1:14" x14ac:dyDescent="0.2">
      <c r="A72" s="54"/>
      <c r="B72" s="59"/>
      <c r="C72" s="402" t="s">
        <v>485</v>
      </c>
      <c r="D72" s="403" t="s">
        <v>189</v>
      </c>
      <c r="E72" s="403">
        <v>100</v>
      </c>
      <c r="F72" s="399"/>
      <c r="G72" s="405">
        <f t="shared" si="3"/>
        <v>0</v>
      </c>
      <c r="H72" s="401"/>
      <c r="I72" s="102"/>
      <c r="J72" s="54"/>
      <c r="K72" s="54"/>
      <c r="L72" s="54"/>
      <c r="M72" s="54"/>
      <c r="N72" s="54"/>
    </row>
    <row r="73" spans="1:14" x14ac:dyDescent="0.2">
      <c r="A73" s="54"/>
      <c r="B73" s="59"/>
      <c r="C73" s="402" t="s">
        <v>486</v>
      </c>
      <c r="D73" s="403" t="s">
        <v>189</v>
      </c>
      <c r="E73" s="403">
        <v>100</v>
      </c>
      <c r="F73" s="399"/>
      <c r="G73" s="405">
        <f t="shared" si="3"/>
        <v>0</v>
      </c>
      <c r="H73" s="401"/>
      <c r="I73" s="102"/>
      <c r="J73" s="54"/>
      <c r="K73" s="54"/>
      <c r="L73" s="54"/>
      <c r="M73" s="54"/>
      <c r="N73" s="54"/>
    </row>
    <row r="74" spans="1:14" x14ac:dyDescent="0.2">
      <c r="A74" s="54"/>
      <c r="B74" s="59"/>
      <c r="C74" s="402" t="s">
        <v>487</v>
      </c>
      <c r="D74" s="403" t="s">
        <v>189</v>
      </c>
      <c r="E74" s="403">
        <v>100</v>
      </c>
      <c r="F74" s="399"/>
      <c r="G74" s="405">
        <f t="shared" si="3"/>
        <v>0</v>
      </c>
      <c r="H74" s="401"/>
      <c r="I74" s="102"/>
      <c r="J74" s="54"/>
      <c r="K74" s="54"/>
      <c r="L74" s="54"/>
      <c r="M74" s="54"/>
      <c r="N74" s="54"/>
    </row>
    <row r="75" spans="1:14" x14ac:dyDescent="0.2">
      <c r="A75" s="54"/>
      <c r="B75" s="59"/>
      <c r="C75" s="402"/>
      <c r="D75" s="403" t="s">
        <v>189</v>
      </c>
      <c r="E75" s="403"/>
      <c r="F75" s="403"/>
      <c r="G75" s="405"/>
      <c r="H75" s="409"/>
      <c r="I75" s="102"/>
      <c r="J75" s="54"/>
      <c r="K75" s="54"/>
      <c r="L75" s="54"/>
      <c r="M75" s="54"/>
      <c r="N75" s="54"/>
    </row>
    <row r="76" spans="1:14" x14ac:dyDescent="0.2">
      <c r="A76" s="54"/>
      <c r="B76" s="59"/>
      <c r="C76" s="402" t="s">
        <v>488</v>
      </c>
      <c r="D76" s="403" t="s">
        <v>189</v>
      </c>
      <c r="E76" s="403">
        <v>500</v>
      </c>
      <c r="F76" s="399"/>
      <c r="G76" s="405">
        <f t="shared" ref="G76:G93" si="4">IF(F76/E76&lt;1,0,(F76/E76))</f>
        <v>0</v>
      </c>
      <c r="H76" s="401"/>
      <c r="I76" s="102"/>
      <c r="J76" s="54"/>
      <c r="K76" s="54"/>
      <c r="L76" s="54"/>
      <c r="M76" s="54"/>
      <c r="N76" s="54"/>
    </row>
    <row r="77" spans="1:14" x14ac:dyDescent="0.2">
      <c r="A77" s="54"/>
      <c r="B77" s="59"/>
      <c r="C77" s="402" t="s">
        <v>489</v>
      </c>
      <c r="D77" s="403" t="s">
        <v>189</v>
      </c>
      <c r="E77" s="403">
        <v>500</v>
      </c>
      <c r="F77" s="399"/>
      <c r="G77" s="405">
        <f t="shared" si="4"/>
        <v>0</v>
      </c>
      <c r="H77" s="401"/>
      <c r="I77" s="102"/>
      <c r="J77" s="54"/>
      <c r="K77" s="54"/>
      <c r="L77" s="54"/>
      <c r="M77" s="54"/>
      <c r="N77" s="54"/>
    </row>
    <row r="78" spans="1:14" x14ac:dyDescent="0.2">
      <c r="A78" s="54"/>
      <c r="B78" s="59"/>
      <c r="C78" s="402" t="s">
        <v>490</v>
      </c>
      <c r="D78" s="403" t="s">
        <v>189</v>
      </c>
      <c r="E78" s="403">
        <v>500</v>
      </c>
      <c r="F78" s="399"/>
      <c r="G78" s="405">
        <f t="shared" si="4"/>
        <v>0</v>
      </c>
      <c r="H78" s="401"/>
      <c r="I78" s="102"/>
      <c r="J78" s="54"/>
      <c r="K78" s="54"/>
      <c r="L78" s="54"/>
      <c r="M78" s="54"/>
      <c r="N78" s="54"/>
    </row>
    <row r="79" spans="1:14" x14ac:dyDescent="0.2">
      <c r="A79" s="54"/>
      <c r="B79" s="59"/>
      <c r="C79" s="402" t="s">
        <v>491</v>
      </c>
      <c r="D79" s="403" t="s">
        <v>189</v>
      </c>
      <c r="E79" s="403">
        <v>500</v>
      </c>
      <c r="F79" s="399"/>
      <c r="G79" s="405">
        <f t="shared" si="4"/>
        <v>0</v>
      </c>
      <c r="H79" s="401"/>
      <c r="I79" s="102"/>
      <c r="J79" s="54"/>
      <c r="K79" s="54"/>
      <c r="L79" s="54"/>
      <c r="M79" s="54"/>
      <c r="N79" s="54"/>
    </row>
    <row r="80" spans="1:14" x14ac:dyDescent="0.2">
      <c r="A80" s="54"/>
      <c r="B80" s="59"/>
      <c r="C80" s="402" t="s">
        <v>492</v>
      </c>
      <c r="D80" s="403" t="s">
        <v>189</v>
      </c>
      <c r="E80" s="403">
        <v>500</v>
      </c>
      <c r="F80" s="399"/>
      <c r="G80" s="405">
        <f t="shared" si="4"/>
        <v>0</v>
      </c>
      <c r="H80" s="401"/>
      <c r="I80" s="102"/>
      <c r="J80" s="54"/>
      <c r="K80" s="54"/>
      <c r="L80" s="54"/>
      <c r="M80" s="54"/>
      <c r="N80" s="54"/>
    </row>
    <row r="81" spans="1:14" x14ac:dyDescent="0.2">
      <c r="A81" s="54"/>
      <c r="B81" s="59"/>
      <c r="C81" s="402" t="s">
        <v>493</v>
      </c>
      <c r="D81" s="403" t="s">
        <v>189</v>
      </c>
      <c r="E81" s="403">
        <v>500</v>
      </c>
      <c r="F81" s="399"/>
      <c r="G81" s="405">
        <f t="shared" si="4"/>
        <v>0</v>
      </c>
      <c r="H81" s="401"/>
      <c r="I81" s="102"/>
      <c r="J81" s="54"/>
      <c r="K81" s="54"/>
      <c r="L81" s="54"/>
      <c r="M81" s="54"/>
      <c r="N81" s="54"/>
    </row>
    <row r="82" spans="1:14" x14ac:dyDescent="0.2">
      <c r="A82" s="54"/>
      <c r="B82" s="59"/>
      <c r="C82" s="402" t="s">
        <v>494</v>
      </c>
      <c r="D82" s="403" t="s">
        <v>189</v>
      </c>
      <c r="E82" s="403">
        <v>500</v>
      </c>
      <c r="F82" s="399"/>
      <c r="G82" s="405">
        <f t="shared" si="4"/>
        <v>0</v>
      </c>
      <c r="H82" s="401"/>
      <c r="I82" s="102"/>
      <c r="J82" s="54"/>
      <c r="K82" s="54"/>
      <c r="L82" s="54"/>
      <c r="M82" s="54"/>
      <c r="N82" s="54"/>
    </row>
    <row r="83" spans="1:14" x14ac:dyDescent="0.2">
      <c r="A83" s="54"/>
      <c r="B83" s="59"/>
      <c r="C83" s="402" t="s">
        <v>495</v>
      </c>
      <c r="D83" s="403" t="s">
        <v>189</v>
      </c>
      <c r="E83" s="403">
        <v>500</v>
      </c>
      <c r="F83" s="399"/>
      <c r="G83" s="405">
        <f t="shared" si="4"/>
        <v>0</v>
      </c>
      <c r="H83" s="401"/>
      <c r="I83" s="102"/>
      <c r="J83" s="54"/>
      <c r="K83" s="54"/>
      <c r="L83" s="54"/>
      <c r="M83" s="54"/>
      <c r="N83" s="54"/>
    </row>
    <row r="84" spans="1:14" x14ac:dyDescent="0.2">
      <c r="A84" s="54"/>
      <c r="B84" s="59"/>
      <c r="C84" s="402" t="s">
        <v>496</v>
      </c>
      <c r="D84" s="403" t="s">
        <v>189</v>
      </c>
      <c r="E84" s="403">
        <v>500</v>
      </c>
      <c r="F84" s="399"/>
      <c r="G84" s="405">
        <f t="shared" si="4"/>
        <v>0</v>
      </c>
      <c r="H84" s="401"/>
      <c r="I84" s="102"/>
      <c r="J84" s="54"/>
      <c r="K84" s="54"/>
      <c r="L84" s="54"/>
      <c r="M84" s="54"/>
      <c r="N84" s="54"/>
    </row>
    <row r="85" spans="1:14" x14ac:dyDescent="0.2">
      <c r="A85" s="54"/>
      <c r="B85" s="59"/>
      <c r="C85" s="402" t="s">
        <v>497</v>
      </c>
      <c r="D85" s="403" t="s">
        <v>189</v>
      </c>
      <c r="E85" s="403">
        <v>500</v>
      </c>
      <c r="F85" s="399"/>
      <c r="G85" s="405">
        <f t="shared" si="4"/>
        <v>0</v>
      </c>
      <c r="H85" s="401"/>
      <c r="I85" s="102"/>
      <c r="J85" s="54"/>
      <c r="K85" s="54"/>
      <c r="L85" s="54"/>
      <c r="M85" s="54"/>
      <c r="N85" s="54"/>
    </row>
    <row r="86" spans="1:14" x14ac:dyDescent="0.2">
      <c r="A86" s="54"/>
      <c r="B86" s="59"/>
      <c r="C86" s="402" t="s">
        <v>734</v>
      </c>
      <c r="D86" s="403" t="s">
        <v>189</v>
      </c>
      <c r="E86" s="403">
        <v>500</v>
      </c>
      <c r="F86" s="399"/>
      <c r="G86" s="405">
        <f t="shared" si="4"/>
        <v>0</v>
      </c>
      <c r="H86" s="401"/>
      <c r="I86" s="102"/>
      <c r="J86" s="54"/>
      <c r="K86" s="54"/>
      <c r="L86" s="54"/>
      <c r="M86" s="54"/>
      <c r="N86" s="54"/>
    </row>
    <row r="87" spans="1:14" x14ac:dyDescent="0.2">
      <c r="A87" s="54"/>
      <c r="B87" s="59"/>
      <c r="C87" s="402" t="s">
        <v>498</v>
      </c>
      <c r="D87" s="403" t="s">
        <v>189</v>
      </c>
      <c r="E87" s="403">
        <v>500</v>
      </c>
      <c r="F87" s="399"/>
      <c r="G87" s="405">
        <f t="shared" si="4"/>
        <v>0</v>
      </c>
      <c r="H87" s="401"/>
      <c r="I87" s="102"/>
      <c r="J87" s="54"/>
      <c r="K87" s="54"/>
      <c r="L87" s="54"/>
      <c r="M87" s="54"/>
      <c r="N87" s="54"/>
    </row>
    <row r="88" spans="1:14" x14ac:dyDescent="0.2">
      <c r="A88" s="54"/>
      <c r="B88" s="59"/>
      <c r="C88" s="402" t="s">
        <v>499</v>
      </c>
      <c r="D88" s="403" t="s">
        <v>189</v>
      </c>
      <c r="E88" s="403">
        <v>500</v>
      </c>
      <c r="F88" s="399"/>
      <c r="G88" s="405">
        <f t="shared" si="4"/>
        <v>0</v>
      </c>
      <c r="H88" s="401"/>
      <c r="I88" s="102"/>
      <c r="J88" s="54"/>
      <c r="K88" s="54"/>
      <c r="L88" s="54"/>
      <c r="M88" s="54"/>
      <c r="N88" s="54"/>
    </row>
    <row r="89" spans="1:14" x14ac:dyDescent="0.2">
      <c r="A89" s="54"/>
      <c r="B89" s="59"/>
      <c r="C89" s="402" t="s">
        <v>500</v>
      </c>
      <c r="D89" s="403" t="s">
        <v>189</v>
      </c>
      <c r="E89" s="403">
        <v>500</v>
      </c>
      <c r="F89" s="399"/>
      <c r="G89" s="405">
        <f t="shared" si="4"/>
        <v>0</v>
      </c>
      <c r="H89" s="401"/>
      <c r="I89" s="102"/>
      <c r="J89" s="54"/>
      <c r="K89" s="54"/>
      <c r="L89" s="54"/>
      <c r="M89" s="54"/>
      <c r="N89" s="54"/>
    </row>
    <row r="90" spans="1:14" x14ac:dyDescent="0.2">
      <c r="A90" s="54"/>
      <c r="B90" s="59"/>
      <c r="C90" s="402" t="s">
        <v>501</v>
      </c>
      <c r="D90" s="403" t="s">
        <v>189</v>
      </c>
      <c r="E90" s="403">
        <v>500</v>
      </c>
      <c r="F90" s="399"/>
      <c r="G90" s="405">
        <f t="shared" si="4"/>
        <v>0</v>
      </c>
      <c r="H90" s="401"/>
      <c r="I90" s="102"/>
      <c r="J90" s="54"/>
      <c r="K90" s="54"/>
      <c r="L90" s="54"/>
      <c r="M90" s="54"/>
      <c r="N90" s="54"/>
    </row>
    <row r="91" spans="1:14" x14ac:dyDescent="0.2">
      <c r="A91" s="54"/>
      <c r="B91" s="59"/>
      <c r="C91" s="402" t="s">
        <v>502</v>
      </c>
      <c r="D91" s="403" t="s">
        <v>189</v>
      </c>
      <c r="E91" s="403">
        <v>500</v>
      </c>
      <c r="F91" s="399"/>
      <c r="G91" s="405">
        <f t="shared" si="4"/>
        <v>0</v>
      </c>
      <c r="H91" s="401"/>
      <c r="I91" s="102"/>
      <c r="J91" s="54"/>
      <c r="K91" s="54"/>
      <c r="L91" s="54"/>
      <c r="M91" s="54"/>
      <c r="N91" s="54"/>
    </row>
    <row r="92" spans="1:14" x14ac:dyDescent="0.2">
      <c r="A92" s="54"/>
      <c r="B92" s="59"/>
      <c r="C92" s="402" t="s">
        <v>503</v>
      </c>
      <c r="D92" s="403" t="s">
        <v>189</v>
      </c>
      <c r="E92" s="403">
        <v>500</v>
      </c>
      <c r="F92" s="399"/>
      <c r="G92" s="405">
        <f t="shared" si="4"/>
        <v>0</v>
      </c>
      <c r="H92" s="401"/>
      <c r="I92" s="102"/>
      <c r="J92" s="54"/>
      <c r="K92" s="54"/>
      <c r="L92" s="54"/>
      <c r="M92" s="54"/>
      <c r="N92" s="54"/>
    </row>
    <row r="93" spans="1:14" x14ac:dyDescent="0.2">
      <c r="A93" s="54"/>
      <c r="B93" s="59"/>
      <c r="C93" s="402" t="s">
        <v>504</v>
      </c>
      <c r="D93" s="403" t="s">
        <v>189</v>
      </c>
      <c r="E93" s="403">
        <v>500</v>
      </c>
      <c r="F93" s="399"/>
      <c r="G93" s="405">
        <f t="shared" si="4"/>
        <v>0</v>
      </c>
      <c r="H93" s="401"/>
      <c r="I93" s="102"/>
      <c r="J93" s="54"/>
      <c r="K93" s="54"/>
      <c r="L93" s="54"/>
      <c r="M93" s="54"/>
      <c r="N93" s="54"/>
    </row>
    <row r="94" spans="1:14" x14ac:dyDescent="0.2">
      <c r="A94" s="54"/>
      <c r="B94" s="59"/>
      <c r="C94" s="402" t="s">
        <v>505</v>
      </c>
      <c r="D94" s="403" t="s">
        <v>189</v>
      </c>
      <c r="E94" s="403">
        <v>500</v>
      </c>
      <c r="F94" s="399"/>
      <c r="G94" s="405">
        <f>IF(F94/E94&lt;1,0,(F94/E94))</f>
        <v>0</v>
      </c>
      <c r="H94" s="401"/>
      <c r="I94" s="102"/>
      <c r="J94" s="54"/>
      <c r="K94" s="54"/>
      <c r="L94" s="54"/>
      <c r="M94" s="54"/>
      <c r="N94" s="54"/>
    </row>
    <row r="95" spans="1:14" x14ac:dyDescent="0.2">
      <c r="A95" s="54"/>
      <c r="B95" s="59"/>
      <c r="C95" s="402" t="s">
        <v>506</v>
      </c>
      <c r="D95" s="403" t="s">
        <v>189</v>
      </c>
      <c r="E95" s="403">
        <v>500</v>
      </c>
      <c r="F95" s="399"/>
      <c r="G95" s="405">
        <f>IF(F95/E95&lt;1,0,(F95/E95))</f>
        <v>0</v>
      </c>
      <c r="H95" s="401"/>
      <c r="I95" s="102"/>
      <c r="J95" s="54"/>
      <c r="K95" s="54"/>
      <c r="L95" s="54"/>
      <c r="M95" s="54"/>
      <c r="N95" s="54"/>
    </row>
    <row r="96" spans="1:14" x14ac:dyDescent="0.2">
      <c r="A96" s="54"/>
      <c r="B96" s="59"/>
      <c r="C96" s="402" t="s">
        <v>507</v>
      </c>
      <c r="D96" s="403" t="s">
        <v>189</v>
      </c>
      <c r="E96" s="403">
        <v>500</v>
      </c>
      <c r="F96" s="399"/>
      <c r="G96" s="405">
        <f>IF(F96/E96&lt;1,0,(F96/E96))</f>
        <v>0</v>
      </c>
      <c r="H96" s="401"/>
      <c r="I96" s="102"/>
      <c r="J96" s="54"/>
      <c r="K96" s="54"/>
      <c r="L96" s="54"/>
      <c r="M96" s="54"/>
      <c r="N96" s="54"/>
    </row>
    <row r="97" spans="1:14" x14ac:dyDescent="0.2">
      <c r="A97" s="54"/>
      <c r="B97" s="59"/>
      <c r="C97" s="402"/>
      <c r="D97" s="403"/>
      <c r="E97" s="403"/>
      <c r="F97" s="403"/>
      <c r="G97" s="405"/>
      <c r="H97" s="409"/>
      <c r="I97" s="102"/>
      <c r="J97" s="54"/>
      <c r="K97" s="54"/>
      <c r="L97" s="54"/>
      <c r="M97" s="54"/>
      <c r="N97" s="54"/>
    </row>
    <row r="98" spans="1:14" x14ac:dyDescent="0.2">
      <c r="A98" s="54"/>
      <c r="B98" s="59"/>
      <c r="C98" s="402"/>
      <c r="D98" s="403"/>
      <c r="E98" s="403"/>
      <c r="F98" s="403"/>
      <c r="G98" s="405"/>
      <c r="H98" s="409"/>
      <c r="I98" s="102"/>
      <c r="J98" s="54"/>
      <c r="K98" s="54"/>
      <c r="L98" s="54"/>
      <c r="M98" s="54"/>
      <c r="N98" s="54"/>
    </row>
    <row r="99" spans="1:14" x14ac:dyDescent="0.2">
      <c r="A99" s="54"/>
      <c r="B99" s="59"/>
      <c r="C99" s="407" t="s">
        <v>508</v>
      </c>
      <c r="D99" s="403"/>
      <c r="E99" s="403"/>
      <c r="F99" s="403"/>
      <c r="G99" s="405"/>
      <c r="H99" s="409"/>
      <c r="I99" s="102"/>
      <c r="J99" s="54"/>
      <c r="K99" s="54"/>
      <c r="L99" s="54"/>
      <c r="M99" s="54"/>
      <c r="N99" s="54"/>
    </row>
    <row r="100" spans="1:14" x14ac:dyDescent="0.2">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
      <c r="A101" s="54"/>
      <c r="B101" s="59"/>
      <c r="C101" s="408"/>
      <c r="D101" s="403" t="s">
        <v>189</v>
      </c>
      <c r="E101" s="403">
        <v>1000</v>
      </c>
      <c r="F101" s="399"/>
      <c r="G101" s="405">
        <f t="shared" si="5"/>
        <v>0</v>
      </c>
      <c r="H101" s="401"/>
      <c r="I101" s="102"/>
      <c r="J101" s="54"/>
      <c r="K101" s="54"/>
      <c r="L101" s="54"/>
      <c r="M101" s="54"/>
      <c r="N101" s="54"/>
    </row>
    <row r="102" spans="1:14" x14ac:dyDescent="0.2">
      <c r="A102" s="54"/>
      <c r="B102" s="59"/>
      <c r="C102" s="408"/>
      <c r="D102" s="403" t="s">
        <v>189</v>
      </c>
      <c r="E102" s="403">
        <v>1000</v>
      </c>
      <c r="F102" s="399"/>
      <c r="G102" s="405">
        <f t="shared" si="5"/>
        <v>0</v>
      </c>
      <c r="H102" s="401"/>
      <c r="I102" s="102"/>
      <c r="J102" s="54"/>
      <c r="K102" s="54"/>
      <c r="L102" s="54"/>
      <c r="M102" s="54"/>
      <c r="N102" s="54"/>
    </row>
    <row r="103" spans="1:14" x14ac:dyDescent="0.2">
      <c r="A103" s="54"/>
      <c r="B103" s="59"/>
      <c r="C103" s="408"/>
      <c r="D103" s="403" t="s">
        <v>189</v>
      </c>
      <c r="E103" s="403">
        <v>1000</v>
      </c>
      <c r="F103" s="399"/>
      <c r="G103" s="405">
        <f t="shared" si="5"/>
        <v>0</v>
      </c>
      <c r="H103" s="401"/>
      <c r="I103" s="102"/>
      <c r="J103" s="54"/>
      <c r="K103" s="54"/>
      <c r="L103" s="54"/>
      <c r="M103" s="54"/>
      <c r="N103" s="54"/>
    </row>
    <row r="104" spans="1:14" x14ac:dyDescent="0.2">
      <c r="A104" s="54"/>
      <c r="B104" s="59"/>
      <c r="C104" s="408"/>
      <c r="D104" s="403" t="s">
        <v>189</v>
      </c>
      <c r="E104" s="403">
        <v>1000</v>
      </c>
      <c r="F104" s="399"/>
      <c r="G104" s="405">
        <f t="shared" si="5"/>
        <v>0</v>
      </c>
      <c r="H104" s="401"/>
      <c r="I104" s="102"/>
      <c r="J104" s="54"/>
      <c r="K104" s="54"/>
      <c r="L104" s="54"/>
      <c r="M104" s="54"/>
      <c r="N104" s="54"/>
    </row>
    <row r="105" spans="1:14" x14ac:dyDescent="0.2">
      <c r="A105" s="54"/>
      <c r="B105" s="59"/>
      <c r="C105" s="407" t="s">
        <v>991</v>
      </c>
      <c r="D105" s="403"/>
      <c r="E105" s="403"/>
      <c r="F105" s="403"/>
      <c r="G105" s="405"/>
      <c r="H105" s="409"/>
      <c r="I105" s="102"/>
      <c r="J105" s="54"/>
      <c r="K105" s="54"/>
      <c r="L105" s="54"/>
      <c r="M105" s="54"/>
      <c r="N105" s="54"/>
    </row>
    <row r="106" spans="1:14" x14ac:dyDescent="0.2">
      <c r="A106" s="54"/>
      <c r="B106" s="59"/>
      <c r="C106" s="402" t="s">
        <v>509</v>
      </c>
      <c r="D106" s="403" t="s">
        <v>189</v>
      </c>
      <c r="E106" s="403">
        <v>10</v>
      </c>
      <c r="F106" s="399"/>
      <c r="G106" s="405">
        <f t="shared" si="5"/>
        <v>0</v>
      </c>
      <c r="H106" s="401"/>
      <c r="I106" s="102"/>
      <c r="J106" s="54"/>
      <c r="K106" s="54"/>
      <c r="L106" s="54"/>
      <c r="M106" s="54"/>
      <c r="N106" s="54"/>
    </row>
    <row r="107" spans="1:14" x14ac:dyDescent="0.2">
      <c r="A107" s="54"/>
      <c r="B107" s="59"/>
      <c r="C107" s="402" t="s">
        <v>510</v>
      </c>
      <c r="D107" s="403" t="s">
        <v>189</v>
      </c>
      <c r="E107" s="403">
        <v>10</v>
      </c>
      <c r="F107" s="399"/>
      <c r="G107" s="405">
        <f t="shared" si="5"/>
        <v>0</v>
      </c>
      <c r="H107" s="401"/>
      <c r="I107" s="102"/>
      <c r="J107" s="54"/>
      <c r="K107" s="54"/>
      <c r="L107" s="54"/>
      <c r="M107" s="54"/>
      <c r="N107" s="54"/>
    </row>
    <row r="108" spans="1:14" x14ac:dyDescent="0.2">
      <c r="A108" s="54"/>
      <c r="B108" s="59"/>
      <c r="C108" s="402" t="s">
        <v>511</v>
      </c>
      <c r="D108" s="403" t="s">
        <v>189</v>
      </c>
      <c r="E108" s="403">
        <v>10</v>
      </c>
      <c r="F108" s="399"/>
      <c r="G108" s="405">
        <f t="shared" si="5"/>
        <v>0</v>
      </c>
      <c r="H108" s="401"/>
      <c r="I108" s="102"/>
      <c r="J108" s="54"/>
      <c r="K108" s="54"/>
      <c r="L108" s="54"/>
      <c r="M108" s="54"/>
      <c r="N108" s="54"/>
    </row>
    <row r="109" spans="1:14" x14ac:dyDescent="0.2">
      <c r="A109" s="54"/>
      <c r="B109" s="59"/>
      <c r="C109" s="402" t="s">
        <v>512</v>
      </c>
      <c r="D109" s="403" t="s">
        <v>189</v>
      </c>
      <c r="E109" s="403">
        <v>10</v>
      </c>
      <c r="F109" s="399"/>
      <c r="G109" s="405">
        <f t="shared" si="5"/>
        <v>0</v>
      </c>
      <c r="H109" s="401"/>
      <c r="I109" s="102"/>
      <c r="J109" s="54"/>
      <c r="K109" s="54"/>
      <c r="L109" s="54"/>
      <c r="M109" s="54"/>
      <c r="N109" s="54"/>
    </row>
    <row r="110" spans="1:14" x14ac:dyDescent="0.2">
      <c r="A110" s="54"/>
      <c r="B110" s="59"/>
      <c r="C110" s="402" t="s">
        <v>513</v>
      </c>
      <c r="D110" s="403" t="s">
        <v>189</v>
      </c>
      <c r="E110" s="403">
        <v>10</v>
      </c>
      <c r="F110" s="399"/>
      <c r="G110" s="405">
        <f t="shared" si="5"/>
        <v>0</v>
      </c>
      <c r="H110" s="401"/>
      <c r="I110" s="102"/>
      <c r="J110" s="54"/>
      <c r="K110" s="54"/>
      <c r="L110" s="54"/>
      <c r="M110" s="54"/>
      <c r="N110" s="54"/>
    </row>
    <row r="111" spans="1:14" x14ac:dyDescent="0.2">
      <c r="A111" s="54"/>
      <c r="B111" s="59"/>
      <c r="C111" s="402" t="s">
        <v>514</v>
      </c>
      <c r="D111" s="403" t="s">
        <v>189</v>
      </c>
      <c r="E111" s="403">
        <v>10</v>
      </c>
      <c r="F111" s="399"/>
      <c r="G111" s="405">
        <f t="shared" si="5"/>
        <v>0</v>
      </c>
      <c r="H111" s="401"/>
      <c r="I111" s="102"/>
      <c r="J111" s="54"/>
      <c r="K111" s="54"/>
      <c r="L111" s="54"/>
      <c r="M111" s="54"/>
      <c r="N111" s="54"/>
    </row>
    <row r="112" spans="1:14" x14ac:dyDescent="0.2">
      <c r="A112" s="54"/>
      <c r="B112" s="59"/>
      <c r="C112" s="402" t="s">
        <v>515</v>
      </c>
      <c r="D112" s="403" t="s">
        <v>189</v>
      </c>
      <c r="E112" s="403">
        <v>10</v>
      </c>
      <c r="F112" s="399"/>
      <c r="G112" s="405">
        <f t="shared" si="5"/>
        <v>0</v>
      </c>
      <c r="H112" s="401"/>
      <c r="I112" s="102"/>
      <c r="J112" s="54"/>
      <c r="K112" s="54"/>
      <c r="L112" s="54"/>
      <c r="M112" s="54"/>
      <c r="N112" s="54"/>
    </row>
    <row r="113" spans="1:14" x14ac:dyDescent="0.2">
      <c r="A113" s="54"/>
      <c r="B113" s="59"/>
      <c r="C113" s="402" t="s">
        <v>181</v>
      </c>
      <c r="D113" s="403" t="s">
        <v>189</v>
      </c>
      <c r="E113" s="403">
        <v>1000</v>
      </c>
      <c r="F113" s="399"/>
      <c r="G113" s="405">
        <f t="shared" si="5"/>
        <v>0</v>
      </c>
      <c r="H113" s="401"/>
      <c r="I113" s="102"/>
      <c r="J113" s="54"/>
      <c r="K113" s="54"/>
      <c r="L113" s="54"/>
      <c r="M113" s="54"/>
      <c r="N113" s="54"/>
    </row>
    <row r="114" spans="1:14" x14ac:dyDescent="0.2">
      <c r="A114" s="54"/>
      <c r="B114" s="59"/>
      <c r="C114" s="402" t="s">
        <v>992</v>
      </c>
      <c r="D114" s="403" t="s">
        <v>189</v>
      </c>
      <c r="E114" s="403">
        <v>10</v>
      </c>
      <c r="F114" s="399"/>
      <c r="G114" s="405">
        <f t="shared" si="5"/>
        <v>0</v>
      </c>
      <c r="H114" s="401"/>
      <c r="I114" s="102"/>
      <c r="J114" s="54"/>
      <c r="K114" s="54"/>
      <c r="L114" s="54"/>
      <c r="M114" s="54"/>
      <c r="N114" s="54"/>
    </row>
    <row r="115" spans="1:14" x14ac:dyDescent="0.2">
      <c r="A115" s="54"/>
      <c r="B115" s="59"/>
      <c r="C115" s="402" t="s">
        <v>521</v>
      </c>
      <c r="D115" s="403" t="s">
        <v>189</v>
      </c>
      <c r="E115" s="403">
        <v>100</v>
      </c>
      <c r="F115" s="399"/>
      <c r="G115" s="405">
        <f t="shared" si="5"/>
        <v>0</v>
      </c>
      <c r="H115" s="401"/>
      <c r="I115" s="102"/>
      <c r="J115" s="54"/>
      <c r="K115" s="54"/>
      <c r="L115" s="54"/>
      <c r="M115" s="54"/>
      <c r="N115" s="54"/>
    </row>
    <row r="116" spans="1:14" x14ac:dyDescent="0.2">
      <c r="A116" s="54"/>
      <c r="B116" s="59"/>
      <c r="C116" s="402" t="s">
        <v>522</v>
      </c>
      <c r="D116" s="403" t="s">
        <v>189</v>
      </c>
      <c r="E116" s="403">
        <v>100</v>
      </c>
      <c r="F116" s="399"/>
      <c r="G116" s="405">
        <f>IF(F116/E116&lt;1,0,(F116/E116))</f>
        <v>0</v>
      </c>
      <c r="H116" s="401"/>
      <c r="I116" s="102"/>
      <c r="J116" s="54"/>
      <c r="K116" s="54"/>
      <c r="L116" s="54"/>
      <c r="M116" s="54"/>
      <c r="N116" s="54"/>
    </row>
    <row r="117" spans="1:14" x14ac:dyDescent="0.2">
      <c r="A117" s="54"/>
      <c r="B117" s="59"/>
      <c r="C117" s="402" t="s">
        <v>523</v>
      </c>
      <c r="D117" s="403" t="s">
        <v>189</v>
      </c>
      <c r="E117" s="403">
        <v>100</v>
      </c>
      <c r="F117" s="399"/>
      <c r="G117" s="405">
        <f>IF(F117/E117&lt;1,0,(F117/E117))</f>
        <v>0</v>
      </c>
      <c r="H117" s="401"/>
      <c r="I117" s="102"/>
      <c r="J117" s="54"/>
      <c r="K117" s="54"/>
      <c r="L117" s="54"/>
      <c r="M117" s="54"/>
      <c r="N117" s="54"/>
    </row>
    <row r="118" spans="1:14" x14ac:dyDescent="0.2">
      <c r="A118" s="54"/>
      <c r="B118" s="59"/>
      <c r="C118" s="402"/>
      <c r="D118" s="403"/>
      <c r="E118" s="403"/>
      <c r="F118" s="403"/>
      <c r="G118" s="405"/>
      <c r="H118" s="409"/>
      <c r="I118" s="102"/>
      <c r="J118" s="54"/>
      <c r="K118" s="54"/>
      <c r="L118" s="54"/>
      <c r="M118" s="54"/>
      <c r="N118" s="54"/>
    </row>
    <row r="119" spans="1:14" ht="25.5" x14ac:dyDescent="0.2">
      <c r="A119" s="54"/>
      <c r="B119" s="59"/>
      <c r="C119" s="407" t="s">
        <v>524</v>
      </c>
      <c r="D119" s="403"/>
      <c r="E119" s="403"/>
      <c r="F119" s="403"/>
      <c r="G119" s="405"/>
      <c r="H119" s="409"/>
      <c r="I119" s="102"/>
      <c r="J119" s="54"/>
      <c r="K119" s="54"/>
      <c r="L119" s="54"/>
      <c r="M119" s="54"/>
      <c r="N119" s="54"/>
    </row>
    <row r="120" spans="1:14"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
      <c r="A125" s="54"/>
      <c r="B125" s="59"/>
      <c r="C125" s="810" t="s">
        <v>771</v>
      </c>
      <c r="D125" s="811"/>
      <c r="E125" s="811"/>
      <c r="F125" s="811"/>
      <c r="G125" s="811"/>
      <c r="H125" s="812"/>
      <c r="I125" s="102"/>
      <c r="J125" s="54"/>
      <c r="K125" s="54"/>
      <c r="L125" s="54"/>
      <c r="M125" s="54"/>
      <c r="N125" s="54"/>
    </row>
    <row r="126" spans="1:14" x14ac:dyDescent="0.2">
      <c r="A126" s="54"/>
      <c r="B126" s="59"/>
      <c r="C126" s="575" t="s">
        <v>1000</v>
      </c>
      <c r="D126" s="403" t="s">
        <v>1000</v>
      </c>
      <c r="E126" s="570" t="s">
        <v>1000</v>
      </c>
      <c r="F126" s="404"/>
      <c r="G126" s="405">
        <v>0</v>
      </c>
      <c r="H126" s="406"/>
      <c r="I126" s="102"/>
      <c r="J126" s="54"/>
      <c r="K126" s="54"/>
      <c r="L126" s="54"/>
      <c r="M126" s="54"/>
      <c r="N126" s="54"/>
    </row>
    <row r="127" spans="1:14" x14ac:dyDescent="0.2">
      <c r="A127" s="54"/>
      <c r="B127" s="59"/>
      <c r="C127" s="402" t="s">
        <v>1000</v>
      </c>
      <c r="D127" s="403" t="s">
        <v>1000</v>
      </c>
      <c r="E127" s="570" t="s">
        <v>1000</v>
      </c>
      <c r="F127" s="404"/>
      <c r="G127" s="405">
        <v>0</v>
      </c>
      <c r="H127" s="406"/>
      <c r="I127" s="102"/>
      <c r="J127" s="54"/>
      <c r="K127" s="54"/>
      <c r="L127" s="54"/>
      <c r="M127" s="54"/>
      <c r="N127" s="54"/>
    </row>
    <row r="128" spans="1:14" x14ac:dyDescent="0.2">
      <c r="A128" s="54"/>
      <c r="B128" s="59"/>
      <c r="C128" s="402" t="s">
        <v>1000</v>
      </c>
      <c r="D128" s="403" t="s">
        <v>1000</v>
      </c>
      <c r="E128" s="570" t="s">
        <v>1000</v>
      </c>
      <c r="F128" s="404"/>
      <c r="G128" s="405">
        <v>0</v>
      </c>
      <c r="H128" s="406"/>
      <c r="I128" s="102"/>
      <c r="J128" s="54"/>
      <c r="K128" s="54"/>
      <c r="L128" s="54"/>
      <c r="M128" s="54"/>
      <c r="N128" s="54"/>
    </row>
    <row r="129" spans="1:14" x14ac:dyDescent="0.2">
      <c r="A129" s="54"/>
      <c r="B129" s="59"/>
      <c r="C129" s="402" t="s">
        <v>1000</v>
      </c>
      <c r="D129" s="403" t="s">
        <v>1000</v>
      </c>
      <c r="E129" s="570" t="s">
        <v>1000</v>
      </c>
      <c r="F129" s="404"/>
      <c r="G129" s="405">
        <v>0</v>
      </c>
      <c r="H129" s="406"/>
      <c r="I129" s="102"/>
      <c r="J129" s="54"/>
      <c r="K129" s="54"/>
      <c r="L129" s="54"/>
      <c r="M129" s="54"/>
      <c r="N129" s="54"/>
    </row>
    <row r="130" spans="1:14" ht="30" customHeight="1" x14ac:dyDescent="0.2">
      <c r="A130" s="54"/>
      <c r="B130" s="59"/>
      <c r="C130" s="410"/>
      <c r="D130" s="411"/>
      <c r="E130" s="411"/>
      <c r="F130" s="412" t="s">
        <v>585</v>
      </c>
      <c r="G130" s="413">
        <f>SUM(G9:G129)</f>
        <v>0</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0"/>
      <c r="D132" s="760"/>
      <c r="E132" s="760"/>
      <c r="F132" s="760"/>
      <c r="G132" s="760"/>
      <c r="H132" s="760"/>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password="953B"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topLeftCell="A79" zoomScale="75" workbookViewId="0">
      <selection activeCell="H30" sqref="H30"/>
    </sheetView>
  </sheetViews>
  <sheetFormatPr defaultColWidth="9.140625"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5" t="s">
        <v>4</v>
      </c>
      <c r="D3" s="805"/>
      <c r="E3" s="805"/>
      <c r="F3" s="805"/>
      <c r="G3" s="805"/>
      <c r="H3" s="805"/>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7" t="str">
        <f>Introduction!E8</f>
        <v>Harp International Limited</v>
      </c>
      <c r="E5" s="787"/>
      <c r="F5" s="818" t="s">
        <v>728</v>
      </c>
      <c r="G5" s="819"/>
      <c r="H5" s="820"/>
      <c r="I5" s="102"/>
      <c r="J5" s="54"/>
      <c r="K5" s="54"/>
      <c r="L5" s="54"/>
      <c r="M5" s="54"/>
      <c r="N5" s="54"/>
    </row>
    <row r="6" spans="1:14" x14ac:dyDescent="0.2">
      <c r="A6" s="54"/>
      <c r="B6" s="59"/>
      <c r="C6" s="81" t="s">
        <v>72</v>
      </c>
      <c r="D6" s="787" t="str">
        <f>Introduction!I8</f>
        <v>EPR/NP3099FS</v>
      </c>
      <c r="E6" s="787"/>
      <c r="F6" s="821"/>
      <c r="G6" s="822"/>
      <c r="H6" s="823"/>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7"/>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7"/>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7"/>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7"/>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6" t="s">
        <v>581</v>
      </c>
      <c r="D77" s="817"/>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3" t="s">
        <v>770</v>
      </c>
      <c r="D86" s="814"/>
      <c r="E86" s="814"/>
      <c r="F86" s="814"/>
      <c r="G86" s="814"/>
      <c r="H86" s="815"/>
      <c r="I86" s="102"/>
      <c r="J86" s="54"/>
      <c r="K86" s="54"/>
      <c r="L86" s="54"/>
      <c r="M86" s="54"/>
      <c r="N86" s="54"/>
    </row>
    <row r="87" spans="1:16" x14ac:dyDescent="0.2">
      <c r="A87" s="54"/>
      <c r="B87" s="59"/>
      <c r="C87" s="107" t="s">
        <v>1000</v>
      </c>
      <c r="D87" s="108" t="s">
        <v>1000</v>
      </c>
      <c r="E87" s="571" t="s">
        <v>1000</v>
      </c>
      <c r="F87" s="1"/>
      <c r="G87" s="114">
        <v>0</v>
      </c>
      <c r="H87" s="13"/>
      <c r="I87" s="102"/>
      <c r="J87" s="54"/>
      <c r="K87" s="54"/>
      <c r="L87" s="54"/>
      <c r="M87" s="54"/>
      <c r="N87" s="54"/>
    </row>
    <row r="88" spans="1:16" x14ac:dyDescent="0.2">
      <c r="A88" s="54"/>
      <c r="B88" s="59"/>
      <c r="C88" s="107" t="s">
        <v>1000</v>
      </c>
      <c r="D88" s="108" t="s">
        <v>1000</v>
      </c>
      <c r="E88" s="571" t="s">
        <v>1000</v>
      </c>
      <c r="F88" s="1"/>
      <c r="G88" s="114">
        <v>0</v>
      </c>
      <c r="H88" s="13"/>
      <c r="I88" s="102"/>
      <c r="J88" s="54"/>
      <c r="K88" s="54"/>
      <c r="L88" s="54"/>
      <c r="M88" s="54"/>
      <c r="N88" s="54"/>
    </row>
    <row r="89" spans="1:16" x14ac:dyDescent="0.2">
      <c r="A89" s="54"/>
      <c r="B89" s="59"/>
      <c r="C89" s="107" t="s">
        <v>1000</v>
      </c>
      <c r="D89" s="108" t="s">
        <v>1000</v>
      </c>
      <c r="E89" s="571" t="s">
        <v>1000</v>
      </c>
      <c r="F89" s="1"/>
      <c r="G89" s="114">
        <v>0</v>
      </c>
      <c r="H89" s="13"/>
      <c r="I89" s="102"/>
      <c r="J89" s="54"/>
      <c r="K89" s="54"/>
      <c r="L89" s="54"/>
      <c r="M89" s="54"/>
      <c r="N89" s="54"/>
    </row>
    <row r="90" spans="1:16" x14ac:dyDescent="0.2">
      <c r="A90" s="54"/>
      <c r="B90" s="59"/>
      <c r="C90" s="107" t="s">
        <v>1000</v>
      </c>
      <c r="D90" s="108" t="s">
        <v>1000</v>
      </c>
      <c r="E90" s="571" t="s">
        <v>1000</v>
      </c>
      <c r="F90" s="1"/>
      <c r="G90" s="114">
        <v>0</v>
      </c>
      <c r="H90" s="13"/>
      <c r="I90" s="102"/>
      <c r="J90" s="54"/>
      <c r="K90" s="54"/>
      <c r="L90" s="54"/>
      <c r="M90" s="54"/>
      <c r="N90" s="54"/>
    </row>
    <row r="91" spans="1:16"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password="953B"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ColWidth="9.140625"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4" t="s">
        <v>671</v>
      </c>
      <c r="C3" s="825"/>
      <c r="D3" s="825"/>
      <c r="E3" s="825"/>
      <c r="F3" s="825"/>
      <c r="G3" s="825"/>
      <c r="H3" s="825"/>
      <c r="I3" s="826"/>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Harp International Limited</v>
      </c>
      <c r="E5" s="60"/>
      <c r="F5" s="818" t="s">
        <v>728</v>
      </c>
      <c r="G5" s="819"/>
      <c r="H5" s="820"/>
      <c r="I5" s="62"/>
      <c r="J5" s="54"/>
      <c r="K5" s="54"/>
      <c r="L5" s="54"/>
      <c r="M5" s="54"/>
      <c r="N5" s="54"/>
    </row>
    <row r="6" spans="1:29" x14ac:dyDescent="0.2">
      <c r="A6" s="54"/>
      <c r="B6" s="59"/>
      <c r="C6" s="81" t="s">
        <v>72</v>
      </c>
      <c r="D6" s="82" t="str">
        <f>Introduction!I8</f>
        <v>EPR/NP3099FS</v>
      </c>
      <c r="E6" s="60"/>
      <c r="F6" s="821"/>
      <c r="G6" s="822"/>
      <c r="H6" s="823"/>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90">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zoomScale="80" workbookViewId="0">
      <selection activeCell="F73" sqref="F73"/>
    </sheetView>
  </sheetViews>
  <sheetFormatPr defaultColWidth="9.140625"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4" t="s">
        <v>995</v>
      </c>
      <c r="C3" s="825"/>
      <c r="D3" s="825"/>
      <c r="E3" s="825"/>
      <c r="F3" s="825"/>
      <c r="G3" s="825"/>
      <c r="H3" s="825"/>
      <c r="I3" s="826"/>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7" t="str">
        <f>Introduction!E8</f>
        <v>Harp International Limited</v>
      </c>
      <c r="E5" s="787"/>
      <c r="F5" s="818" t="s">
        <v>728</v>
      </c>
      <c r="G5" s="819"/>
      <c r="H5" s="820"/>
      <c r="I5" s="102"/>
      <c r="J5" s="54"/>
      <c r="K5" s="54"/>
      <c r="L5" s="54"/>
      <c r="M5" s="54"/>
      <c r="N5" s="54"/>
      <c r="O5" s="54"/>
    </row>
    <row r="6" spans="1:15" x14ac:dyDescent="0.2">
      <c r="A6" s="54"/>
      <c r="B6" s="59"/>
      <c r="C6" s="81" t="s">
        <v>77</v>
      </c>
      <c r="D6" s="787" t="str">
        <f>Introduction!I8</f>
        <v>EPR/NP3099FS</v>
      </c>
      <c r="E6" s="787"/>
      <c r="F6" s="821"/>
      <c r="G6" s="822"/>
      <c r="H6" s="823"/>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7"/>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7"/>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7"/>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7"/>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67"/>
      <c r="I76" s="102"/>
      <c r="J76" s="54"/>
      <c r="K76" s="54"/>
      <c r="L76" s="54"/>
      <c r="M76" s="54"/>
      <c r="N76" s="54"/>
      <c r="O76" s="54"/>
    </row>
    <row r="77" spans="1:15" x14ac:dyDescent="0.2">
      <c r="A77" s="54"/>
      <c r="B77" s="59"/>
      <c r="C77" s="834" t="s">
        <v>581</v>
      </c>
      <c r="D77" s="835"/>
      <c r="E77" s="835"/>
      <c r="F77" s="836"/>
      <c r="G77" s="114"/>
      <c r="H77" s="567"/>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1" t="s">
        <v>771</v>
      </c>
      <c r="D86" s="832"/>
      <c r="E86" s="832"/>
      <c r="F86" s="832"/>
      <c r="G86" s="832"/>
      <c r="H86" s="833"/>
      <c r="I86" s="102"/>
      <c r="J86" s="54"/>
      <c r="K86" s="54"/>
      <c r="L86" s="54"/>
      <c r="M86" s="54"/>
      <c r="N86" s="54"/>
      <c r="O86" s="54"/>
    </row>
    <row r="87" spans="1:15" x14ac:dyDescent="0.2">
      <c r="A87" s="54"/>
      <c r="B87" s="59"/>
      <c r="C87" s="107" t="s">
        <v>1000</v>
      </c>
      <c r="D87" s="108" t="s">
        <v>1000</v>
      </c>
      <c r="E87" s="571" t="s">
        <v>1000</v>
      </c>
      <c r="F87" s="1"/>
      <c r="G87" s="114">
        <v>0</v>
      </c>
      <c r="H87" s="13"/>
      <c r="I87" s="102"/>
      <c r="J87" s="54"/>
      <c r="K87" s="54"/>
      <c r="L87" s="54"/>
      <c r="M87" s="54"/>
      <c r="N87" s="54"/>
      <c r="O87" s="54"/>
    </row>
    <row r="88" spans="1:15" x14ac:dyDescent="0.2">
      <c r="A88" s="54"/>
      <c r="B88" s="59"/>
      <c r="C88" s="107" t="s">
        <v>1000</v>
      </c>
      <c r="D88" s="108" t="s">
        <v>1000</v>
      </c>
      <c r="E88" s="571" t="s">
        <v>1000</v>
      </c>
      <c r="F88" s="1"/>
      <c r="G88" s="114">
        <v>0</v>
      </c>
      <c r="H88" s="13"/>
      <c r="I88" s="102"/>
      <c r="J88" s="54"/>
      <c r="K88" s="54"/>
      <c r="L88" s="54"/>
      <c r="M88" s="54"/>
      <c r="N88" s="54"/>
      <c r="O88" s="54"/>
    </row>
    <row r="89" spans="1:15" x14ac:dyDescent="0.2">
      <c r="A89" s="54"/>
      <c r="B89" s="59"/>
      <c r="C89" s="107" t="s">
        <v>1000</v>
      </c>
      <c r="D89" s="108" t="s">
        <v>1000</v>
      </c>
      <c r="E89" s="571" t="s">
        <v>1000</v>
      </c>
      <c r="F89" s="1"/>
      <c r="G89" s="114">
        <v>0</v>
      </c>
      <c r="H89" s="13"/>
      <c r="I89" s="102"/>
      <c r="J89" s="54"/>
      <c r="K89" s="54"/>
      <c r="L89" s="54"/>
      <c r="M89" s="54"/>
      <c r="N89" s="54"/>
      <c r="O89" s="54"/>
    </row>
    <row r="90" spans="1:15" x14ac:dyDescent="0.2">
      <c r="A90" s="54"/>
      <c r="B90" s="59"/>
      <c r="C90" s="107" t="s">
        <v>1000</v>
      </c>
      <c r="D90" s="108" t="s">
        <v>1000</v>
      </c>
      <c r="E90" s="571" t="s">
        <v>1000</v>
      </c>
      <c r="F90" s="19"/>
      <c r="G90" s="114">
        <v>0</v>
      </c>
      <c r="H90" s="318"/>
      <c r="I90" s="102"/>
      <c r="J90" s="54"/>
      <c r="K90" s="54"/>
      <c r="L90" s="54"/>
      <c r="M90" s="54"/>
      <c r="N90" s="54"/>
      <c r="O90" s="54"/>
    </row>
    <row r="91" spans="1:15" x14ac:dyDescent="0.2">
      <c r="A91" s="54"/>
      <c r="B91" s="59"/>
      <c r="C91" s="110"/>
      <c r="D91" s="140"/>
      <c r="E91" s="827" t="s">
        <v>585</v>
      </c>
      <c r="F91" s="828"/>
      <c r="G91" s="114">
        <f>SUM(G9:G90)</f>
        <v>0</v>
      </c>
      <c r="H91" s="141"/>
      <c r="I91" s="102"/>
      <c r="J91" s="54"/>
      <c r="K91" s="54"/>
      <c r="L91" s="54"/>
      <c r="M91" s="54"/>
      <c r="N91" s="54"/>
      <c r="O91" s="54"/>
    </row>
    <row r="92" spans="1:15" x14ac:dyDescent="0.2">
      <c r="A92" s="54"/>
      <c r="B92" s="59"/>
      <c r="C92" s="142"/>
      <c r="D92" s="143"/>
      <c r="E92" s="144" t="s">
        <v>600</v>
      </c>
      <c r="F92" s="144"/>
      <c r="G92" s="588">
        <v>0.33</v>
      </c>
      <c r="H92" s="145" t="s">
        <v>715</v>
      </c>
      <c r="I92" s="102"/>
      <c r="J92" s="54"/>
      <c r="K92" s="54"/>
      <c r="L92" s="54"/>
      <c r="M92" s="54"/>
      <c r="N92" s="54"/>
      <c r="O92" s="54"/>
    </row>
    <row r="93" spans="1:15" x14ac:dyDescent="0.2">
      <c r="A93" s="54"/>
      <c r="B93" s="59"/>
      <c r="C93" s="146"/>
      <c r="D93" s="147"/>
      <c r="E93" s="829" t="s">
        <v>601</v>
      </c>
      <c r="F93" s="830"/>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password="953B"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topLeftCell="A31" zoomScale="110" zoomScaleNormal="110" workbookViewId="0">
      <selection activeCell="H47" sqref="H47"/>
    </sheetView>
  </sheetViews>
  <sheetFormatPr defaultColWidth="9.140625"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7"/>
      <c r="C1" s="837"/>
      <c r="D1" s="837"/>
      <c r="E1" s="837"/>
      <c r="F1" s="837"/>
      <c r="G1" s="837"/>
      <c r="H1" s="837"/>
      <c r="I1" s="837"/>
      <c r="J1" s="54"/>
      <c r="K1" s="54"/>
      <c r="L1" s="54"/>
      <c r="M1" s="54"/>
      <c r="N1" s="54"/>
    </row>
    <row r="2" spans="1:14" ht="18.75" customHeight="1" thickBot="1" x14ac:dyDescent="0.25">
      <c r="A2" s="54"/>
      <c r="B2" s="150"/>
      <c r="C2" s="841" t="s">
        <v>999</v>
      </c>
      <c r="D2" s="841"/>
      <c r="E2" s="841"/>
      <c r="F2" s="841"/>
      <c r="G2" s="841"/>
      <c r="H2" s="841"/>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Harp International Limited</v>
      </c>
      <c r="E4" s="60"/>
      <c r="F4" s="818" t="s">
        <v>728</v>
      </c>
      <c r="G4" s="819"/>
      <c r="H4" s="820"/>
      <c r="I4" s="62"/>
      <c r="J4" s="54"/>
      <c r="K4" s="54"/>
      <c r="L4" s="54"/>
      <c r="M4" s="54"/>
      <c r="N4" s="54"/>
    </row>
    <row r="5" spans="1:14" x14ac:dyDescent="0.2">
      <c r="A5" s="54"/>
      <c r="B5" s="59"/>
      <c r="C5" s="81" t="s">
        <v>72</v>
      </c>
      <c r="D5" s="82" t="str">
        <f>'Emissions Summary'!D5</f>
        <v>EPR/NP3099FS</v>
      </c>
      <c r="E5" s="60"/>
      <c r="F5" s="821"/>
      <c r="G5" s="822"/>
      <c r="H5" s="823"/>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2" t="s">
        <v>585</v>
      </c>
      <c r="F12" s="843"/>
      <c r="G12" s="114">
        <f>SUM(G8:G11)</f>
        <v>0</v>
      </c>
      <c r="H12" s="321"/>
      <c r="I12" s="62"/>
      <c r="J12" s="54"/>
      <c r="K12" s="54"/>
      <c r="L12" s="54"/>
      <c r="M12" s="54"/>
      <c r="N12" s="54"/>
    </row>
    <row r="13" spans="1:14" x14ac:dyDescent="0.2">
      <c r="A13" s="54"/>
      <c r="B13" s="59"/>
      <c r="C13" s="142"/>
      <c r="D13" s="143"/>
      <c r="E13" s="842" t="s">
        <v>600</v>
      </c>
      <c r="F13" s="843"/>
      <c r="G13" s="588">
        <v>0.33</v>
      </c>
      <c r="H13" s="322" t="s">
        <v>715</v>
      </c>
      <c r="I13" s="62"/>
      <c r="J13" s="54"/>
      <c r="K13" s="54"/>
      <c r="L13" s="54"/>
      <c r="M13" s="54"/>
      <c r="N13" s="54"/>
    </row>
    <row r="14" spans="1:14" x14ac:dyDescent="0.2">
      <c r="A14" s="54"/>
      <c r="B14" s="59"/>
      <c r="C14" s="319"/>
      <c r="D14" s="320"/>
      <c r="E14" s="844" t="s">
        <v>601</v>
      </c>
      <c r="F14" s="845"/>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6"/>
      <c r="C19" s="847"/>
      <c r="D19" s="847"/>
      <c r="E19" s="847"/>
      <c r="F19" s="847"/>
      <c r="G19" s="847"/>
      <c r="H19" s="847"/>
      <c r="I19" s="848"/>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1" t="s">
        <v>52</v>
      </c>
      <c r="D21" s="841"/>
      <c r="E21" s="841"/>
      <c r="F21" s="841"/>
      <c r="G21" s="841"/>
      <c r="H21" s="841"/>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Harp International Limited</v>
      </c>
      <c r="E23" s="60"/>
      <c r="F23" s="818" t="s">
        <v>728</v>
      </c>
      <c r="G23" s="819"/>
      <c r="H23" s="820"/>
      <c r="I23" s="62"/>
      <c r="J23" s="54"/>
      <c r="K23" s="54"/>
      <c r="L23" s="54"/>
      <c r="M23" s="54"/>
      <c r="N23" s="54"/>
    </row>
    <row r="24" spans="1:14" x14ac:dyDescent="0.2">
      <c r="A24" s="54"/>
      <c r="B24" s="59"/>
      <c r="C24" s="81" t="s">
        <v>733</v>
      </c>
      <c r="D24" s="82" t="str">
        <f>D5</f>
        <v>EPR/NP3099FS</v>
      </c>
      <c r="E24" s="60"/>
      <c r="F24" s="821"/>
      <c r="G24" s="822"/>
      <c r="H24" s="823"/>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c r="G28" s="114">
        <f>IF(F28/E28&lt;1,0,(F28/E28))</f>
        <v>0</v>
      </c>
      <c r="H28" s="4"/>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2" t="s">
        <v>585</v>
      </c>
      <c r="F32" s="843"/>
      <c r="G32" s="114">
        <f>SUM(G27:G30)</f>
        <v>0</v>
      </c>
      <c r="H32" s="322"/>
      <c r="I32" s="62"/>
      <c r="J32" s="54"/>
      <c r="K32" s="54"/>
      <c r="L32" s="54"/>
      <c r="M32" s="54"/>
      <c r="N32" s="54"/>
    </row>
    <row r="33" spans="1:14" x14ac:dyDescent="0.2">
      <c r="A33" s="54"/>
      <c r="B33" s="59"/>
      <c r="C33" s="142"/>
      <c r="D33" s="143"/>
      <c r="E33" s="842" t="s">
        <v>600</v>
      </c>
      <c r="F33" s="843"/>
      <c r="G33" s="589">
        <v>0.1</v>
      </c>
      <c r="H33" s="322" t="s">
        <v>716</v>
      </c>
      <c r="I33" s="62"/>
      <c r="J33" s="54"/>
      <c r="K33" s="54"/>
      <c r="L33" s="54"/>
      <c r="M33" s="54"/>
      <c r="N33" s="54"/>
    </row>
    <row r="34" spans="1:14" x14ac:dyDescent="0.2">
      <c r="A34" s="54"/>
      <c r="B34" s="59"/>
      <c r="C34" s="319"/>
      <c r="D34" s="320"/>
      <c r="E34" s="844" t="s">
        <v>601</v>
      </c>
      <c r="F34" s="845"/>
      <c r="G34" s="120">
        <f>G32*G33</f>
        <v>0</v>
      </c>
      <c r="H34" s="323"/>
      <c r="I34" s="62"/>
      <c r="J34" s="54"/>
      <c r="K34" s="54"/>
      <c r="L34" s="54"/>
      <c r="M34" s="54"/>
      <c r="N34" s="54"/>
    </row>
    <row r="35" spans="1:14" x14ac:dyDescent="0.2">
      <c r="A35" s="54"/>
      <c r="B35" s="59"/>
      <c r="C35" s="152"/>
      <c r="D35" s="153"/>
      <c r="E35" s="154" t="s">
        <v>937</v>
      </c>
      <c r="F35" s="154"/>
      <c r="G35" s="155">
        <f>G14+G34</f>
        <v>0</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38" t="s">
        <v>1056</v>
      </c>
      <c r="C38" s="839"/>
      <c r="D38" s="839"/>
      <c r="E38" s="839"/>
      <c r="F38" s="839"/>
      <c r="G38" s="839"/>
      <c r="H38" s="839"/>
      <c r="I38" s="840"/>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1" t="s">
        <v>936</v>
      </c>
      <c r="D40" s="841"/>
      <c r="E40" s="841"/>
      <c r="F40" s="841"/>
      <c r="G40" s="841"/>
      <c r="H40" s="841"/>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Harp International Limited</v>
      </c>
      <c r="E42" s="60"/>
      <c r="F42" s="818" t="s">
        <v>728</v>
      </c>
      <c r="G42" s="819"/>
      <c r="H42" s="820"/>
      <c r="I42" s="62"/>
      <c r="J42" s="54"/>
      <c r="K42" s="54"/>
      <c r="L42" s="54"/>
      <c r="M42" s="54"/>
      <c r="N42" s="54"/>
    </row>
    <row r="43" spans="1:14" x14ac:dyDescent="0.2">
      <c r="A43" s="54"/>
      <c r="B43" s="59"/>
      <c r="C43" s="81" t="s">
        <v>733</v>
      </c>
      <c r="D43" s="82" t="str">
        <f>D24</f>
        <v>EPR/NP3099FS</v>
      </c>
      <c r="E43" s="60"/>
      <c r="F43" s="821"/>
      <c r="G43" s="822"/>
      <c r="H43" s="823"/>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v>2600</v>
      </c>
      <c r="G48" s="114">
        <f>IF(F48/E48&lt;1,0,(F48/E48))</f>
        <v>10.4</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2" t="s">
        <v>946</v>
      </c>
      <c r="F51" s="154"/>
      <c r="G51" s="155">
        <f>SUM(G46:G49)</f>
        <v>10.4</v>
      </c>
      <c r="H51" s="156"/>
      <c r="I51" s="62"/>
      <c r="J51" s="54"/>
      <c r="K51" s="54"/>
      <c r="L51" s="54"/>
      <c r="M51" s="54"/>
      <c r="N51" s="54"/>
    </row>
    <row r="52" spans="1:14" ht="13.5" thickBot="1" x14ac:dyDescent="0.25">
      <c r="A52" s="54"/>
      <c r="B52" s="66"/>
      <c r="C52" s="75"/>
      <c r="D52" s="75"/>
      <c r="E52" s="593"/>
      <c r="F52" s="75"/>
      <c r="G52" s="594"/>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K42" sqref="K42"/>
    </sheetView>
  </sheetViews>
  <sheetFormatPr defaultColWidth="9.140625"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0" t="s">
        <v>599</v>
      </c>
      <c r="C2" s="805"/>
      <c r="D2" s="805"/>
      <c r="E2" s="805"/>
      <c r="F2" s="805"/>
      <c r="G2" s="805"/>
      <c r="H2" s="805"/>
      <c r="I2" s="805"/>
      <c r="J2" s="805"/>
      <c r="K2" s="805"/>
      <c r="L2" s="805"/>
      <c r="M2" s="851"/>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Harp International Limited</v>
      </c>
      <c r="E4" s="60"/>
      <c r="F4" s="60"/>
      <c r="G4" s="60"/>
      <c r="H4" s="60"/>
      <c r="I4" s="60"/>
      <c r="J4" s="60"/>
      <c r="K4" s="60"/>
      <c r="L4" s="60"/>
      <c r="M4" s="62"/>
      <c r="N4" s="54"/>
      <c r="O4" s="54"/>
      <c r="P4" s="54"/>
      <c r="Q4" s="54"/>
      <c r="R4" s="54"/>
    </row>
    <row r="5" spans="1:18" x14ac:dyDescent="0.2">
      <c r="A5" s="54"/>
      <c r="B5" s="59"/>
      <c r="C5" s="81" t="s">
        <v>72</v>
      </c>
      <c r="D5" s="82" t="str">
        <f>Introduction!I8</f>
        <v>EPR/NP3099FS</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6">
        <f>ROUND(Air!G130,0)</f>
        <v>0</v>
      </c>
      <c r="E8" s="587"/>
      <c r="F8" s="60"/>
      <c r="G8" s="60"/>
      <c r="H8" s="60"/>
      <c r="I8" s="60"/>
      <c r="J8" s="60"/>
      <c r="K8" s="60"/>
      <c r="L8" s="60"/>
      <c r="M8" s="62"/>
      <c r="N8" s="54"/>
      <c r="O8" s="54"/>
      <c r="P8" s="54"/>
      <c r="Q8" s="54"/>
      <c r="R8" s="54"/>
    </row>
    <row r="9" spans="1:18" x14ac:dyDescent="0.2">
      <c r="A9" s="54"/>
      <c r="B9" s="59"/>
      <c r="C9" s="85" t="s">
        <v>525</v>
      </c>
      <c r="D9" s="586">
        <f>ROUND(Water!G91,0)</f>
        <v>0</v>
      </c>
      <c r="E9" s="60"/>
      <c r="F9" s="60"/>
      <c r="G9" s="60"/>
      <c r="H9" s="60"/>
      <c r="I9" s="60"/>
      <c r="J9" s="60"/>
      <c r="K9" s="60"/>
      <c r="L9" s="60"/>
      <c r="M9" s="62"/>
      <c r="N9" s="54"/>
      <c r="O9" s="54"/>
      <c r="P9" s="54"/>
      <c r="Q9" s="54"/>
      <c r="R9" s="54"/>
    </row>
    <row r="10" spans="1:18" x14ac:dyDescent="0.2">
      <c r="A10" s="54"/>
      <c r="B10" s="59"/>
      <c r="C10" s="85" t="s">
        <v>592</v>
      </c>
      <c r="D10" s="586">
        <f>ROUND(Land!G14,0)</f>
        <v>0</v>
      </c>
      <c r="E10" s="60"/>
      <c r="F10" s="60"/>
      <c r="G10" s="60"/>
      <c r="H10" s="60"/>
      <c r="I10" s="60"/>
      <c r="J10" s="60"/>
      <c r="K10" s="60"/>
      <c r="L10" s="60"/>
      <c r="M10" s="62"/>
      <c r="N10" s="54"/>
      <c r="O10" s="54"/>
      <c r="P10" s="54"/>
      <c r="Q10" s="54"/>
      <c r="R10" s="54"/>
    </row>
    <row r="11" spans="1:18" x14ac:dyDescent="0.2">
      <c r="A11" s="54"/>
      <c r="B11" s="59"/>
      <c r="C11" s="85" t="s">
        <v>594</v>
      </c>
      <c r="D11" s="586">
        <f>ROUND(Sewer!G93,0)</f>
        <v>0</v>
      </c>
      <c r="E11" s="60"/>
      <c r="F11" s="60"/>
      <c r="G11" s="60"/>
      <c r="H11" s="60"/>
      <c r="I11" s="60"/>
      <c r="J11" s="60"/>
      <c r="K11" s="60"/>
      <c r="L11" s="60"/>
      <c r="M11" s="62"/>
      <c r="N11" s="54"/>
      <c r="O11" s="54"/>
      <c r="P11" s="54"/>
      <c r="Q11" s="54"/>
      <c r="R11" s="54"/>
    </row>
    <row r="12" spans="1:18" x14ac:dyDescent="0.2">
      <c r="A12" s="54"/>
      <c r="B12" s="59"/>
      <c r="C12" s="85" t="s">
        <v>61</v>
      </c>
      <c r="D12" s="586">
        <f>ROUND(Waste!G35,0)</f>
        <v>0</v>
      </c>
      <c r="E12" s="60"/>
      <c r="F12" s="60"/>
      <c r="G12" s="60"/>
      <c r="H12" s="60"/>
      <c r="I12" s="60"/>
      <c r="J12" s="60"/>
      <c r="K12" s="60"/>
      <c r="L12" s="60"/>
      <c r="M12" s="62"/>
      <c r="N12" s="54"/>
      <c r="O12" s="54"/>
      <c r="P12" s="54"/>
      <c r="Q12" s="54"/>
      <c r="R12" s="54"/>
    </row>
    <row r="13" spans="1:18" x14ac:dyDescent="0.2">
      <c r="A13" s="54"/>
      <c r="B13" s="59"/>
      <c r="C13" s="85" t="s">
        <v>62</v>
      </c>
      <c r="D13" s="586">
        <f>ROUND(Waste!G51,0)</f>
        <v>10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49" t="s">
        <v>596</v>
      </c>
      <c r="E21" s="849"/>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
      <c r="A27" s="54"/>
      <c r="B27" s="59"/>
      <c r="C27" s="85" t="s">
        <v>62</v>
      </c>
      <c r="D27" s="87">
        <f t="shared" si="0"/>
        <v>2</v>
      </c>
      <c r="E27" s="87" t="str">
        <f t="shared" si="1"/>
        <v>B</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21" zoomScale="90" workbookViewId="0">
      <selection activeCell="D14" sqref="D14"/>
    </sheetView>
  </sheetViews>
  <sheetFormatPr defaultColWidth="9.140625"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4" t="s">
        <v>587</v>
      </c>
      <c r="C5" s="825"/>
      <c r="D5" s="825"/>
      <c r="E5" s="825"/>
      <c r="F5" s="825"/>
      <c r="G5" s="826"/>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7" t="str">
        <f>Introduction!E8</f>
        <v>Harp International Limited</v>
      </c>
      <c r="E7" s="787"/>
      <c r="F7" s="787"/>
      <c r="G7" s="62"/>
      <c r="H7" s="54"/>
      <c r="I7" s="292"/>
      <c r="J7" s="54"/>
      <c r="K7" s="54"/>
      <c r="L7" s="54"/>
      <c r="M7" s="54"/>
    </row>
    <row r="8" spans="1:13" x14ac:dyDescent="0.2">
      <c r="A8" s="54"/>
      <c r="B8" s="59"/>
      <c r="C8" s="81" t="s">
        <v>72</v>
      </c>
      <c r="D8" s="787" t="str">
        <f>'Emissions Summary'!$D$5</f>
        <v>EPR/NP3099FS</v>
      </c>
      <c r="E8" s="787"/>
      <c r="F8" s="787"/>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0">
        <f>IF(D12="Yes",E12, IF(D14="Yes",E14,IF(D16="Yes",E16,0)))</f>
        <v>3</v>
      </c>
      <c r="G11" s="62"/>
      <c r="H11" s="54"/>
      <c r="I11" s="54"/>
      <c r="J11" s="54"/>
      <c r="K11" s="54"/>
      <c r="L11" s="54"/>
      <c r="M11" s="54"/>
    </row>
    <row r="12" spans="1:13" x14ac:dyDescent="0.2">
      <c r="A12" s="54"/>
      <c r="B12" s="59"/>
      <c r="C12" s="161" t="s">
        <v>631</v>
      </c>
      <c r="D12" s="24" t="s">
        <v>1008</v>
      </c>
      <c r="E12" s="173">
        <v>5</v>
      </c>
      <c r="F12" s="861"/>
      <c r="G12" s="62"/>
      <c r="H12" s="54"/>
      <c r="I12" s="54"/>
      <c r="J12" s="54"/>
      <c r="K12" s="54"/>
      <c r="L12" s="54"/>
      <c r="M12" s="54"/>
    </row>
    <row r="13" spans="1:13" x14ac:dyDescent="0.2">
      <c r="A13" s="54"/>
      <c r="B13" s="59"/>
      <c r="C13" s="455" t="s">
        <v>270</v>
      </c>
      <c r="D13" s="70"/>
      <c r="E13" s="174"/>
      <c r="F13" s="861"/>
      <c r="G13" s="62"/>
      <c r="H13" s="54"/>
      <c r="I13" s="54"/>
      <c r="J13" s="54"/>
      <c r="K13" s="54"/>
      <c r="L13" s="54"/>
      <c r="M13" s="54"/>
    </row>
    <row r="14" spans="1:13" x14ac:dyDescent="0.2">
      <c r="A14" s="54"/>
      <c r="B14" s="59"/>
      <c r="C14" s="161" t="s">
        <v>268</v>
      </c>
      <c r="D14" s="24" t="s">
        <v>1007</v>
      </c>
      <c r="E14" s="174">
        <v>3</v>
      </c>
      <c r="F14" s="861"/>
      <c r="G14" s="62"/>
      <c r="H14" s="54"/>
      <c r="I14" s="54"/>
      <c r="J14" s="54"/>
      <c r="K14" s="54"/>
      <c r="L14" s="54"/>
      <c r="M14" s="54"/>
    </row>
    <row r="15" spans="1:13" ht="12.75" customHeight="1" x14ac:dyDescent="0.2">
      <c r="A15" s="54"/>
      <c r="B15" s="59"/>
      <c r="C15" s="455" t="s">
        <v>267</v>
      </c>
      <c r="D15" s="171"/>
      <c r="E15" s="174"/>
      <c r="F15" s="861"/>
      <c r="G15" s="62"/>
      <c r="H15" s="54"/>
      <c r="I15" s="54"/>
      <c r="J15" s="54"/>
      <c r="K15" s="54"/>
      <c r="L15" s="54"/>
      <c r="M15" s="54"/>
    </row>
    <row r="16" spans="1:13" x14ac:dyDescent="0.2">
      <c r="A16" s="54"/>
      <c r="B16" s="59"/>
      <c r="C16" s="162" t="s">
        <v>269</v>
      </c>
      <c r="D16" s="24" t="s">
        <v>1008</v>
      </c>
      <c r="E16" s="175">
        <v>1</v>
      </c>
      <c r="F16" s="862"/>
      <c r="G16" s="62"/>
      <c r="H16" s="54"/>
      <c r="I16" s="54"/>
      <c r="J16" s="54"/>
      <c r="K16" s="54"/>
      <c r="L16" s="54"/>
      <c r="M16" s="54"/>
    </row>
    <row r="17" spans="1:13" ht="25.5" x14ac:dyDescent="0.2">
      <c r="A17" s="54"/>
      <c r="B17" s="59"/>
      <c r="C17" s="163" t="s">
        <v>628</v>
      </c>
      <c r="D17" s="79"/>
      <c r="E17" s="172"/>
      <c r="F17" s="860">
        <f>IF(D18="Yes",E18, IF(D20="Yes",E20,0))</f>
        <v>0</v>
      </c>
      <c r="G17" s="62"/>
      <c r="H17" s="54"/>
      <c r="I17" s="54"/>
      <c r="J17" s="54"/>
      <c r="K17" s="54"/>
      <c r="L17" s="54"/>
      <c r="M17" s="54"/>
    </row>
    <row r="18" spans="1:13" x14ac:dyDescent="0.2">
      <c r="A18" s="54"/>
      <c r="B18" s="59"/>
      <c r="C18" s="164" t="s">
        <v>629</v>
      </c>
      <c r="D18" s="24" t="s">
        <v>1008</v>
      </c>
      <c r="E18" s="173">
        <v>3</v>
      </c>
      <c r="F18" s="861"/>
      <c r="G18" s="62"/>
      <c r="H18" s="54"/>
      <c r="I18" s="54"/>
      <c r="J18" s="54"/>
      <c r="K18" s="54"/>
      <c r="L18" s="54"/>
      <c r="M18" s="54"/>
    </row>
    <row r="19" spans="1:13" ht="12.75" customHeight="1" x14ac:dyDescent="0.2">
      <c r="A19" s="54"/>
      <c r="B19" s="59"/>
      <c r="C19" s="455" t="s">
        <v>958</v>
      </c>
      <c r="D19" s="70"/>
      <c r="E19" s="174"/>
      <c r="F19" s="861"/>
      <c r="G19" s="62"/>
      <c r="H19" s="54"/>
      <c r="I19" s="54"/>
      <c r="J19" s="54"/>
      <c r="K19" s="54"/>
      <c r="L19" s="54"/>
      <c r="M19" s="54"/>
    </row>
    <row r="20" spans="1:13" x14ac:dyDescent="0.2">
      <c r="A20" s="54"/>
      <c r="B20" s="59"/>
      <c r="C20" s="165" t="s">
        <v>630</v>
      </c>
      <c r="D20" s="25" t="s">
        <v>1008</v>
      </c>
      <c r="E20" s="176">
        <v>2</v>
      </c>
      <c r="F20" s="862"/>
      <c r="G20" s="62"/>
      <c r="H20" s="54"/>
      <c r="I20" s="54"/>
      <c r="J20" s="54"/>
      <c r="K20" s="54"/>
      <c r="L20" s="54"/>
      <c r="M20" s="54"/>
    </row>
    <row r="21" spans="1:13" x14ac:dyDescent="0.2">
      <c r="A21" s="54"/>
      <c r="B21" s="59"/>
      <c r="C21" s="166" t="s">
        <v>976</v>
      </c>
      <c r="D21" s="26" t="s">
        <v>1008</v>
      </c>
      <c r="E21" s="177">
        <v>2</v>
      </c>
      <c r="F21" s="860">
        <f>IF(D21="Yes",E21, IF(D23="Yes",E23,0))</f>
        <v>1</v>
      </c>
      <c r="G21" s="62"/>
      <c r="H21" s="54"/>
      <c r="I21" s="54"/>
      <c r="J21" s="54"/>
      <c r="K21" s="54"/>
      <c r="L21" s="54"/>
      <c r="M21" s="54"/>
    </row>
    <row r="22" spans="1:13" ht="12.75" customHeight="1" x14ac:dyDescent="0.2">
      <c r="A22" s="54"/>
      <c r="B22" s="59"/>
      <c r="C22" s="455" t="s">
        <v>958</v>
      </c>
      <c r="D22" s="171"/>
      <c r="E22" s="70"/>
      <c r="F22" s="861"/>
      <c r="G22" s="62"/>
      <c r="H22" s="54"/>
      <c r="I22" s="54"/>
      <c r="J22" s="54"/>
      <c r="K22" s="54"/>
      <c r="L22" s="54"/>
      <c r="M22" s="54"/>
    </row>
    <row r="23" spans="1:13" x14ac:dyDescent="0.2">
      <c r="A23" s="54"/>
      <c r="B23" s="59"/>
      <c r="C23" s="167" t="s">
        <v>977</v>
      </c>
      <c r="D23" s="24" t="s">
        <v>1007</v>
      </c>
      <c r="E23" s="70">
        <v>1</v>
      </c>
      <c r="F23" s="861"/>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1053</v>
      </c>
      <c r="D25" s="863"/>
      <c r="E25" s="864"/>
      <c r="F25" s="861">
        <f>IF(D28="Yes",E28,IF(D27="Yes",E27,IF(D26="Yes",E26,0)))</f>
        <v>3</v>
      </c>
      <c r="G25" s="62"/>
      <c r="H25" s="54"/>
      <c r="I25" s="54"/>
      <c r="J25" s="54"/>
      <c r="K25" s="54"/>
      <c r="L25" s="54"/>
      <c r="M25" s="54"/>
    </row>
    <row r="26" spans="1:13" x14ac:dyDescent="0.2">
      <c r="A26" s="54"/>
      <c r="B26" s="59"/>
      <c r="C26" s="164" t="s">
        <v>271</v>
      </c>
      <c r="D26" s="24" t="s">
        <v>1008</v>
      </c>
      <c r="E26" s="70">
        <v>1</v>
      </c>
      <c r="F26" s="861"/>
      <c r="G26" s="62"/>
      <c r="H26" s="54"/>
      <c r="I26" s="54"/>
      <c r="J26" s="54"/>
      <c r="K26" s="54"/>
      <c r="L26" s="54"/>
      <c r="M26" s="54"/>
    </row>
    <row r="27" spans="1:13" x14ac:dyDescent="0.2">
      <c r="A27" s="54"/>
      <c r="B27" s="59"/>
      <c r="C27" s="164" t="s">
        <v>272</v>
      </c>
      <c r="D27" s="24" t="s">
        <v>1008</v>
      </c>
      <c r="E27" s="70">
        <v>2</v>
      </c>
      <c r="F27" s="861"/>
      <c r="G27" s="62"/>
      <c r="H27" s="54"/>
      <c r="I27" s="54"/>
      <c r="J27" s="54"/>
      <c r="K27" s="54"/>
      <c r="L27" s="54"/>
      <c r="M27" s="54"/>
    </row>
    <row r="28" spans="1:13" x14ac:dyDescent="0.2">
      <c r="A28" s="54"/>
      <c r="B28" s="59"/>
      <c r="C28" s="164" t="s">
        <v>632</v>
      </c>
      <c r="D28" s="24" t="s">
        <v>1007</v>
      </c>
      <c r="E28" s="175">
        <v>3</v>
      </c>
      <c r="F28" s="862"/>
      <c r="G28" s="62"/>
      <c r="H28" s="54"/>
      <c r="I28" s="54"/>
      <c r="J28" s="54"/>
      <c r="K28" s="54"/>
      <c r="L28" s="54"/>
      <c r="M28" s="54"/>
    </row>
    <row r="29" spans="1:13" x14ac:dyDescent="0.2">
      <c r="A29" s="54"/>
      <c r="B29" s="59"/>
      <c r="C29" s="858" t="s">
        <v>1054</v>
      </c>
      <c r="D29" s="170"/>
      <c r="E29" s="174"/>
      <c r="F29" s="860">
        <f>IF(D30="Yes",E30, IF(D32="Yes",E32,0))</f>
        <v>0</v>
      </c>
      <c r="G29" s="62"/>
      <c r="H29" s="54"/>
      <c r="I29" s="54"/>
      <c r="J29" s="54"/>
      <c r="K29" s="54"/>
      <c r="L29" s="54"/>
      <c r="M29" s="54"/>
    </row>
    <row r="30" spans="1:13" x14ac:dyDescent="0.2">
      <c r="A30" s="54"/>
      <c r="B30" s="59"/>
      <c r="C30" s="859"/>
      <c r="D30" s="24" t="s">
        <v>1008</v>
      </c>
      <c r="E30" s="173">
        <v>2</v>
      </c>
      <c r="F30" s="861"/>
      <c r="G30" s="62"/>
      <c r="H30" s="54"/>
      <c r="I30" s="54"/>
      <c r="J30" s="54"/>
      <c r="K30" s="54"/>
      <c r="L30" s="54"/>
      <c r="M30" s="54"/>
    </row>
    <row r="31" spans="1:13" x14ac:dyDescent="0.2">
      <c r="A31" s="54"/>
      <c r="B31" s="59"/>
      <c r="C31" s="455" t="s">
        <v>958</v>
      </c>
      <c r="D31" s="171"/>
      <c r="E31" s="174"/>
      <c r="F31" s="861"/>
      <c r="G31" s="62"/>
      <c r="H31" s="54"/>
      <c r="I31" s="54"/>
      <c r="J31" s="54"/>
      <c r="K31" s="54"/>
      <c r="L31" s="54"/>
      <c r="M31" s="54"/>
    </row>
    <row r="32" spans="1:13" x14ac:dyDescent="0.2">
      <c r="A32" s="54"/>
      <c r="B32" s="59"/>
      <c r="C32" s="168" t="s">
        <v>961</v>
      </c>
      <c r="D32" s="24" t="s">
        <v>1008</v>
      </c>
      <c r="E32" s="175">
        <v>1</v>
      </c>
      <c r="F32" s="862"/>
      <c r="G32" s="62"/>
      <c r="H32" s="54"/>
      <c r="I32" s="54"/>
      <c r="J32" s="54"/>
      <c r="K32" s="54"/>
      <c r="L32" s="54"/>
      <c r="M32" s="54"/>
    </row>
    <row r="33" spans="1:13" x14ac:dyDescent="0.2">
      <c r="A33" s="54"/>
      <c r="B33" s="59"/>
      <c r="C33" s="573" t="s">
        <v>997</v>
      </c>
      <c r="D33" s="170"/>
      <c r="E33" s="174"/>
      <c r="F33" s="860">
        <f>IF(D34="Yes",E34,IF(D37="Yes",E37,IF(D39="Yes",E39,0)))</f>
        <v>0</v>
      </c>
      <c r="G33" s="62"/>
      <c r="H33" s="54"/>
      <c r="I33" s="54"/>
      <c r="J33" s="54"/>
      <c r="K33" s="54"/>
      <c r="L33" s="54"/>
      <c r="M33" s="54"/>
    </row>
    <row r="34" spans="1:13" x14ac:dyDescent="0.2">
      <c r="A34" s="54"/>
      <c r="B34" s="59"/>
      <c r="C34" s="574" t="s">
        <v>180</v>
      </c>
      <c r="D34" s="24" t="s">
        <v>1008</v>
      </c>
      <c r="E34" s="173">
        <v>3</v>
      </c>
      <c r="F34" s="861"/>
      <c r="G34" s="62"/>
      <c r="H34" s="54"/>
      <c r="I34" s="54"/>
      <c r="J34" s="54"/>
      <c r="K34" s="54"/>
      <c r="L34" s="54"/>
      <c r="M34" s="54"/>
    </row>
    <row r="35" spans="1:13" x14ac:dyDescent="0.2">
      <c r="A35" s="54"/>
      <c r="B35" s="59"/>
      <c r="C35" s="455" t="s">
        <v>958</v>
      </c>
      <c r="D35" s="458"/>
      <c r="E35" s="174"/>
      <c r="F35" s="861"/>
      <c r="G35" s="62"/>
      <c r="H35" s="54"/>
      <c r="I35" s="54"/>
      <c r="J35" s="54"/>
      <c r="K35" s="54"/>
      <c r="L35" s="54"/>
      <c r="M35" s="54"/>
    </row>
    <row r="36" spans="1:13" x14ac:dyDescent="0.2">
      <c r="A36" s="54"/>
      <c r="B36" s="59"/>
      <c r="C36" s="460" t="s">
        <v>998</v>
      </c>
      <c r="D36" s="459"/>
      <c r="E36" s="174"/>
      <c r="F36" s="861"/>
      <c r="G36" s="62"/>
      <c r="H36" s="54"/>
      <c r="I36" s="54"/>
      <c r="J36" s="54"/>
      <c r="K36" s="54"/>
      <c r="L36" s="54"/>
      <c r="M36" s="54"/>
    </row>
    <row r="37" spans="1:13" x14ac:dyDescent="0.2">
      <c r="A37" s="54"/>
      <c r="B37" s="59"/>
      <c r="C37" s="574" t="s">
        <v>180</v>
      </c>
      <c r="D37" s="24" t="s">
        <v>1008</v>
      </c>
      <c r="E37" s="173">
        <v>2</v>
      </c>
      <c r="F37" s="861">
        <f>IF(D40="Y",E40,IF(D39="Y",E39,IF(D38="Y",E38,0)))</f>
        <v>0</v>
      </c>
      <c r="G37" s="62"/>
      <c r="H37" s="54"/>
      <c r="I37" s="54"/>
      <c r="J37" s="54"/>
      <c r="K37" s="54"/>
      <c r="L37" s="54"/>
      <c r="M37" s="54"/>
    </row>
    <row r="38" spans="1:13" x14ac:dyDescent="0.2">
      <c r="A38" s="54"/>
      <c r="B38" s="59"/>
      <c r="C38" s="455" t="s">
        <v>958</v>
      </c>
      <c r="D38" s="171"/>
      <c r="E38" s="174"/>
      <c r="F38" s="861"/>
      <c r="G38" s="62"/>
      <c r="H38" s="54"/>
      <c r="I38" s="54"/>
      <c r="J38" s="54"/>
      <c r="K38" s="54"/>
      <c r="L38" s="54"/>
      <c r="M38" s="54"/>
    </row>
    <row r="39" spans="1:13" x14ac:dyDescent="0.2">
      <c r="A39" s="54"/>
      <c r="B39" s="59"/>
      <c r="C39" s="568" t="s">
        <v>633</v>
      </c>
      <c r="D39" s="24" t="s">
        <v>1008</v>
      </c>
      <c r="E39" s="173">
        <v>1</v>
      </c>
      <c r="F39" s="861"/>
      <c r="G39" s="62"/>
      <c r="H39" s="54"/>
      <c r="I39" s="54"/>
      <c r="J39" s="54"/>
      <c r="K39" s="54"/>
      <c r="L39" s="54"/>
      <c r="M39" s="54"/>
    </row>
    <row r="40" spans="1:13" x14ac:dyDescent="0.2">
      <c r="A40" s="54"/>
      <c r="B40" s="59"/>
      <c r="C40" s="460" t="s">
        <v>451</v>
      </c>
      <c r="D40" s="458"/>
      <c r="E40" s="174"/>
      <c r="F40" s="862"/>
      <c r="G40" s="62"/>
      <c r="H40" s="54"/>
      <c r="I40" s="54"/>
      <c r="J40" s="54"/>
      <c r="K40" s="54"/>
      <c r="L40" s="54"/>
      <c r="M40" s="54"/>
    </row>
    <row r="41" spans="1:13" x14ac:dyDescent="0.2">
      <c r="A41" s="54"/>
      <c r="B41" s="59"/>
      <c r="C41" s="569" t="s">
        <v>962</v>
      </c>
      <c r="D41" s="5" t="s">
        <v>1008</v>
      </c>
      <c r="E41" s="178">
        <v>2</v>
      </c>
      <c r="F41" s="179">
        <f>IF(D41="Yes",E41,0)</f>
        <v>0</v>
      </c>
      <c r="G41" s="62"/>
      <c r="H41" s="54"/>
      <c r="I41" s="54"/>
      <c r="J41" s="22"/>
      <c r="K41" s="54"/>
      <c r="L41" s="54"/>
      <c r="M41" s="54"/>
    </row>
    <row r="42" spans="1:13" x14ac:dyDescent="0.2">
      <c r="A42" s="54"/>
      <c r="B42" s="59"/>
      <c r="C42" s="856" t="s">
        <v>398</v>
      </c>
      <c r="D42" s="852" t="s">
        <v>585</v>
      </c>
      <c r="E42" s="853"/>
      <c r="F42" s="180">
        <f>SUM(F11:F41)</f>
        <v>7</v>
      </c>
      <c r="G42" s="62"/>
      <c r="H42" s="54"/>
      <c r="I42" s="54"/>
      <c r="J42" s="54"/>
      <c r="K42" s="54"/>
      <c r="L42" s="54"/>
      <c r="M42" s="54"/>
    </row>
    <row r="43" spans="1:13" x14ac:dyDescent="0.2">
      <c r="A43" s="54"/>
      <c r="B43" s="59"/>
      <c r="C43" s="857"/>
      <c r="D43" s="854" t="s">
        <v>596</v>
      </c>
      <c r="E43" s="855"/>
      <c r="F43" s="181" t="str">
        <f>IF(F42&lt;=4,"A",IF(F42&lt;=8,"B",IF(F42&lt;=12,"C",IF(F42&lt;=17,"D","E"))))</f>
        <v>B</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3</v>
      </c>
      <c r="E49" s="60"/>
      <c r="F49" s="60"/>
      <c r="G49" s="62"/>
      <c r="H49" s="54"/>
      <c r="I49" s="54"/>
      <c r="J49" s="54"/>
      <c r="K49" s="54"/>
      <c r="L49" s="54"/>
      <c r="M49" s="54"/>
    </row>
    <row r="50" spans="1:13" x14ac:dyDescent="0.2">
      <c r="A50" s="54"/>
      <c r="B50" s="59"/>
      <c r="C50" s="107" t="s">
        <v>602</v>
      </c>
      <c r="D50" s="183">
        <f>F17</f>
        <v>0</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3</v>
      </c>
      <c r="E52" s="60"/>
      <c r="F52" s="60"/>
      <c r="G52" s="62"/>
      <c r="H52" s="54"/>
      <c r="I52" s="54"/>
      <c r="J52" s="54"/>
      <c r="K52" s="54"/>
      <c r="L52" s="54"/>
      <c r="M52" s="54"/>
    </row>
    <row r="53" spans="1:13" x14ac:dyDescent="0.2">
      <c r="A53" s="54"/>
      <c r="B53" s="59"/>
      <c r="C53" s="107" t="s">
        <v>604</v>
      </c>
      <c r="D53" s="183">
        <f>F29</f>
        <v>0</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0</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120" zoomScale="120" zoomScaleNormal="120" workbookViewId="0">
      <selection activeCell="H66" sqref="H66:I66"/>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9"/>
      <c r="O1" s="539"/>
      <c r="P1" s="539"/>
      <c r="Q1" s="539"/>
      <c r="R1" s="539"/>
      <c r="S1" s="539"/>
    </row>
    <row r="2" spans="1:19" s="27" customFormat="1" hidden="1" x14ac:dyDescent="0.2">
      <c r="A2" s="27" t="s">
        <v>1008</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937" t="s">
        <v>28</v>
      </c>
      <c r="D4" s="937"/>
      <c r="E4" s="937"/>
      <c r="F4" s="937"/>
      <c r="G4" s="937"/>
      <c r="H4" s="937"/>
      <c r="I4" s="937"/>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43" t="s">
        <v>609</v>
      </c>
      <c r="I6" s="944"/>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80" t="s">
        <v>963</v>
      </c>
      <c r="D8" s="881"/>
      <c r="E8" s="881"/>
      <c r="F8" s="881"/>
      <c r="G8" s="881"/>
      <c r="H8" s="881"/>
      <c r="I8" s="881"/>
      <c r="J8" s="468"/>
      <c r="K8" s="264"/>
      <c r="N8" s="539"/>
      <c r="O8" s="539"/>
      <c r="P8" s="539"/>
      <c r="Q8" s="539"/>
      <c r="R8" s="539"/>
      <c r="S8" s="539"/>
    </row>
    <row r="9" spans="1:19" s="27" customFormat="1" ht="30" customHeight="1" x14ac:dyDescent="0.2">
      <c r="B9" s="187"/>
      <c r="C9" s="195"/>
      <c r="D9" s="879" t="s">
        <v>634</v>
      </c>
      <c r="E9" s="879"/>
      <c r="F9" s="879"/>
      <c r="G9" s="879"/>
      <c r="H9" s="879"/>
      <c r="I9" s="879"/>
      <c r="J9" s="470"/>
      <c r="K9" s="264"/>
      <c r="N9" s="539"/>
      <c r="O9" s="539"/>
      <c r="P9" s="539"/>
      <c r="Q9" s="539"/>
      <c r="R9" s="539"/>
      <c r="S9" s="539"/>
    </row>
    <row r="10" spans="1:19" s="27" customFormat="1" ht="53.25" customHeight="1" x14ac:dyDescent="0.2">
      <c r="B10" s="187"/>
      <c r="C10" s="196">
        <v>1</v>
      </c>
      <c r="D10" s="197" t="s">
        <v>120</v>
      </c>
      <c r="E10" s="28" t="s">
        <v>1007</v>
      </c>
      <c r="F10" s="202">
        <v>2</v>
      </c>
      <c r="G10" s="203">
        <f t="shared" ref="G10:G18" si="0">IF(E10="yes",F10,0)</f>
        <v>2</v>
      </c>
      <c r="H10" s="939"/>
      <c r="I10" s="940"/>
      <c r="J10" s="641"/>
      <c r="K10" s="264"/>
      <c r="N10" s="539"/>
      <c r="O10" s="539"/>
      <c r="P10" s="539"/>
      <c r="Q10" s="539"/>
      <c r="R10" s="539"/>
      <c r="S10" s="539"/>
    </row>
    <row r="11" spans="1:19" s="27" customFormat="1" ht="54.75" customHeight="1" x14ac:dyDescent="0.2">
      <c r="B11" s="187"/>
      <c r="C11" s="198">
        <v>2</v>
      </c>
      <c r="D11" s="199" t="s">
        <v>740</v>
      </c>
      <c r="E11" s="462" t="s">
        <v>1007</v>
      </c>
      <c r="F11" s="203">
        <v>2</v>
      </c>
      <c r="G11" s="203">
        <f t="shared" si="0"/>
        <v>2</v>
      </c>
      <c r="H11" s="875"/>
      <c r="I11" s="876"/>
      <c r="J11" s="379"/>
      <c r="K11" s="264"/>
      <c r="N11" s="539"/>
      <c r="O11" s="539"/>
      <c r="P11" s="539"/>
      <c r="Q11" s="539"/>
      <c r="R11" s="539"/>
      <c r="S11" s="539"/>
    </row>
    <row r="12" spans="1:19" s="27" customFormat="1" ht="27.75" customHeight="1" x14ac:dyDescent="0.2">
      <c r="B12" s="187"/>
      <c r="C12" s="198">
        <v>3</v>
      </c>
      <c r="D12" s="199" t="s">
        <v>121</v>
      </c>
      <c r="E12" s="462" t="s">
        <v>1007</v>
      </c>
      <c r="F12" s="203">
        <v>2</v>
      </c>
      <c r="G12" s="203">
        <f t="shared" si="0"/>
        <v>2</v>
      </c>
      <c r="H12" s="875"/>
      <c r="I12" s="876"/>
      <c r="J12" s="379"/>
      <c r="K12" s="264"/>
      <c r="N12" s="539"/>
      <c r="O12" s="539"/>
      <c r="P12" s="539"/>
      <c r="Q12" s="539"/>
      <c r="R12" s="539"/>
      <c r="S12" s="539"/>
    </row>
    <row r="13" spans="1:19" s="27" customFormat="1" ht="53.25" customHeight="1" x14ac:dyDescent="0.2">
      <c r="B13" s="187"/>
      <c r="C13" s="198">
        <v>4</v>
      </c>
      <c r="D13" s="199" t="s">
        <v>32</v>
      </c>
      <c r="E13" s="462" t="s">
        <v>1007</v>
      </c>
      <c r="F13" s="203">
        <v>1</v>
      </c>
      <c r="G13" s="203">
        <f t="shared" si="0"/>
        <v>1</v>
      </c>
      <c r="H13" s="875"/>
      <c r="I13" s="876"/>
      <c r="J13" s="379"/>
      <c r="K13" s="264"/>
      <c r="N13" s="539"/>
      <c r="O13" s="539"/>
      <c r="P13" s="539"/>
      <c r="Q13" s="539"/>
      <c r="R13" s="539"/>
      <c r="S13" s="539"/>
    </row>
    <row r="14" spans="1:19" s="27" customFormat="1" ht="68.25" customHeight="1" x14ac:dyDescent="0.2">
      <c r="B14" s="187"/>
      <c r="C14" s="198">
        <v>5</v>
      </c>
      <c r="D14" s="199" t="s">
        <v>659</v>
      </c>
      <c r="E14" s="462" t="s">
        <v>1007</v>
      </c>
      <c r="F14" s="203">
        <v>1</v>
      </c>
      <c r="G14" s="203">
        <f t="shared" si="0"/>
        <v>1</v>
      </c>
      <c r="H14" s="875"/>
      <c r="I14" s="876"/>
      <c r="J14" s="379"/>
      <c r="K14" s="264"/>
      <c r="N14" s="539"/>
      <c r="O14" s="539"/>
      <c r="P14" s="539"/>
      <c r="Q14" s="539"/>
      <c r="R14" s="539"/>
      <c r="S14" s="539"/>
    </row>
    <row r="15" spans="1:19" s="27" customFormat="1" ht="41.25" customHeight="1" x14ac:dyDescent="0.2">
      <c r="B15" s="187"/>
      <c r="C15" s="198">
        <v>6</v>
      </c>
      <c r="D15" s="199" t="s">
        <v>935</v>
      </c>
      <c r="E15" s="462" t="s">
        <v>1007</v>
      </c>
      <c r="F15" s="203">
        <v>2</v>
      </c>
      <c r="G15" s="203">
        <f t="shared" si="0"/>
        <v>2</v>
      </c>
      <c r="H15" s="875"/>
      <c r="I15" s="876"/>
      <c r="J15" s="379"/>
      <c r="K15" s="264"/>
      <c r="N15" s="539"/>
      <c r="O15" s="539"/>
      <c r="P15" s="539"/>
      <c r="Q15" s="539"/>
      <c r="R15" s="539"/>
      <c r="S15" s="539"/>
    </row>
    <row r="16" spans="1:19" s="27" customFormat="1" ht="52.5" customHeight="1" x14ac:dyDescent="0.2">
      <c r="B16" s="187"/>
      <c r="C16" s="198">
        <v>7</v>
      </c>
      <c r="D16" s="199" t="s">
        <v>660</v>
      </c>
      <c r="E16" s="462" t="s">
        <v>1007</v>
      </c>
      <c r="F16" s="203">
        <v>2</v>
      </c>
      <c r="G16" s="203">
        <f t="shared" si="0"/>
        <v>2</v>
      </c>
      <c r="H16" s="875"/>
      <c r="I16" s="876"/>
      <c r="J16" s="379"/>
      <c r="K16" s="264"/>
      <c r="N16" s="539"/>
      <c r="O16" s="539"/>
      <c r="P16" s="539"/>
      <c r="Q16" s="539"/>
      <c r="R16" s="539"/>
      <c r="S16" s="539"/>
    </row>
    <row r="17" spans="2:19" s="27" customFormat="1" ht="54" customHeight="1" x14ac:dyDescent="0.2">
      <c r="B17" s="187"/>
      <c r="C17" s="198">
        <v>8</v>
      </c>
      <c r="D17" s="199" t="s">
        <v>33</v>
      </c>
      <c r="E17" s="462" t="s">
        <v>1008</v>
      </c>
      <c r="F17" s="203">
        <v>-2</v>
      </c>
      <c r="G17" s="203">
        <f t="shared" si="0"/>
        <v>0</v>
      </c>
      <c r="H17" s="875"/>
      <c r="I17" s="876"/>
      <c r="J17" s="379"/>
      <c r="K17" s="264"/>
      <c r="N17" s="539"/>
      <c r="O17" s="539"/>
      <c r="P17" s="539"/>
      <c r="Q17" s="539"/>
      <c r="R17" s="539"/>
      <c r="S17" s="539"/>
    </row>
    <row r="18" spans="2:19" s="27" customFormat="1" ht="54.75" customHeight="1" x14ac:dyDescent="0.2">
      <c r="B18" s="187"/>
      <c r="C18" s="198">
        <v>9</v>
      </c>
      <c r="D18" s="199" t="s">
        <v>663</v>
      </c>
      <c r="E18" s="462" t="s">
        <v>1008</v>
      </c>
      <c r="F18" s="203">
        <v>-3</v>
      </c>
      <c r="G18" s="203">
        <f t="shared" si="0"/>
        <v>0</v>
      </c>
      <c r="H18" s="875"/>
      <c r="I18" s="876"/>
      <c r="J18" s="379"/>
      <c r="K18" s="264"/>
      <c r="N18" s="539"/>
      <c r="O18" s="539"/>
      <c r="P18" s="539"/>
      <c r="Q18" s="539"/>
      <c r="R18" s="539"/>
      <c r="S18" s="539"/>
    </row>
    <row r="19" spans="2:19" s="27" customFormat="1" x14ac:dyDescent="0.2">
      <c r="B19" s="187"/>
      <c r="C19" s="200"/>
      <c r="D19" s="201" t="s">
        <v>993</v>
      </c>
      <c r="E19" s="283"/>
      <c r="F19" s="204">
        <v>12</v>
      </c>
      <c r="G19" s="204">
        <f>SUM(G10:G18)</f>
        <v>12</v>
      </c>
      <c r="H19" s="941">
        <f>G19/F19</f>
        <v>1</v>
      </c>
      <c r="I19" s="942"/>
      <c r="J19" s="661">
        <f>H19*H158/10</f>
        <v>2</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80" t="s">
        <v>34</v>
      </c>
      <c r="D21" s="881"/>
      <c r="E21" s="881"/>
      <c r="F21" s="881"/>
      <c r="G21" s="881"/>
      <c r="H21" s="881"/>
      <c r="I21" s="881"/>
      <c r="J21" s="468"/>
      <c r="K21" s="264"/>
      <c r="N21" s="539"/>
      <c r="O21" s="539"/>
      <c r="P21" s="539"/>
      <c r="Q21" s="539"/>
      <c r="R21" s="539"/>
      <c r="S21" s="539"/>
    </row>
    <row r="22" spans="2:19" s="27" customFormat="1" ht="41.25" customHeight="1" x14ac:dyDescent="0.2">
      <c r="B22" s="187"/>
      <c r="C22" s="205"/>
      <c r="D22" s="887" t="s">
        <v>35</v>
      </c>
      <c r="E22" s="887"/>
      <c r="F22" s="887"/>
      <c r="G22" s="887"/>
      <c r="H22" s="887"/>
      <c r="I22" s="887"/>
      <c r="J22" s="476"/>
      <c r="K22" s="264"/>
      <c r="N22" s="539"/>
      <c r="O22" s="539"/>
      <c r="P22" s="539"/>
      <c r="Q22" s="539"/>
      <c r="R22" s="539"/>
      <c r="S22" s="539"/>
    </row>
    <row r="23" spans="2:19" s="27" customFormat="1" ht="26.25" customHeight="1" x14ac:dyDescent="0.2">
      <c r="B23" s="187"/>
      <c r="C23" s="206"/>
      <c r="D23" s="885" t="s">
        <v>53</v>
      </c>
      <c r="E23" s="885"/>
      <c r="F23" s="885"/>
      <c r="G23" s="885"/>
      <c r="H23" s="885"/>
      <c r="I23" s="885"/>
      <c r="J23" s="474"/>
      <c r="K23" s="264"/>
      <c r="N23" s="539"/>
      <c r="O23" s="539"/>
      <c r="P23" s="539"/>
      <c r="Q23" s="539"/>
      <c r="R23" s="539"/>
      <c r="S23" s="539"/>
    </row>
    <row r="24" spans="2:19" s="27" customFormat="1" ht="15.95" customHeight="1" x14ac:dyDescent="0.2">
      <c r="B24" s="187"/>
      <c r="C24" s="206"/>
      <c r="D24" s="885" t="s">
        <v>55</v>
      </c>
      <c r="E24" s="885"/>
      <c r="F24" s="885"/>
      <c r="G24" s="885"/>
      <c r="H24" s="885"/>
      <c r="I24" s="885"/>
      <c r="J24" s="474"/>
      <c r="K24" s="264"/>
      <c r="N24" s="539"/>
      <c r="O24" s="539"/>
      <c r="P24" s="539"/>
      <c r="Q24" s="539"/>
      <c r="R24" s="539"/>
      <c r="S24" s="539"/>
    </row>
    <row r="25" spans="2:19" s="27" customFormat="1" ht="18.75" customHeight="1" x14ac:dyDescent="0.2">
      <c r="B25" s="187"/>
      <c r="C25" s="207"/>
      <c r="D25" s="938" t="s">
        <v>56</v>
      </c>
      <c r="E25" s="938"/>
      <c r="F25" s="938"/>
      <c r="G25" s="938"/>
      <c r="H25" s="938"/>
      <c r="I25" s="938"/>
      <c r="J25" s="478"/>
      <c r="K25" s="264"/>
      <c r="N25" s="539"/>
      <c r="O25" s="539"/>
      <c r="P25" s="539"/>
      <c r="Q25" s="539"/>
      <c r="R25" s="539"/>
      <c r="S25" s="539"/>
    </row>
    <row r="26" spans="2:19" s="27" customFormat="1" ht="25.5" x14ac:dyDescent="0.2">
      <c r="B26" s="187"/>
      <c r="C26" s="210">
        <v>1</v>
      </c>
      <c r="D26" s="211" t="s">
        <v>979</v>
      </c>
      <c r="E26" s="945" t="s">
        <v>1007</v>
      </c>
      <c r="F26" s="947">
        <v>3</v>
      </c>
      <c r="G26" s="947">
        <f>IF(E26="yes",F26,0)</f>
        <v>3</v>
      </c>
      <c r="H26" s="931"/>
      <c r="I26" s="932"/>
      <c r="J26" s="929"/>
      <c r="K26" s="264"/>
      <c r="N26" s="539"/>
      <c r="O26" s="539"/>
      <c r="P26" s="539"/>
      <c r="Q26" s="539"/>
      <c r="R26" s="539"/>
      <c r="S26" s="539"/>
    </row>
    <row r="27" spans="2:19" s="27" customFormat="1" ht="67.5" customHeight="1" x14ac:dyDescent="0.2">
      <c r="B27" s="187"/>
      <c r="C27" s="212"/>
      <c r="D27" s="213" t="s">
        <v>57</v>
      </c>
      <c r="E27" s="946"/>
      <c r="F27" s="948"/>
      <c r="G27" s="948"/>
      <c r="H27" s="933"/>
      <c r="I27" s="934"/>
      <c r="J27" s="930"/>
      <c r="K27" s="264"/>
      <c r="N27" s="539"/>
      <c r="O27" s="539"/>
      <c r="P27" s="539"/>
      <c r="Q27" s="539"/>
      <c r="R27" s="539"/>
      <c r="S27" s="539"/>
    </row>
    <row r="28" spans="2:19" s="27" customFormat="1" ht="38.25" x14ac:dyDescent="0.2">
      <c r="B28" s="187"/>
      <c r="C28" s="214">
        <v>2</v>
      </c>
      <c r="D28" s="199" t="s">
        <v>658</v>
      </c>
      <c r="E28" s="461"/>
      <c r="F28" s="208"/>
      <c r="G28" s="199"/>
      <c r="H28" s="935"/>
      <c r="I28" s="936"/>
      <c r="J28" s="222"/>
      <c r="K28" s="264"/>
      <c r="N28" s="539"/>
      <c r="O28" s="539"/>
      <c r="P28" s="539"/>
      <c r="Q28" s="539"/>
      <c r="R28" s="539"/>
      <c r="S28" s="539"/>
    </row>
    <row r="29" spans="2:19" s="27" customFormat="1" ht="51" x14ac:dyDescent="0.2">
      <c r="B29" s="187"/>
      <c r="C29" s="215"/>
      <c r="D29" s="216" t="s">
        <v>966</v>
      </c>
      <c r="E29" s="462" t="s">
        <v>1007</v>
      </c>
      <c r="F29" s="203">
        <v>2</v>
      </c>
      <c r="G29" s="203">
        <f t="shared" ref="G29:G37" si="1">IF(E29="yes",F29,0)</f>
        <v>2</v>
      </c>
      <c r="H29" s="868"/>
      <c r="I29" s="869"/>
      <c r="J29" s="379"/>
      <c r="K29" s="264"/>
      <c r="N29" s="539"/>
      <c r="O29" s="539"/>
      <c r="P29" s="539"/>
      <c r="Q29" s="539"/>
      <c r="R29" s="539"/>
      <c r="S29" s="539"/>
    </row>
    <row r="30" spans="2:19" s="27" customFormat="1" ht="63.75" x14ac:dyDescent="0.2">
      <c r="B30" s="187"/>
      <c r="C30" s="217"/>
      <c r="D30" s="216" t="s">
        <v>36</v>
      </c>
      <c r="E30" s="462" t="s">
        <v>1007</v>
      </c>
      <c r="F30" s="203">
        <v>2</v>
      </c>
      <c r="G30" s="203">
        <f t="shared" si="1"/>
        <v>2</v>
      </c>
      <c r="H30" s="868"/>
      <c r="I30" s="869"/>
      <c r="J30" s="379"/>
      <c r="K30" s="264"/>
      <c r="N30" s="539"/>
      <c r="O30" s="539"/>
      <c r="P30" s="539"/>
      <c r="Q30" s="539"/>
      <c r="R30" s="539"/>
      <c r="S30" s="539"/>
    </row>
    <row r="31" spans="2:19" s="27" customFormat="1" ht="38.25" x14ac:dyDescent="0.2">
      <c r="B31" s="187"/>
      <c r="C31" s="218"/>
      <c r="D31" s="216" t="s">
        <v>967</v>
      </c>
      <c r="E31" s="462" t="s">
        <v>1007</v>
      </c>
      <c r="F31" s="203">
        <v>1</v>
      </c>
      <c r="G31" s="203">
        <f t="shared" si="1"/>
        <v>1</v>
      </c>
      <c r="H31" s="868"/>
      <c r="I31" s="869"/>
      <c r="J31" s="379"/>
      <c r="K31" s="264"/>
      <c r="N31" s="539"/>
      <c r="O31" s="539"/>
      <c r="P31" s="539"/>
      <c r="Q31" s="539"/>
      <c r="R31" s="539"/>
      <c r="S31" s="539"/>
    </row>
    <row r="32" spans="2:19" s="27" customFormat="1" ht="63.75" x14ac:dyDescent="0.2">
      <c r="B32" s="187"/>
      <c r="C32" s="219"/>
      <c r="D32" s="216" t="s">
        <v>968</v>
      </c>
      <c r="E32" s="462" t="s">
        <v>1007</v>
      </c>
      <c r="F32" s="203">
        <v>2</v>
      </c>
      <c r="G32" s="203">
        <f t="shared" si="1"/>
        <v>2</v>
      </c>
      <c r="H32" s="868"/>
      <c r="I32" s="869"/>
      <c r="J32" s="379"/>
      <c r="K32" s="264"/>
      <c r="N32" s="539"/>
      <c r="O32" s="539"/>
      <c r="P32" s="539"/>
      <c r="Q32" s="539"/>
      <c r="R32" s="539"/>
      <c r="S32" s="539"/>
    </row>
    <row r="33" spans="2:19" s="27" customFormat="1" ht="38.25" x14ac:dyDescent="0.2">
      <c r="B33" s="187"/>
      <c r="C33" s="219"/>
      <c r="D33" s="216" t="s">
        <v>30</v>
      </c>
      <c r="E33" s="462" t="s">
        <v>1007</v>
      </c>
      <c r="F33" s="203">
        <v>2</v>
      </c>
      <c r="G33" s="203">
        <f t="shared" si="1"/>
        <v>2</v>
      </c>
      <c r="H33" s="868"/>
      <c r="I33" s="869"/>
      <c r="J33" s="379"/>
      <c r="K33" s="264"/>
      <c r="N33" s="539"/>
      <c r="O33" s="539"/>
      <c r="P33" s="539"/>
      <c r="Q33" s="539"/>
      <c r="R33" s="539"/>
      <c r="S33" s="539"/>
    </row>
    <row r="34" spans="2:19" s="27" customFormat="1" ht="54" customHeight="1" x14ac:dyDescent="0.2">
      <c r="B34" s="187"/>
      <c r="C34" s="198">
        <v>3</v>
      </c>
      <c r="D34" s="199" t="s">
        <v>610</v>
      </c>
      <c r="E34" s="462" t="s">
        <v>1007</v>
      </c>
      <c r="F34" s="203">
        <v>1</v>
      </c>
      <c r="G34" s="203">
        <f t="shared" si="1"/>
        <v>1</v>
      </c>
      <c r="H34" s="868"/>
      <c r="I34" s="869"/>
      <c r="J34" s="379"/>
      <c r="K34" s="264"/>
      <c r="N34" s="539"/>
      <c r="O34" s="539"/>
      <c r="P34" s="539"/>
      <c r="Q34" s="539"/>
      <c r="R34" s="539"/>
      <c r="S34" s="539"/>
    </row>
    <row r="35" spans="2:19" s="27" customFormat="1" ht="53.25" customHeight="1" x14ac:dyDescent="0.2">
      <c r="B35" s="187"/>
      <c r="C35" s="198">
        <v>4</v>
      </c>
      <c r="D35" s="199" t="s">
        <v>741</v>
      </c>
      <c r="E35" s="462" t="s">
        <v>1007</v>
      </c>
      <c r="F35" s="203">
        <v>1</v>
      </c>
      <c r="G35" s="203">
        <f t="shared" si="1"/>
        <v>1</v>
      </c>
      <c r="H35" s="868"/>
      <c r="I35" s="869"/>
      <c r="J35" s="379"/>
      <c r="K35" s="264"/>
      <c r="N35" s="539"/>
      <c r="O35" s="539"/>
      <c r="P35" s="539"/>
      <c r="Q35" s="539"/>
      <c r="R35" s="539"/>
      <c r="S35" s="539"/>
    </row>
    <row r="36" spans="2:19" s="27" customFormat="1" ht="63.75" x14ac:dyDescent="0.2">
      <c r="B36" s="187"/>
      <c r="C36" s="198">
        <v>5</v>
      </c>
      <c r="D36" s="199" t="s">
        <v>668</v>
      </c>
      <c r="E36" s="462" t="s">
        <v>1007</v>
      </c>
      <c r="F36" s="203">
        <v>1</v>
      </c>
      <c r="G36" s="203">
        <f t="shared" si="1"/>
        <v>1</v>
      </c>
      <c r="H36" s="868"/>
      <c r="I36" s="869"/>
      <c r="J36" s="379"/>
      <c r="K36" s="264"/>
      <c r="N36" s="539"/>
      <c r="O36" s="539"/>
      <c r="P36" s="539"/>
      <c r="Q36" s="539"/>
      <c r="R36" s="539"/>
      <c r="S36" s="539"/>
    </row>
    <row r="37" spans="2:19" s="27" customFormat="1" ht="54.75" customHeight="1" x14ac:dyDescent="0.2">
      <c r="B37" s="187"/>
      <c r="C37" s="198">
        <v>6</v>
      </c>
      <c r="D37" s="199" t="s">
        <v>947</v>
      </c>
      <c r="E37" s="462" t="s">
        <v>1008</v>
      </c>
      <c r="F37" s="203">
        <v>-2</v>
      </c>
      <c r="G37" s="203">
        <f t="shared" si="1"/>
        <v>0</v>
      </c>
      <c r="H37" s="868"/>
      <c r="I37" s="869"/>
      <c r="J37" s="379"/>
      <c r="K37" s="264"/>
      <c r="N37" s="539"/>
      <c r="O37" s="539"/>
      <c r="P37" s="539"/>
      <c r="Q37" s="539"/>
      <c r="R37" s="539"/>
      <c r="S37" s="539"/>
    </row>
    <row r="38" spans="2:19" s="27" customFormat="1" ht="63.75" x14ac:dyDescent="0.2">
      <c r="B38" s="187"/>
      <c r="C38" s="198">
        <v>7</v>
      </c>
      <c r="D38" s="703" t="s">
        <v>1058</v>
      </c>
      <c r="E38" s="462" t="s">
        <v>1007</v>
      </c>
      <c r="F38" s="203">
        <v>-2</v>
      </c>
      <c r="G38" s="203">
        <f>IF(E38="no",F38,0)</f>
        <v>0</v>
      </c>
      <c r="H38" s="868"/>
      <c r="I38" s="869"/>
      <c r="J38" s="379"/>
      <c r="K38" s="264"/>
      <c r="N38" s="539"/>
      <c r="O38" s="539"/>
      <c r="P38" s="539"/>
      <c r="Q38" s="539"/>
      <c r="R38" s="539"/>
      <c r="S38" s="539"/>
    </row>
    <row r="39" spans="2:19" s="27" customFormat="1" ht="51" customHeight="1" x14ac:dyDescent="0.2">
      <c r="B39" s="187"/>
      <c r="C39" s="198">
        <v>8</v>
      </c>
      <c r="D39" s="199" t="s">
        <v>742</v>
      </c>
      <c r="E39" s="462" t="s">
        <v>1007</v>
      </c>
      <c r="F39" s="203">
        <v>2</v>
      </c>
      <c r="G39" s="203">
        <f>IF(E39="yes",F39,0)</f>
        <v>2</v>
      </c>
      <c r="H39" s="868"/>
      <c r="I39" s="869"/>
      <c r="J39" s="379"/>
      <c r="K39" s="264"/>
      <c r="N39" s="539"/>
      <c r="O39" s="539"/>
      <c r="P39" s="539"/>
      <c r="Q39" s="539"/>
      <c r="R39" s="539"/>
      <c r="S39" s="539"/>
    </row>
    <row r="40" spans="2:19" s="27" customFormat="1" x14ac:dyDescent="0.2">
      <c r="B40" s="187"/>
      <c r="C40" s="220"/>
      <c r="D40" s="221" t="s">
        <v>37</v>
      </c>
      <c r="E40" s="230"/>
      <c r="F40" s="209">
        <v>17</v>
      </c>
      <c r="G40" s="209">
        <f>SUM(G26:G39)</f>
        <v>17</v>
      </c>
      <c r="H40" s="888"/>
      <c r="I40" s="889"/>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80" t="s">
        <v>969</v>
      </c>
      <c r="D42" s="881"/>
      <c r="E42" s="881"/>
      <c r="F42" s="881"/>
      <c r="G42" s="881"/>
      <c r="H42" s="881"/>
      <c r="I42" s="881"/>
      <c r="J42" s="468"/>
      <c r="K42" s="264"/>
      <c r="N42" s="539"/>
      <c r="O42" s="539"/>
      <c r="P42" s="539"/>
      <c r="Q42" s="539"/>
      <c r="R42" s="539"/>
      <c r="S42" s="539"/>
    </row>
    <row r="43" spans="2:19" s="27" customFormat="1" ht="27" customHeight="1" x14ac:dyDescent="0.2">
      <c r="B43" s="187"/>
      <c r="C43" s="227"/>
      <c r="D43" s="886" t="s">
        <v>38</v>
      </c>
      <c r="E43" s="887"/>
      <c r="F43" s="887"/>
      <c r="G43" s="887"/>
      <c r="H43" s="887"/>
      <c r="I43" s="887"/>
      <c r="J43" s="476"/>
      <c r="K43" s="264"/>
      <c r="N43" s="539"/>
      <c r="O43" s="539"/>
      <c r="P43" s="539"/>
      <c r="Q43" s="539"/>
      <c r="R43" s="539"/>
      <c r="S43" s="539"/>
    </row>
    <row r="44" spans="2:19" s="27" customFormat="1" x14ac:dyDescent="0.2">
      <c r="B44" s="187"/>
      <c r="C44" s="228"/>
      <c r="D44" s="884" t="s">
        <v>933</v>
      </c>
      <c r="E44" s="885"/>
      <c r="F44" s="885"/>
      <c r="G44" s="885"/>
      <c r="H44" s="885"/>
      <c r="I44" s="885"/>
      <c r="J44" s="474"/>
      <c r="K44" s="264"/>
      <c r="N44" s="539"/>
      <c r="O44" s="539"/>
      <c r="P44" s="539"/>
      <c r="Q44" s="539"/>
      <c r="R44" s="539"/>
      <c r="S44" s="539"/>
    </row>
    <row r="45" spans="2:19" s="27" customFormat="1" x14ac:dyDescent="0.2">
      <c r="B45" s="187"/>
      <c r="C45" s="228"/>
      <c r="D45" s="884" t="s">
        <v>934</v>
      </c>
      <c r="E45" s="885"/>
      <c r="F45" s="885"/>
      <c r="G45" s="885"/>
      <c r="H45" s="885"/>
      <c r="I45" s="885"/>
      <c r="J45" s="474"/>
      <c r="K45" s="264"/>
      <c r="N45" s="539"/>
      <c r="O45" s="539"/>
      <c r="P45" s="539"/>
      <c r="Q45" s="539"/>
      <c r="R45" s="539"/>
      <c r="S45" s="539"/>
    </row>
    <row r="46" spans="2:19" s="27" customFormat="1" ht="51.95" customHeight="1" x14ac:dyDescent="0.2">
      <c r="B46" s="187"/>
      <c r="C46" s="228"/>
      <c r="D46" s="884" t="s">
        <v>59</v>
      </c>
      <c r="E46" s="885"/>
      <c r="F46" s="885"/>
      <c r="G46" s="885"/>
      <c r="H46" s="885"/>
      <c r="I46" s="885"/>
      <c r="J46" s="475"/>
      <c r="K46" s="264"/>
      <c r="N46" s="539"/>
      <c r="O46" s="539"/>
      <c r="P46" s="539"/>
      <c r="Q46" s="539"/>
      <c r="R46" s="539"/>
      <c r="S46" s="539"/>
    </row>
    <row r="47" spans="2:19" s="27" customFormat="1" hidden="1" x14ac:dyDescent="0.2">
      <c r="B47" s="187"/>
      <c r="C47" s="228"/>
      <c r="D47" s="884"/>
      <c r="E47" s="885"/>
      <c r="F47" s="885"/>
      <c r="G47" s="885"/>
      <c r="H47" s="885"/>
      <c r="I47" s="885"/>
      <c r="J47" s="474"/>
      <c r="K47" s="264"/>
      <c r="N47" s="539"/>
      <c r="O47" s="539"/>
      <c r="P47" s="539"/>
      <c r="Q47" s="539"/>
      <c r="R47" s="539"/>
      <c r="S47" s="539"/>
    </row>
    <row r="48" spans="2:19" s="27" customFormat="1" ht="12.75" customHeight="1" x14ac:dyDescent="0.2">
      <c r="B48" s="187"/>
      <c r="C48" s="228"/>
      <c r="D48" s="877" t="s">
        <v>920</v>
      </c>
      <c r="E48" s="878"/>
      <c r="F48" s="878"/>
      <c r="G48" s="878"/>
      <c r="H48" s="878"/>
      <c r="I48" s="878"/>
      <c r="J48" s="473"/>
      <c r="K48" s="264"/>
      <c r="N48" s="539"/>
      <c r="O48" s="539"/>
      <c r="P48" s="539"/>
      <c r="Q48" s="539"/>
      <c r="R48" s="539"/>
      <c r="S48" s="539"/>
    </row>
    <row r="49" spans="2:19" s="27" customFormat="1" ht="12.75" customHeight="1" x14ac:dyDescent="0.2">
      <c r="B49" s="187"/>
      <c r="C49" s="228"/>
      <c r="D49" s="877" t="s">
        <v>31</v>
      </c>
      <c r="E49" s="878"/>
      <c r="F49" s="878"/>
      <c r="G49" s="878"/>
      <c r="H49" s="878"/>
      <c r="I49" s="878"/>
      <c r="J49" s="473"/>
      <c r="K49" s="264"/>
      <c r="N49" s="539"/>
      <c r="O49" s="539"/>
      <c r="P49" s="539"/>
      <c r="Q49" s="539"/>
      <c r="R49" s="539"/>
      <c r="S49" s="539"/>
    </row>
    <row r="50" spans="2:19" s="27" customFormat="1" x14ac:dyDescent="0.2">
      <c r="B50" s="187"/>
      <c r="C50" s="229"/>
      <c r="D50" s="877" t="s">
        <v>924</v>
      </c>
      <c r="E50" s="878"/>
      <c r="F50" s="878"/>
      <c r="G50" s="878"/>
      <c r="H50" s="878"/>
      <c r="I50" s="878"/>
      <c r="J50" s="510"/>
      <c r="K50" s="264"/>
      <c r="N50" s="539"/>
      <c r="O50" s="539"/>
      <c r="P50" s="539"/>
      <c r="Q50" s="539"/>
      <c r="R50" s="539"/>
      <c r="S50" s="539"/>
    </row>
    <row r="51" spans="2:19" s="27" customFormat="1" ht="81" customHeight="1" x14ac:dyDescent="0.2">
      <c r="B51" s="187"/>
      <c r="C51" s="196">
        <v>1</v>
      </c>
      <c r="D51" s="197" t="s">
        <v>1055</v>
      </c>
      <c r="E51" s="28" t="s">
        <v>1007</v>
      </c>
      <c r="F51" s="202">
        <v>4</v>
      </c>
      <c r="G51" s="202">
        <f>IF(E51="yes",F51,0)</f>
        <v>4</v>
      </c>
      <c r="H51" s="882"/>
      <c r="I51" s="883"/>
      <c r="J51" s="380"/>
      <c r="K51" s="264"/>
      <c r="N51" s="539"/>
      <c r="O51" s="539"/>
      <c r="P51" s="539"/>
      <c r="Q51" s="539"/>
      <c r="R51" s="539"/>
      <c r="S51" s="539"/>
    </row>
    <row r="52" spans="2:19" s="27" customFormat="1" ht="29.45" customHeight="1" x14ac:dyDescent="0.2">
      <c r="B52" s="187"/>
      <c r="C52" s="198">
        <v>2</v>
      </c>
      <c r="D52" s="199" t="s">
        <v>60</v>
      </c>
      <c r="E52" s="462" t="s">
        <v>1007</v>
      </c>
      <c r="F52" s="203">
        <v>1</v>
      </c>
      <c r="G52" s="203">
        <f>IF(E52="yes",F52,0)</f>
        <v>1</v>
      </c>
      <c r="H52" s="875"/>
      <c r="I52" s="876"/>
      <c r="J52" s="379"/>
      <c r="K52" s="264"/>
      <c r="N52" s="539"/>
      <c r="O52" s="539"/>
      <c r="P52" s="539"/>
      <c r="Q52" s="539"/>
      <c r="R52" s="539"/>
      <c r="S52" s="539"/>
    </row>
    <row r="53" spans="2:19" s="27" customFormat="1" ht="66.75" customHeight="1" x14ac:dyDescent="0.2">
      <c r="B53" s="187"/>
      <c r="C53" s="198">
        <v>3</v>
      </c>
      <c r="D53" s="199" t="s">
        <v>190</v>
      </c>
      <c r="E53" s="462" t="s">
        <v>1007</v>
      </c>
      <c r="F53" s="203">
        <v>-2</v>
      </c>
      <c r="G53" s="203">
        <f>IF(E53="no",F53,0)</f>
        <v>0</v>
      </c>
      <c r="H53" s="875"/>
      <c r="I53" s="876"/>
      <c r="J53" s="379"/>
      <c r="K53" s="264"/>
      <c r="N53" s="539"/>
      <c r="O53" s="539"/>
      <c r="P53" s="539"/>
      <c r="Q53" s="539"/>
      <c r="R53" s="539"/>
      <c r="S53" s="539"/>
    </row>
    <row r="54" spans="2:19" s="27" customFormat="1" ht="67.5" customHeight="1" x14ac:dyDescent="0.2">
      <c r="B54" s="187"/>
      <c r="C54" s="198">
        <v>4</v>
      </c>
      <c r="D54" s="199" t="s">
        <v>743</v>
      </c>
      <c r="E54" s="462" t="s">
        <v>1007</v>
      </c>
      <c r="F54" s="203">
        <v>1</v>
      </c>
      <c r="G54" s="203">
        <f>IF(E54="yes",F54,0)</f>
        <v>1</v>
      </c>
      <c r="H54" s="875"/>
      <c r="I54" s="876"/>
      <c r="J54" s="379"/>
      <c r="K54" s="264"/>
      <c r="N54" s="539"/>
      <c r="O54" s="539"/>
      <c r="P54" s="539"/>
      <c r="Q54" s="539"/>
      <c r="R54" s="539"/>
      <c r="S54" s="539"/>
    </row>
    <row r="55" spans="2:19" s="27" customFormat="1" ht="51" x14ac:dyDescent="0.2">
      <c r="B55" s="187"/>
      <c r="C55" s="198">
        <v>5</v>
      </c>
      <c r="D55" s="199" t="s">
        <v>744</v>
      </c>
      <c r="E55" s="462" t="s">
        <v>1007</v>
      </c>
      <c r="F55" s="203">
        <v>1</v>
      </c>
      <c r="G55" s="203">
        <f>IF(E55="yes",F55,0)</f>
        <v>1</v>
      </c>
      <c r="H55" s="875"/>
      <c r="I55" s="876"/>
      <c r="J55" s="379"/>
      <c r="K55" s="264"/>
      <c r="N55" s="539"/>
      <c r="O55" s="539"/>
      <c r="P55" s="539"/>
      <c r="Q55" s="539"/>
      <c r="R55" s="539"/>
      <c r="S55" s="539"/>
    </row>
    <row r="56" spans="2:19" s="27" customFormat="1" ht="68.25" customHeight="1" x14ac:dyDescent="0.2">
      <c r="B56" s="187"/>
      <c r="C56" s="198">
        <v>6</v>
      </c>
      <c r="D56" s="199" t="s">
        <v>919</v>
      </c>
      <c r="E56" s="462" t="s">
        <v>1007</v>
      </c>
      <c r="F56" s="203">
        <v>2</v>
      </c>
      <c r="G56" s="203">
        <f>IF(E56="yes",F56,0)</f>
        <v>2</v>
      </c>
      <c r="H56" s="875"/>
      <c r="I56" s="876"/>
      <c r="J56" s="379"/>
      <c r="K56" s="264"/>
      <c r="N56" s="539"/>
      <c r="O56" s="539"/>
      <c r="P56" s="539"/>
      <c r="Q56" s="539"/>
      <c r="R56" s="539"/>
      <c r="S56" s="539"/>
    </row>
    <row r="57" spans="2:19" s="27" customFormat="1" ht="66.75" customHeight="1" x14ac:dyDescent="0.2">
      <c r="B57" s="187"/>
      <c r="C57" s="198">
        <v>7</v>
      </c>
      <c r="D57" s="199" t="s">
        <v>657</v>
      </c>
      <c r="E57" s="462" t="s">
        <v>1008</v>
      </c>
      <c r="F57" s="203">
        <v>-2</v>
      </c>
      <c r="G57" s="203">
        <f>IF(E57="yes",F57,0)</f>
        <v>0</v>
      </c>
      <c r="H57" s="875"/>
      <c r="I57" s="876"/>
      <c r="J57" s="379"/>
      <c r="K57" s="264"/>
      <c r="N57" s="539"/>
      <c r="O57" s="539"/>
      <c r="P57" s="539"/>
      <c r="Q57" s="539"/>
      <c r="R57" s="539"/>
      <c r="S57" s="539"/>
    </row>
    <row r="58" spans="2:19" s="27" customFormat="1" ht="66.75" customHeight="1" x14ac:dyDescent="0.2">
      <c r="B58" s="187"/>
      <c r="C58" s="198">
        <v>8</v>
      </c>
      <c r="D58" s="199" t="s">
        <v>739</v>
      </c>
      <c r="E58" s="462" t="s">
        <v>1007</v>
      </c>
      <c r="F58" s="203">
        <v>3</v>
      </c>
      <c r="G58" s="203">
        <f>IF(E58="yes",F58,0)</f>
        <v>3</v>
      </c>
      <c r="H58" s="875"/>
      <c r="I58" s="876"/>
      <c r="J58" s="379"/>
      <c r="K58" s="264"/>
      <c r="N58" s="539"/>
      <c r="O58" s="539"/>
      <c r="P58" s="539"/>
      <c r="Q58" s="539"/>
      <c r="R58" s="539"/>
      <c r="S58" s="539"/>
    </row>
    <row r="59" spans="2:19" s="27" customFormat="1" x14ac:dyDescent="0.2">
      <c r="B59" s="187"/>
      <c r="C59" s="220"/>
      <c r="D59" s="221" t="s">
        <v>611</v>
      </c>
      <c r="E59" s="230"/>
      <c r="F59" s="209">
        <v>12</v>
      </c>
      <c r="G59" s="209">
        <f>SUM(G51:G58)</f>
        <v>12</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80" t="s">
        <v>970</v>
      </c>
      <c r="D61" s="881"/>
      <c r="E61" s="881"/>
      <c r="F61" s="881"/>
      <c r="G61" s="881"/>
      <c r="H61" s="881"/>
      <c r="I61" s="881"/>
      <c r="J61" s="468"/>
      <c r="K61" s="264"/>
      <c r="N61" s="539"/>
      <c r="O61" s="539"/>
      <c r="P61" s="539"/>
      <c r="Q61" s="539"/>
      <c r="R61" s="539"/>
      <c r="S61" s="539"/>
    </row>
    <row r="62" spans="2:19" s="27" customFormat="1" ht="25.5" customHeight="1" x14ac:dyDescent="0.2">
      <c r="B62" s="187"/>
      <c r="C62" s="232"/>
      <c r="D62" s="879" t="s">
        <v>348</v>
      </c>
      <c r="E62" s="879"/>
      <c r="F62" s="879"/>
      <c r="G62" s="879"/>
      <c r="H62" s="879"/>
      <c r="I62" s="879"/>
      <c r="J62" s="470"/>
      <c r="K62" s="264"/>
      <c r="N62" s="539"/>
      <c r="O62" s="539"/>
      <c r="P62" s="539"/>
      <c r="Q62" s="539"/>
      <c r="R62" s="539"/>
      <c r="S62" s="539"/>
    </row>
    <row r="63" spans="2:19" s="27" customFormat="1" ht="40.5" customHeight="1" x14ac:dyDescent="0.2">
      <c r="B63" s="187"/>
      <c r="C63" s="233">
        <v>1</v>
      </c>
      <c r="D63" s="870" t="s">
        <v>349</v>
      </c>
      <c r="E63" s="871"/>
      <c r="F63" s="872"/>
      <c r="G63" s="872"/>
      <c r="H63" s="872"/>
      <c r="I63" s="872"/>
      <c r="J63" s="471"/>
      <c r="K63" s="264"/>
      <c r="N63" s="539"/>
      <c r="O63" s="539"/>
      <c r="P63" s="539"/>
      <c r="Q63" s="539"/>
      <c r="R63" s="539"/>
      <c r="S63" s="539"/>
    </row>
    <row r="64" spans="2:19" s="27" customFormat="1" ht="39.75" customHeight="1" x14ac:dyDescent="0.2">
      <c r="B64" s="187"/>
      <c r="C64" s="234">
        <v>1.1000000000000001</v>
      </c>
      <c r="D64" s="235" t="s">
        <v>65</v>
      </c>
      <c r="E64" s="462" t="s">
        <v>1008</v>
      </c>
      <c r="F64" s="236">
        <v>20</v>
      </c>
      <c r="G64" s="199">
        <f>IF(E64="yes",F64,0)</f>
        <v>0</v>
      </c>
      <c r="H64" s="875"/>
      <c r="I64" s="876"/>
      <c r="J64" s="381"/>
      <c r="K64" s="264"/>
      <c r="N64" s="539"/>
      <c r="O64" s="539"/>
      <c r="P64" s="539"/>
      <c r="Q64" s="539"/>
      <c r="R64" s="539"/>
      <c r="S64" s="539"/>
    </row>
    <row r="65" spans="2:19" s="27" customFormat="1" ht="57.75" customHeight="1" x14ac:dyDescent="0.2">
      <c r="B65" s="187"/>
      <c r="C65" s="234">
        <v>1.2</v>
      </c>
      <c r="D65" s="235" t="s">
        <v>66</v>
      </c>
      <c r="E65" s="462" t="s">
        <v>1007</v>
      </c>
      <c r="F65" s="236">
        <v>15</v>
      </c>
      <c r="G65" s="199">
        <f>IF(E65="yes",F65,0)</f>
        <v>15</v>
      </c>
      <c r="H65" s="875"/>
      <c r="I65" s="876"/>
      <c r="J65" s="381"/>
      <c r="K65" s="264"/>
      <c r="N65" s="539"/>
      <c r="O65" s="539"/>
      <c r="P65" s="539"/>
      <c r="Q65" s="539"/>
      <c r="R65" s="539"/>
      <c r="S65" s="539"/>
    </row>
    <row r="66" spans="2:19" s="27" customFormat="1" ht="104.25" customHeight="1" x14ac:dyDescent="0.2">
      <c r="B66" s="187"/>
      <c r="C66" s="234">
        <v>1.3</v>
      </c>
      <c r="D66" s="235" t="s">
        <v>971</v>
      </c>
      <c r="E66" s="462" t="s">
        <v>1007</v>
      </c>
      <c r="F66" s="237">
        <v>12</v>
      </c>
      <c r="G66" s="199">
        <f>IF(E66="yes",F66,0)</f>
        <v>12</v>
      </c>
      <c r="H66" s="875"/>
      <c r="I66" s="876"/>
      <c r="J66" s="381"/>
      <c r="K66" s="264"/>
      <c r="N66" s="539"/>
      <c r="O66" s="539"/>
      <c r="P66" s="539"/>
      <c r="Q66" s="539"/>
      <c r="R66" s="539"/>
      <c r="S66" s="539"/>
    </row>
    <row r="67" spans="2:19" s="27" customFormat="1" x14ac:dyDescent="0.2">
      <c r="B67" s="187"/>
      <c r="C67" s="220"/>
      <c r="D67" s="490" t="s">
        <v>669</v>
      </c>
      <c r="E67" s="461"/>
      <c r="F67" s="461" t="s">
        <v>980</v>
      </c>
      <c r="G67" s="491">
        <f>IF(E64="yes",F64,IF(E65="yes",F65,IF(E66="yes",F66,0)))</f>
        <v>15</v>
      </c>
      <c r="H67" s="873"/>
      <c r="I67" s="874"/>
      <c r="J67" s="492"/>
      <c r="K67" s="264"/>
      <c r="N67" s="539"/>
      <c r="O67" s="539"/>
      <c r="P67" s="539"/>
      <c r="Q67" s="539"/>
      <c r="R67" s="539"/>
      <c r="S67" s="539"/>
    </row>
    <row r="68" spans="2:19" s="27" customFormat="1" ht="26.25" customHeight="1" x14ac:dyDescent="0.2">
      <c r="B68" s="187"/>
      <c r="C68" s="291">
        <v>2</v>
      </c>
      <c r="D68" s="901" t="s">
        <v>972</v>
      </c>
      <c r="E68" s="902"/>
      <c r="F68" s="902"/>
      <c r="G68" s="902"/>
      <c r="H68" s="902"/>
      <c r="I68" s="902"/>
      <c r="J68" s="903"/>
      <c r="K68" s="264"/>
      <c r="N68" s="539"/>
      <c r="O68" s="539"/>
      <c r="P68" s="539"/>
      <c r="Q68" s="539"/>
      <c r="R68" s="539"/>
      <c r="S68" s="539"/>
    </row>
    <row r="69" spans="2:19" s="27" customFormat="1" x14ac:dyDescent="0.2">
      <c r="B69" s="187"/>
      <c r="C69" s="214">
        <v>2.1</v>
      </c>
      <c r="D69" s="907" t="s">
        <v>612</v>
      </c>
      <c r="E69" s="908"/>
      <c r="F69" s="908"/>
      <c r="G69" s="908"/>
      <c r="H69" s="908"/>
      <c r="I69" s="908"/>
      <c r="J69" s="909"/>
      <c r="K69" s="264"/>
      <c r="N69" s="539"/>
      <c r="O69" s="539"/>
      <c r="P69" s="539"/>
      <c r="Q69" s="539"/>
      <c r="R69" s="539"/>
      <c r="S69" s="539"/>
    </row>
    <row r="70" spans="2:19" s="27" customFormat="1" ht="38.25" x14ac:dyDescent="0.2">
      <c r="B70" s="187"/>
      <c r="C70" s="198"/>
      <c r="D70" s="238" t="s">
        <v>925</v>
      </c>
      <c r="E70" s="462" t="s">
        <v>1007</v>
      </c>
      <c r="F70" s="241">
        <v>1</v>
      </c>
      <c r="G70" s="203">
        <f>IF(E70="yes",F70,0)</f>
        <v>1</v>
      </c>
      <c r="H70" s="875"/>
      <c r="I70" s="904"/>
      <c r="J70" s="379"/>
      <c r="K70" s="264"/>
      <c r="N70" s="539"/>
      <c r="O70" s="539"/>
      <c r="P70" s="539"/>
      <c r="Q70" s="539"/>
      <c r="R70" s="539"/>
      <c r="S70" s="539"/>
    </row>
    <row r="71" spans="2:19" s="27" customFormat="1" ht="54.75" customHeight="1" x14ac:dyDescent="0.2">
      <c r="B71" s="187"/>
      <c r="C71" s="198"/>
      <c r="D71" s="238" t="s">
        <v>67</v>
      </c>
      <c r="E71" s="462" t="s">
        <v>1007</v>
      </c>
      <c r="F71" s="241">
        <v>1</v>
      </c>
      <c r="G71" s="203">
        <f>IF(E71="yes",F71,0)</f>
        <v>1</v>
      </c>
      <c r="H71" s="875"/>
      <c r="I71" s="876"/>
      <c r="J71" s="379"/>
      <c r="K71" s="264"/>
      <c r="N71" s="539"/>
      <c r="O71" s="539"/>
      <c r="P71" s="539"/>
      <c r="Q71" s="539"/>
      <c r="R71" s="539"/>
      <c r="S71" s="539"/>
    </row>
    <row r="72" spans="2:19" s="27" customFormat="1" ht="38.25" x14ac:dyDescent="0.2">
      <c r="B72" s="187"/>
      <c r="C72" s="239"/>
      <c r="D72" s="240" t="s">
        <v>926</v>
      </c>
      <c r="E72" s="463" t="s">
        <v>1007</v>
      </c>
      <c r="F72" s="242">
        <v>1</v>
      </c>
      <c r="G72" s="243">
        <f>IF(E72="yes",F72,0)</f>
        <v>1</v>
      </c>
      <c r="H72" s="905"/>
      <c r="I72" s="906"/>
      <c r="J72" s="382"/>
      <c r="K72" s="264"/>
      <c r="N72" s="539"/>
      <c r="O72" s="539"/>
      <c r="P72" s="539"/>
      <c r="Q72" s="539"/>
      <c r="R72" s="539"/>
      <c r="S72" s="539"/>
    </row>
    <row r="73" spans="2:19" s="27" customFormat="1" ht="30" customHeight="1" x14ac:dyDescent="0.2">
      <c r="B73" s="187"/>
      <c r="C73" s="244">
        <v>2.2000000000000002</v>
      </c>
      <c r="D73" s="907" t="s">
        <v>948</v>
      </c>
      <c r="E73" s="910"/>
      <c r="F73" s="908"/>
      <c r="G73" s="908"/>
      <c r="H73" s="908"/>
      <c r="I73" s="908"/>
      <c r="J73" s="472"/>
      <c r="K73" s="264"/>
      <c r="N73" s="539"/>
      <c r="O73" s="539"/>
      <c r="P73" s="539"/>
      <c r="Q73" s="539"/>
      <c r="R73" s="539"/>
      <c r="S73" s="539"/>
    </row>
    <row r="74" spans="2:19" s="27" customFormat="1" ht="25.5" x14ac:dyDescent="0.2">
      <c r="B74" s="187"/>
      <c r="C74" s="219"/>
      <c r="D74" s="238" t="s">
        <v>927</v>
      </c>
      <c r="E74" s="462" t="s">
        <v>1007</v>
      </c>
      <c r="F74" s="203">
        <v>1</v>
      </c>
      <c r="G74" s="203">
        <f t="shared" ref="G74:G81" si="2">IF(E74="yes",F74,0)</f>
        <v>1</v>
      </c>
      <c r="H74" s="875"/>
      <c r="I74" s="876"/>
      <c r="J74" s="379"/>
      <c r="K74" s="264"/>
      <c r="N74" s="539"/>
      <c r="O74" s="539"/>
      <c r="P74" s="539"/>
      <c r="Q74" s="539"/>
      <c r="R74" s="539"/>
      <c r="S74" s="539"/>
    </row>
    <row r="75" spans="2:19" s="27" customFormat="1" ht="54" customHeight="1" x14ac:dyDescent="0.2">
      <c r="B75" s="187"/>
      <c r="C75" s="219"/>
      <c r="D75" s="238" t="s">
        <v>928</v>
      </c>
      <c r="E75" s="462" t="s">
        <v>1007</v>
      </c>
      <c r="F75" s="203">
        <v>1</v>
      </c>
      <c r="G75" s="203">
        <f t="shared" si="2"/>
        <v>1</v>
      </c>
      <c r="H75" s="875"/>
      <c r="I75" s="876"/>
      <c r="J75" s="642"/>
      <c r="K75" s="264"/>
      <c r="N75" s="539"/>
      <c r="O75" s="539"/>
      <c r="P75" s="539"/>
      <c r="Q75" s="539"/>
      <c r="R75" s="539"/>
      <c r="S75" s="539"/>
    </row>
    <row r="76" spans="2:19" s="27" customFormat="1" x14ac:dyDescent="0.2">
      <c r="B76" s="187"/>
      <c r="C76" s="219"/>
      <c r="D76" s="238" t="s">
        <v>930</v>
      </c>
      <c r="E76" s="462" t="s">
        <v>1008</v>
      </c>
      <c r="F76" s="203">
        <v>1</v>
      </c>
      <c r="G76" s="203">
        <f t="shared" si="2"/>
        <v>0</v>
      </c>
      <c r="H76" s="875"/>
      <c r="I76" s="876"/>
      <c r="J76" s="379"/>
      <c r="K76" s="264"/>
      <c r="N76" s="539"/>
      <c r="O76" s="539"/>
      <c r="P76" s="539"/>
      <c r="Q76" s="539"/>
      <c r="R76" s="539"/>
      <c r="S76" s="539"/>
    </row>
    <row r="77" spans="2:19" s="27" customFormat="1" x14ac:dyDescent="0.2">
      <c r="B77" s="187"/>
      <c r="C77" s="215"/>
      <c r="D77" s="240" t="s">
        <v>931</v>
      </c>
      <c r="E77" s="465" t="s">
        <v>1008</v>
      </c>
      <c r="F77" s="243">
        <v>1</v>
      </c>
      <c r="G77" s="243">
        <f t="shared" si="2"/>
        <v>0</v>
      </c>
      <c r="H77" s="875"/>
      <c r="I77" s="876"/>
      <c r="J77" s="382"/>
      <c r="K77" s="264"/>
      <c r="N77" s="539"/>
      <c r="O77" s="539"/>
      <c r="P77" s="539"/>
      <c r="Q77" s="539"/>
      <c r="R77" s="539"/>
      <c r="S77" s="539"/>
    </row>
    <row r="78" spans="2:19" s="27" customFormat="1" ht="54.75" customHeight="1" x14ac:dyDescent="0.2">
      <c r="B78" s="187"/>
      <c r="C78" s="245">
        <v>2.2999999999999998</v>
      </c>
      <c r="D78" s="246" t="s">
        <v>932</v>
      </c>
      <c r="E78" s="466" t="s">
        <v>1007</v>
      </c>
      <c r="F78" s="254">
        <v>1</v>
      </c>
      <c r="G78" s="254">
        <f t="shared" si="2"/>
        <v>1</v>
      </c>
      <c r="H78" s="875"/>
      <c r="I78" s="876"/>
      <c r="J78" s="383"/>
      <c r="K78" s="264"/>
      <c r="N78" s="539"/>
      <c r="O78" s="539"/>
      <c r="P78" s="539"/>
      <c r="Q78" s="539"/>
      <c r="R78" s="539"/>
      <c r="S78" s="539"/>
    </row>
    <row r="79" spans="2:19" s="27" customFormat="1" ht="25.5" x14ac:dyDescent="0.2">
      <c r="B79" s="187"/>
      <c r="C79" s="247">
        <v>2.4</v>
      </c>
      <c r="D79" s="248" t="s">
        <v>613</v>
      </c>
      <c r="E79" s="466" t="s">
        <v>1007</v>
      </c>
      <c r="F79" s="255">
        <v>2</v>
      </c>
      <c r="G79" s="255">
        <f t="shared" si="2"/>
        <v>2</v>
      </c>
      <c r="H79" s="919" t="s">
        <v>1071</v>
      </c>
      <c r="I79" s="876"/>
      <c r="J79" s="384"/>
      <c r="K79" s="264"/>
      <c r="N79" s="539"/>
      <c r="O79" s="539"/>
      <c r="P79" s="539"/>
      <c r="Q79" s="539"/>
      <c r="R79" s="539"/>
      <c r="S79" s="539"/>
    </row>
    <row r="80" spans="2:19" s="27" customFormat="1" ht="76.5" x14ac:dyDescent="0.2">
      <c r="B80" s="187"/>
      <c r="C80" s="212">
        <v>2.5</v>
      </c>
      <c r="D80" s="249" t="s">
        <v>239</v>
      </c>
      <c r="E80" s="467" t="s">
        <v>1007</v>
      </c>
      <c r="F80" s="256">
        <v>1</v>
      </c>
      <c r="G80" s="256">
        <f t="shared" si="2"/>
        <v>1</v>
      </c>
      <c r="H80" s="920"/>
      <c r="I80" s="921"/>
      <c r="J80" s="385"/>
      <c r="K80" s="264"/>
      <c r="N80" s="539"/>
      <c r="O80" s="539"/>
      <c r="P80" s="539"/>
      <c r="Q80" s="539"/>
      <c r="R80" s="539"/>
      <c r="S80" s="539"/>
    </row>
    <row r="81" spans="2:19" s="27" customFormat="1" ht="81.75" customHeight="1" x14ac:dyDescent="0.2">
      <c r="B81" s="187"/>
      <c r="C81" s="250">
        <v>3</v>
      </c>
      <c r="D81" s="251" t="s">
        <v>973</v>
      </c>
      <c r="E81" s="29" t="s">
        <v>1008</v>
      </c>
      <c r="F81" s="257">
        <v>1</v>
      </c>
      <c r="G81" s="257">
        <f t="shared" si="2"/>
        <v>0</v>
      </c>
      <c r="H81" s="890"/>
      <c r="I81" s="891"/>
      <c r="J81" s="386"/>
      <c r="K81" s="264"/>
      <c r="N81" s="539"/>
      <c r="O81" s="539"/>
      <c r="P81" s="539"/>
      <c r="Q81" s="539"/>
      <c r="R81" s="539"/>
      <c r="S81" s="539"/>
    </row>
    <row r="82" spans="2:19" s="27" customFormat="1" ht="97.5" customHeight="1" x14ac:dyDescent="0.2">
      <c r="B82" s="187"/>
      <c r="C82" s="250">
        <v>4</v>
      </c>
      <c r="D82" s="251" t="s">
        <v>191</v>
      </c>
      <c r="E82" s="29">
        <v>0</v>
      </c>
      <c r="F82" s="257">
        <v>-2</v>
      </c>
      <c r="G82" s="257">
        <f>E82*F82</f>
        <v>0</v>
      </c>
      <c r="H82" s="914"/>
      <c r="I82" s="915"/>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15</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912" t="s">
        <v>689</v>
      </c>
      <c r="D85" s="913"/>
      <c r="E85" s="913"/>
      <c r="F85" s="672"/>
      <c r="G85" s="672"/>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11" t="s">
        <v>635</v>
      </c>
      <c r="E87" s="895">
        <v>0</v>
      </c>
      <c r="F87" s="899" t="s">
        <v>182</v>
      </c>
      <c r="G87" s="550"/>
      <c r="H87" s="502"/>
      <c r="I87" s="543"/>
      <c r="J87" s="544"/>
      <c r="K87" s="264"/>
      <c r="L87" s="479"/>
      <c r="N87" s="539"/>
      <c r="O87" s="539"/>
      <c r="P87" s="539"/>
      <c r="Q87" s="539"/>
      <c r="R87" s="539"/>
      <c r="S87" s="539"/>
    </row>
    <row r="88" spans="2:19" s="27" customFormat="1" ht="30" customHeight="1" x14ac:dyDescent="0.2">
      <c r="B88" s="187"/>
      <c r="C88" s="503"/>
      <c r="D88" s="893"/>
      <c r="E88" s="896"/>
      <c r="F88" s="899"/>
      <c r="G88" s="550"/>
      <c r="H88" s="502"/>
      <c r="I88" s="543"/>
      <c r="J88" s="545"/>
      <c r="K88" s="264"/>
      <c r="L88" s="479"/>
      <c r="N88" s="539"/>
      <c r="O88" s="539"/>
      <c r="P88" s="539"/>
      <c r="Q88" s="539"/>
      <c r="R88" s="539"/>
      <c r="S88" s="539"/>
    </row>
    <row r="89" spans="2:19" s="27" customFormat="1" ht="30" customHeight="1" x14ac:dyDescent="0.2">
      <c r="B89" s="187"/>
      <c r="C89" s="503"/>
      <c r="D89" s="893"/>
      <c r="E89" s="896"/>
      <c r="F89" s="899"/>
      <c r="G89" s="550"/>
      <c r="H89" s="502"/>
      <c r="I89" s="543"/>
      <c r="J89" s="545"/>
      <c r="K89" s="264"/>
      <c r="L89" s="479"/>
      <c r="N89" s="539"/>
      <c r="O89" s="539"/>
      <c r="P89" s="539"/>
      <c r="Q89" s="539"/>
      <c r="R89" s="539"/>
      <c r="S89" s="539"/>
    </row>
    <row r="90" spans="2:19" s="27" customFormat="1" ht="30" customHeight="1" x14ac:dyDescent="0.2">
      <c r="B90" s="187"/>
      <c r="C90" s="503"/>
      <c r="D90" s="893"/>
      <c r="E90" s="896"/>
      <c r="F90" s="899"/>
      <c r="G90" s="550"/>
      <c r="H90" s="502"/>
      <c r="I90" s="543"/>
      <c r="J90" s="545"/>
      <c r="K90" s="264"/>
      <c r="L90" s="479"/>
      <c r="N90" s="539"/>
      <c r="O90" s="539"/>
      <c r="P90" s="539"/>
      <c r="Q90" s="539"/>
      <c r="R90" s="539"/>
      <c r="S90" s="539"/>
    </row>
    <row r="91" spans="2:19" s="27" customFormat="1" ht="30" customHeight="1" x14ac:dyDescent="0.2">
      <c r="B91" s="187"/>
      <c r="C91" s="503"/>
      <c r="D91" s="893"/>
      <c r="E91" s="896"/>
      <c r="F91" s="899"/>
      <c r="G91" s="550"/>
      <c r="H91" s="502"/>
      <c r="I91" s="543"/>
      <c r="J91" s="545"/>
      <c r="K91" s="264"/>
      <c r="L91" s="479"/>
      <c r="N91" s="539"/>
      <c r="O91" s="539"/>
      <c r="P91" s="539"/>
      <c r="Q91" s="539"/>
      <c r="R91" s="539"/>
      <c r="S91" s="539"/>
    </row>
    <row r="92" spans="2:19" s="27" customFormat="1" ht="30" customHeight="1" x14ac:dyDescent="0.2">
      <c r="B92" s="187"/>
      <c r="C92" s="214"/>
      <c r="D92" s="894"/>
      <c r="E92" s="897"/>
      <c r="F92" s="900"/>
      <c r="G92" s="551"/>
      <c r="H92" s="502"/>
      <c r="I92" s="543"/>
      <c r="J92" s="545"/>
      <c r="K92" s="264"/>
      <c r="L92" s="479"/>
      <c r="N92" s="539"/>
      <c r="O92" s="539"/>
      <c r="P92" s="539"/>
      <c r="Q92" s="539"/>
      <c r="R92" s="539"/>
      <c r="S92" s="539"/>
    </row>
    <row r="93" spans="2:19" s="27" customFormat="1" ht="24.95" customHeight="1" x14ac:dyDescent="0.2">
      <c r="B93" s="187"/>
      <c r="C93" s="916">
        <v>2</v>
      </c>
      <c r="D93" s="892" t="s">
        <v>636</v>
      </c>
      <c r="E93" s="895">
        <v>0</v>
      </c>
      <c r="F93" s="898" t="s">
        <v>182</v>
      </c>
      <c r="G93" s="550"/>
      <c r="H93" s="469"/>
      <c r="I93" s="546"/>
      <c r="J93" s="547"/>
      <c r="K93" s="264"/>
      <c r="L93" s="479"/>
      <c r="N93" s="539"/>
      <c r="O93" s="539"/>
      <c r="P93" s="539"/>
      <c r="Q93" s="539"/>
      <c r="R93" s="539"/>
      <c r="S93" s="539"/>
    </row>
    <row r="94" spans="2:19" s="27" customFormat="1" ht="24.95" customHeight="1" x14ac:dyDescent="0.2">
      <c r="B94" s="187"/>
      <c r="C94" s="917"/>
      <c r="D94" s="893"/>
      <c r="E94" s="896"/>
      <c r="F94" s="899"/>
      <c r="G94" s="550"/>
      <c r="H94" s="502"/>
      <c r="I94" s="543"/>
      <c r="J94" s="545"/>
      <c r="K94" s="264"/>
      <c r="L94" s="479"/>
      <c r="N94" s="539"/>
      <c r="O94" s="539"/>
      <c r="P94" s="539"/>
      <c r="Q94" s="539"/>
      <c r="R94" s="539"/>
      <c r="S94" s="539"/>
    </row>
    <row r="95" spans="2:19" s="27" customFormat="1" ht="24.95" customHeight="1" x14ac:dyDescent="0.2">
      <c r="B95" s="187"/>
      <c r="C95" s="917"/>
      <c r="D95" s="893"/>
      <c r="E95" s="896"/>
      <c r="F95" s="899"/>
      <c r="G95" s="550"/>
      <c r="H95" s="502"/>
      <c r="I95" s="543"/>
      <c r="J95" s="545"/>
      <c r="K95" s="264"/>
      <c r="L95" s="479"/>
      <c r="N95" s="539"/>
      <c r="O95" s="539"/>
      <c r="P95" s="539"/>
      <c r="Q95" s="539"/>
      <c r="R95" s="539"/>
      <c r="S95" s="539"/>
    </row>
    <row r="96" spans="2:19" s="27" customFormat="1" ht="24.95" customHeight="1" x14ac:dyDescent="0.2">
      <c r="B96" s="187"/>
      <c r="C96" s="917"/>
      <c r="D96" s="893"/>
      <c r="E96" s="896"/>
      <c r="F96" s="899"/>
      <c r="G96" s="550"/>
      <c r="H96" s="502"/>
      <c r="I96" s="543"/>
      <c r="J96" s="545"/>
      <c r="K96" s="264"/>
      <c r="L96" s="479"/>
      <c r="N96" s="539"/>
      <c r="O96" s="539"/>
      <c r="P96" s="539"/>
      <c r="Q96" s="539"/>
      <c r="R96" s="539"/>
      <c r="S96" s="539"/>
    </row>
    <row r="97" spans="2:19" s="27" customFormat="1" ht="24.95" customHeight="1" x14ac:dyDescent="0.2">
      <c r="B97" s="187"/>
      <c r="C97" s="917"/>
      <c r="D97" s="893"/>
      <c r="E97" s="896"/>
      <c r="F97" s="899"/>
      <c r="G97" s="550"/>
      <c r="H97" s="502"/>
      <c r="I97" s="543"/>
      <c r="J97" s="545"/>
      <c r="K97" s="264"/>
      <c r="L97" s="479"/>
      <c r="N97" s="539"/>
      <c r="O97" s="539"/>
      <c r="P97" s="539"/>
      <c r="Q97" s="539"/>
      <c r="R97" s="539"/>
      <c r="S97" s="539"/>
    </row>
    <row r="98" spans="2:19" s="27" customFormat="1" ht="24.95" customHeight="1" x14ac:dyDescent="0.2">
      <c r="B98" s="187"/>
      <c r="C98" s="918"/>
      <c r="D98" s="894"/>
      <c r="E98" s="897"/>
      <c r="F98" s="900"/>
      <c r="G98" s="551"/>
      <c r="H98" s="502"/>
      <c r="I98" s="543"/>
      <c r="J98" s="545"/>
      <c r="K98" s="264"/>
      <c r="L98" s="479"/>
      <c r="N98" s="539"/>
      <c r="O98" s="539"/>
      <c r="P98" s="539"/>
      <c r="Q98" s="539"/>
      <c r="R98" s="539"/>
      <c r="S98" s="539"/>
    </row>
    <row r="99" spans="2:19" s="27" customFormat="1" ht="24.95" customHeight="1" x14ac:dyDescent="0.2">
      <c r="B99" s="187"/>
      <c r="C99" s="922">
        <v>3</v>
      </c>
      <c r="D99" s="892" t="s">
        <v>637</v>
      </c>
      <c r="E99" s="895">
        <v>0</v>
      </c>
      <c r="F99" s="925" t="s">
        <v>228</v>
      </c>
      <c r="G99" s="550"/>
      <c r="H99" s="469"/>
      <c r="I99" s="546"/>
      <c r="J99" s="547"/>
      <c r="K99" s="264"/>
      <c r="L99" s="479"/>
      <c r="N99" s="539"/>
      <c r="O99" s="539"/>
      <c r="P99" s="539"/>
      <c r="Q99" s="539"/>
      <c r="R99" s="539"/>
      <c r="S99" s="539"/>
    </row>
    <row r="100" spans="2:19" s="27" customFormat="1" ht="24.95" customHeight="1" x14ac:dyDescent="0.2">
      <c r="B100" s="187"/>
      <c r="C100" s="923"/>
      <c r="D100" s="893"/>
      <c r="E100" s="896"/>
      <c r="F100" s="926"/>
      <c r="G100" s="550"/>
      <c r="H100" s="502"/>
      <c r="I100" s="543"/>
      <c r="J100" s="545"/>
      <c r="K100" s="264"/>
      <c r="L100" s="479"/>
      <c r="N100" s="539"/>
      <c r="O100" s="539"/>
      <c r="P100" s="539"/>
      <c r="Q100" s="539"/>
      <c r="R100" s="539"/>
      <c r="S100" s="539"/>
    </row>
    <row r="101" spans="2:19" s="27" customFormat="1" ht="24.95" customHeight="1" x14ac:dyDescent="0.2">
      <c r="B101" s="187"/>
      <c r="C101" s="923"/>
      <c r="D101" s="893"/>
      <c r="E101" s="896"/>
      <c r="F101" s="926"/>
      <c r="G101" s="550"/>
      <c r="H101" s="502"/>
      <c r="I101" s="543"/>
      <c r="J101" s="545"/>
      <c r="K101" s="264"/>
      <c r="L101" s="479"/>
      <c r="N101" s="539"/>
      <c r="O101" s="539"/>
      <c r="P101" s="539"/>
      <c r="Q101" s="539"/>
      <c r="R101" s="539"/>
      <c r="S101" s="539"/>
    </row>
    <row r="102" spans="2:19" s="27" customFormat="1" ht="24.95" customHeight="1" x14ac:dyDescent="0.2">
      <c r="B102" s="187"/>
      <c r="C102" s="923"/>
      <c r="D102" s="893"/>
      <c r="E102" s="896"/>
      <c r="F102" s="926"/>
      <c r="G102" s="550"/>
      <c r="H102" s="502"/>
      <c r="I102" s="543"/>
      <c r="J102" s="545"/>
      <c r="K102" s="264"/>
      <c r="L102" s="479"/>
      <c r="N102" s="539"/>
      <c r="O102" s="539"/>
      <c r="P102" s="539"/>
      <c r="Q102" s="539"/>
      <c r="R102" s="539"/>
      <c r="S102" s="539"/>
    </row>
    <row r="103" spans="2:19" s="27" customFormat="1" ht="24.95" customHeight="1" x14ac:dyDescent="0.2">
      <c r="B103" s="187"/>
      <c r="C103" s="923"/>
      <c r="D103" s="893"/>
      <c r="E103" s="896"/>
      <c r="F103" s="926"/>
      <c r="G103" s="550"/>
      <c r="H103" s="502"/>
      <c r="I103" s="543"/>
      <c r="J103" s="545"/>
      <c r="K103" s="264"/>
      <c r="L103" s="479"/>
      <c r="N103" s="539"/>
      <c r="O103" s="539"/>
      <c r="P103" s="539"/>
      <c r="Q103" s="539"/>
      <c r="R103" s="539"/>
      <c r="S103" s="539"/>
    </row>
    <row r="104" spans="2:19" s="27" customFormat="1" ht="24.95" customHeight="1" x14ac:dyDescent="0.2">
      <c r="B104" s="187"/>
      <c r="C104" s="924"/>
      <c r="D104" s="894"/>
      <c r="E104" s="897"/>
      <c r="F104" s="927"/>
      <c r="G104" s="551"/>
      <c r="H104" s="502"/>
      <c r="I104" s="543"/>
      <c r="J104" s="545"/>
      <c r="K104" s="264"/>
      <c r="L104" s="479"/>
      <c r="N104" s="539"/>
      <c r="O104" s="539"/>
      <c r="P104" s="539"/>
      <c r="Q104" s="539"/>
      <c r="R104" s="539"/>
      <c r="S104" s="539"/>
    </row>
    <row r="105" spans="2:19" s="27" customFormat="1" ht="27.95" customHeight="1" x14ac:dyDescent="0.2">
      <c r="B105" s="187"/>
      <c r="C105" s="922">
        <v>4</v>
      </c>
      <c r="D105" s="892" t="s">
        <v>638</v>
      </c>
      <c r="E105" s="895">
        <v>0</v>
      </c>
      <c r="F105" s="925" t="s">
        <v>236</v>
      </c>
      <c r="G105" s="552"/>
      <c r="H105" s="469"/>
      <c r="I105" s="546"/>
      <c r="J105" s="547"/>
      <c r="K105" s="264"/>
      <c r="L105" s="479"/>
      <c r="N105" s="539"/>
      <c r="O105" s="539"/>
      <c r="P105" s="539"/>
      <c r="Q105" s="539"/>
      <c r="R105" s="539"/>
      <c r="S105" s="539"/>
    </row>
    <row r="106" spans="2:19" s="27" customFormat="1" ht="27.95" customHeight="1" x14ac:dyDescent="0.2">
      <c r="B106" s="187"/>
      <c r="C106" s="923"/>
      <c r="D106" s="893"/>
      <c r="E106" s="896"/>
      <c r="F106" s="926"/>
      <c r="G106" s="550"/>
      <c r="H106" s="502"/>
      <c r="I106" s="543"/>
      <c r="J106" s="545"/>
      <c r="K106" s="264"/>
      <c r="L106" s="479"/>
      <c r="N106" s="539"/>
      <c r="O106" s="539"/>
      <c r="P106" s="539"/>
      <c r="Q106" s="539"/>
      <c r="R106" s="539"/>
      <c r="S106" s="539"/>
    </row>
    <row r="107" spans="2:19" s="27" customFormat="1" ht="27.95" customHeight="1" x14ac:dyDescent="0.2">
      <c r="B107" s="187"/>
      <c r="C107" s="923"/>
      <c r="D107" s="893"/>
      <c r="E107" s="896"/>
      <c r="F107" s="926"/>
      <c r="G107" s="550"/>
      <c r="H107" s="502"/>
      <c r="I107" s="543"/>
      <c r="J107" s="545"/>
      <c r="K107" s="264"/>
      <c r="L107" s="479"/>
      <c r="N107" s="539"/>
      <c r="O107" s="539"/>
      <c r="P107" s="539"/>
      <c r="Q107" s="539"/>
      <c r="R107" s="539"/>
      <c r="S107" s="539"/>
    </row>
    <row r="108" spans="2:19" s="27" customFormat="1" ht="27.95" customHeight="1" x14ac:dyDescent="0.2">
      <c r="B108" s="187"/>
      <c r="C108" s="923"/>
      <c r="D108" s="893"/>
      <c r="E108" s="896"/>
      <c r="F108" s="926"/>
      <c r="G108" s="550"/>
      <c r="H108" s="502"/>
      <c r="I108" s="543"/>
      <c r="J108" s="545"/>
      <c r="K108" s="264"/>
      <c r="L108" s="479"/>
      <c r="N108" s="539"/>
      <c r="O108" s="539"/>
      <c r="P108" s="539"/>
      <c r="Q108" s="539"/>
      <c r="R108" s="539"/>
      <c r="S108" s="539"/>
    </row>
    <row r="109" spans="2:19" s="27" customFormat="1" ht="27.95" customHeight="1" x14ac:dyDescent="0.2">
      <c r="B109" s="187"/>
      <c r="C109" s="923"/>
      <c r="D109" s="893"/>
      <c r="E109" s="896"/>
      <c r="F109" s="926"/>
      <c r="G109" s="550"/>
      <c r="H109" s="502"/>
      <c r="I109" s="543"/>
      <c r="J109" s="545"/>
      <c r="K109" s="264"/>
      <c r="L109" s="479"/>
      <c r="N109" s="539"/>
      <c r="O109" s="539"/>
      <c r="P109" s="539"/>
      <c r="Q109" s="539"/>
      <c r="R109" s="539"/>
      <c r="S109" s="539"/>
    </row>
    <row r="110" spans="2:19" s="27" customFormat="1" ht="27.95" customHeight="1" x14ac:dyDescent="0.2">
      <c r="B110" s="673"/>
      <c r="C110" s="924"/>
      <c r="D110" s="894"/>
      <c r="E110" s="897"/>
      <c r="F110" s="927"/>
      <c r="G110" s="551"/>
      <c r="H110" s="502"/>
      <c r="I110" s="543"/>
      <c r="J110" s="545"/>
      <c r="K110" s="264"/>
      <c r="L110" s="479"/>
      <c r="N110" s="539"/>
      <c r="O110" s="539"/>
      <c r="P110" s="539"/>
      <c r="Q110" s="539"/>
      <c r="R110" s="539"/>
      <c r="S110" s="539"/>
    </row>
    <row r="111" spans="2:19" s="27" customFormat="1" ht="24.95" hidden="1" customHeight="1" x14ac:dyDescent="0.2">
      <c r="B111" s="187"/>
      <c r="C111" s="916"/>
      <c r="D111" s="928"/>
      <c r="E111" s="895">
        <v>0</v>
      </c>
      <c r="F111" s="899"/>
      <c r="G111" s="552"/>
      <c r="H111" s="469"/>
      <c r="I111" s="546"/>
      <c r="J111" s="547"/>
      <c r="K111" s="264"/>
      <c r="L111" s="479"/>
      <c r="N111" s="539"/>
      <c r="O111" s="539"/>
      <c r="P111" s="539"/>
      <c r="Q111" s="539"/>
      <c r="R111" s="539"/>
      <c r="S111" s="539"/>
    </row>
    <row r="112" spans="2:19" s="27" customFormat="1" ht="24.95" hidden="1" customHeight="1" x14ac:dyDescent="0.2">
      <c r="B112" s="187"/>
      <c r="C112" s="917"/>
      <c r="D112" s="893"/>
      <c r="E112" s="896"/>
      <c r="F112" s="899"/>
      <c r="G112" s="550"/>
      <c r="H112" s="502"/>
      <c r="I112" s="543"/>
      <c r="J112" s="545"/>
      <c r="K112" s="264"/>
      <c r="L112" s="479"/>
      <c r="N112" s="539"/>
      <c r="O112" s="539"/>
      <c r="P112" s="539"/>
      <c r="Q112" s="539"/>
      <c r="R112" s="539"/>
      <c r="S112" s="539"/>
    </row>
    <row r="113" spans="2:19" s="27" customFormat="1" ht="24.95" hidden="1" customHeight="1" x14ac:dyDescent="0.2">
      <c r="B113" s="187"/>
      <c r="C113" s="917"/>
      <c r="D113" s="893"/>
      <c r="E113" s="896"/>
      <c r="F113" s="899"/>
      <c r="G113" s="550"/>
      <c r="H113" s="502"/>
      <c r="I113" s="543"/>
      <c r="J113" s="545"/>
      <c r="K113" s="264"/>
      <c r="L113" s="479"/>
      <c r="N113" s="539"/>
      <c r="O113" s="539"/>
      <c r="P113" s="539"/>
      <c r="Q113" s="539"/>
      <c r="R113" s="539"/>
      <c r="S113" s="539"/>
    </row>
    <row r="114" spans="2:19" s="27" customFormat="1" ht="24.95" hidden="1" customHeight="1" x14ac:dyDescent="0.2">
      <c r="B114" s="187"/>
      <c r="C114" s="917"/>
      <c r="D114" s="893"/>
      <c r="E114" s="896"/>
      <c r="F114" s="899"/>
      <c r="G114" s="550"/>
      <c r="H114" s="502"/>
      <c r="I114" s="543"/>
      <c r="J114" s="545"/>
      <c r="K114" s="264"/>
      <c r="L114" s="479"/>
      <c r="N114" s="539"/>
      <c r="O114" s="539"/>
      <c r="P114" s="539"/>
      <c r="Q114" s="539"/>
      <c r="R114" s="539"/>
      <c r="S114" s="539"/>
    </row>
    <row r="115" spans="2:19" s="27" customFormat="1" ht="24.95" hidden="1" customHeight="1" x14ac:dyDescent="0.2">
      <c r="B115" s="187"/>
      <c r="C115" s="917"/>
      <c r="D115" s="893"/>
      <c r="E115" s="896"/>
      <c r="F115" s="899"/>
      <c r="G115" s="550"/>
      <c r="H115" s="502"/>
      <c r="I115" s="543"/>
      <c r="J115" s="545"/>
      <c r="K115" s="264"/>
      <c r="L115" s="479"/>
      <c r="N115" s="539"/>
      <c r="O115" s="539"/>
      <c r="P115" s="539"/>
      <c r="Q115" s="539"/>
      <c r="R115" s="539"/>
      <c r="S115" s="539"/>
    </row>
    <row r="116" spans="2:19" s="27" customFormat="1" ht="24.95" hidden="1" customHeight="1" x14ac:dyDescent="0.2">
      <c r="B116" s="187"/>
      <c r="C116" s="917"/>
      <c r="D116" s="893"/>
      <c r="E116" s="504"/>
      <c r="F116" s="900"/>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951">
        <f>H232</f>
        <v>0</v>
      </c>
      <c r="I120" s="949"/>
      <c r="J120" s="950"/>
      <c r="K120" s="264"/>
      <c r="N120" s="539"/>
      <c r="O120" s="539"/>
      <c r="P120" s="539"/>
      <c r="Q120" s="539"/>
      <c r="R120" s="539"/>
      <c r="S120" s="539"/>
    </row>
    <row r="121" spans="2:19" s="27" customFormat="1" x14ac:dyDescent="0.2">
      <c r="B121" s="187"/>
      <c r="C121" s="39">
        <v>2</v>
      </c>
      <c r="D121" s="39" t="s">
        <v>640</v>
      </c>
      <c r="E121" s="518">
        <f>CautionTotal</f>
        <v>0</v>
      </c>
      <c r="F121" s="518">
        <v>0</v>
      </c>
      <c r="G121" s="529">
        <f>E121-F121</f>
        <v>0</v>
      </c>
      <c r="H121" s="952"/>
      <c r="I121" s="949"/>
      <c r="J121" s="950"/>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952"/>
      <c r="I122" s="266"/>
      <c r="J122" s="514"/>
      <c r="K122" s="264"/>
      <c r="N122" s="539"/>
      <c r="O122" s="539"/>
      <c r="P122" s="539"/>
      <c r="Q122" s="539"/>
      <c r="R122" s="539"/>
      <c r="S122" s="539"/>
    </row>
    <row r="123" spans="2:19" s="27" customFormat="1" x14ac:dyDescent="0.2">
      <c r="B123" s="673"/>
      <c r="C123" s="39">
        <v>4</v>
      </c>
      <c r="D123" s="39" t="s">
        <v>642</v>
      </c>
      <c r="E123" s="518">
        <f>ConvictionTotal</f>
        <v>0</v>
      </c>
      <c r="F123" s="518">
        <v>0</v>
      </c>
      <c r="G123" s="674">
        <f>E123-F123</f>
        <v>0</v>
      </c>
      <c r="H123" s="952"/>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953"/>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961"/>
      <c r="D131" s="961"/>
      <c r="E131" s="271"/>
      <c r="F131" s="272"/>
      <c r="G131" s="270"/>
      <c r="H131" s="270"/>
      <c r="I131" s="270"/>
      <c r="J131" s="270"/>
      <c r="K131" s="264"/>
      <c r="N131" s="539"/>
      <c r="O131" s="539"/>
      <c r="P131" s="539"/>
      <c r="Q131" s="539"/>
      <c r="R131" s="539"/>
      <c r="S131" s="539"/>
    </row>
    <row r="132" spans="2:19" s="27" customFormat="1" x14ac:dyDescent="0.2">
      <c r="B132" s="187"/>
      <c r="C132" s="961"/>
      <c r="D132" s="961"/>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968" t="s">
        <v>97</v>
      </c>
      <c r="E150" s="969"/>
      <c r="F150" s="969"/>
      <c r="G150" s="970"/>
      <c r="H150" s="31" t="s">
        <v>614</v>
      </c>
      <c r="I150" s="32" t="str">
        <f>IF($G$118 = -40, "E",IF($I$163&lt;2,"E",IF($I$163&lt;4,"D",IF($I$163&lt;6,"C",IF($I$163&lt;8,"B",IF($I$163&lt;12,"A"))))))</f>
        <v>A</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962" t="s">
        <v>981</v>
      </c>
      <c r="E152" s="964" t="str">
        <f>Introduction!E8</f>
        <v>Harp International Limited</v>
      </c>
      <c r="F152" s="964"/>
      <c r="G152" s="964"/>
      <c r="H152" s="962" t="s">
        <v>982</v>
      </c>
      <c r="I152" s="966" t="str">
        <f>Introduction!I8</f>
        <v>EPR/NP3099FS</v>
      </c>
      <c r="J152" s="485"/>
      <c r="K152" s="264"/>
      <c r="N152" s="539"/>
      <c r="O152" s="539"/>
      <c r="P152" s="539"/>
      <c r="Q152" s="539"/>
      <c r="R152" s="539"/>
      <c r="S152" s="539"/>
    </row>
    <row r="153" spans="2:19" s="27" customFormat="1" x14ac:dyDescent="0.2">
      <c r="B153" s="187"/>
      <c r="C153" s="277"/>
      <c r="D153" s="963"/>
      <c r="E153" s="965"/>
      <c r="F153" s="965"/>
      <c r="G153" s="965"/>
      <c r="H153" s="963"/>
      <c r="I153" s="967"/>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955" t="s">
        <v>974</v>
      </c>
      <c r="E156" s="956"/>
      <c r="F156" s="956"/>
      <c r="G156" s="956"/>
      <c r="H156" s="956"/>
      <c r="I156" s="957"/>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
      <c r="B160" s="187"/>
      <c r="C160" s="265"/>
      <c r="D160" s="39" t="s">
        <v>731</v>
      </c>
      <c r="E160" s="37">
        <v>12</v>
      </c>
      <c r="F160" s="38">
        <f>(G59)</f>
        <v>12</v>
      </c>
      <c r="G160" s="38">
        <f>10/E160*F160</f>
        <v>10</v>
      </c>
      <c r="H160" s="33">
        <v>20</v>
      </c>
      <c r="I160" s="50">
        <f>G160*H160/100</f>
        <v>2</v>
      </c>
      <c r="J160" s="488"/>
      <c r="K160" s="264"/>
      <c r="N160" s="539"/>
      <c r="O160" s="539"/>
      <c r="P160" s="539"/>
      <c r="Q160" s="539"/>
      <c r="R160" s="539"/>
      <c r="S160" s="539"/>
    </row>
    <row r="161" spans="2:19" s="27" customFormat="1" x14ac:dyDescent="0.2">
      <c r="B161" s="187"/>
      <c r="C161" s="265"/>
      <c r="D161" s="39" t="s">
        <v>732</v>
      </c>
      <c r="E161" s="37">
        <v>20</v>
      </c>
      <c r="F161" s="38">
        <f>(G83)</f>
        <v>15</v>
      </c>
      <c r="G161" s="38">
        <f>10/E161*F161</f>
        <v>7.5</v>
      </c>
      <c r="H161" s="38">
        <v>40</v>
      </c>
      <c r="I161" s="50">
        <f>G161*H161/100</f>
        <v>3</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958" t="s">
        <v>627</v>
      </c>
      <c r="E163" s="959"/>
      <c r="F163" s="959"/>
      <c r="G163" s="959"/>
      <c r="H163" s="960"/>
      <c r="I163" s="51">
        <f>SUM(I158:I162)</f>
        <v>9</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954"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4"/>
      <c r="G190" s="954"/>
      <c r="H190" s="954"/>
      <c r="I190" s="954"/>
      <c r="J190" s="954"/>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866"/>
      <c r="M208" s="866"/>
      <c r="N208" s="867"/>
      <c r="O208" s="867"/>
      <c r="P208" s="867"/>
      <c r="Q208" s="867"/>
      <c r="R208" s="867"/>
      <c r="S208" s="867"/>
      <c r="T208" s="867"/>
      <c r="U208" s="867"/>
      <c r="V208" s="867"/>
      <c r="W208" s="867"/>
      <c r="X208" s="867"/>
      <c r="Y208" s="867"/>
      <c r="Z208" s="867"/>
      <c r="AA208" s="867"/>
      <c r="AB208" s="867"/>
      <c r="AC208" s="867"/>
      <c r="AD208" s="867"/>
      <c r="AE208" s="867"/>
      <c r="AF208" s="867"/>
      <c r="AG208" s="867"/>
      <c r="AH208" s="867"/>
      <c r="AI208" s="867"/>
      <c r="AJ208" s="867"/>
      <c r="AK208" s="867"/>
      <c r="AL208" s="867"/>
      <c r="AM208" s="867"/>
      <c r="AN208" s="867"/>
      <c r="AO208" s="867"/>
      <c r="AP208" s="537"/>
      <c r="AQ208" s="537"/>
      <c r="AR208" s="537"/>
      <c r="AS208" s="537"/>
    </row>
    <row r="209" spans="3:45" s="27" customFormat="1" hidden="1" x14ac:dyDescent="0.2">
      <c r="L209" s="866"/>
      <c r="M209" s="866"/>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865"/>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865"/>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865"/>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865"/>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865"/>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865"/>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865"/>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865"/>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865"/>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865"/>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865"/>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9">
        <v>1</v>
      </c>
      <c r="I221" s="679">
        <v>2</v>
      </c>
      <c r="J221" s="679" t="s">
        <v>737</v>
      </c>
      <c r="L221" s="865"/>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9" t="str">
        <f t="shared" ref="E222:G227" si="3">E119</f>
        <v>Entered</v>
      </c>
      <c r="F222" s="679" t="str">
        <f t="shared" si="3"/>
        <v>Spent</v>
      </c>
      <c r="G222" s="679" t="str">
        <f t="shared" si="3"/>
        <v>Extant</v>
      </c>
      <c r="H222" s="679"/>
      <c r="I222" s="679"/>
      <c r="J222" s="679"/>
      <c r="L222" s="865"/>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9">
        <f t="shared" si="3"/>
        <v>0</v>
      </c>
      <c r="F223" s="679">
        <f t="shared" si="3"/>
        <v>0</v>
      </c>
      <c r="G223" s="679">
        <f t="shared" si="3"/>
        <v>0</v>
      </c>
      <c r="H223" s="679">
        <v>-5</v>
      </c>
      <c r="I223" s="679">
        <v>-10</v>
      </c>
      <c r="J223" s="679">
        <v>-40</v>
      </c>
      <c r="L223" s="865"/>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9">
        <f t="shared" si="3"/>
        <v>0</v>
      </c>
      <c r="F224" s="679">
        <f t="shared" si="3"/>
        <v>0</v>
      </c>
      <c r="G224" s="679">
        <f t="shared" si="3"/>
        <v>0</v>
      </c>
      <c r="H224" s="679">
        <v>-5</v>
      </c>
      <c r="I224" s="679">
        <v>-10</v>
      </c>
      <c r="J224" s="679">
        <v>-40</v>
      </c>
      <c r="L224" s="865"/>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9">
        <f t="shared" si="3"/>
        <v>0</v>
      </c>
      <c r="F225" s="679">
        <f t="shared" si="3"/>
        <v>0</v>
      </c>
      <c r="G225" s="679">
        <f t="shared" si="3"/>
        <v>0</v>
      </c>
      <c r="H225" s="679">
        <v>-10</v>
      </c>
      <c r="I225" s="679">
        <v>-40</v>
      </c>
      <c r="J225" s="679">
        <v>-40</v>
      </c>
      <c r="L225" s="865"/>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9">
        <f t="shared" si="3"/>
        <v>0</v>
      </c>
      <c r="F226" s="679">
        <f t="shared" si="3"/>
        <v>0</v>
      </c>
      <c r="G226" s="679">
        <f t="shared" si="3"/>
        <v>0</v>
      </c>
      <c r="H226" s="679">
        <v>-15</v>
      </c>
      <c r="I226" s="679">
        <v>-40</v>
      </c>
      <c r="J226" s="679">
        <v>-40</v>
      </c>
      <c r="L226" s="865"/>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9">
        <f t="shared" si="3"/>
        <v>0</v>
      </c>
      <c r="F227" s="679">
        <f t="shared" si="3"/>
        <v>0</v>
      </c>
      <c r="G227" s="679">
        <f t="shared" si="3"/>
        <v>0</v>
      </c>
      <c r="H227" s="679"/>
      <c r="I227" s="679"/>
      <c r="J227" s="679"/>
      <c r="L227" s="865"/>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1" t="s">
        <v>585</v>
      </c>
      <c r="G228" s="679">
        <f>SUM(G223:G227)</f>
        <v>0</v>
      </c>
      <c r="L228" s="865"/>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865"/>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865"/>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80" t="s">
        <v>738</v>
      </c>
      <c r="G231" s="683" t="s">
        <v>619</v>
      </c>
      <c r="H231" s="683"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9"/>
      <c r="G232" s="679">
        <f>G223*H223</f>
        <v>0</v>
      </c>
      <c r="H232" s="682">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9">
        <f>G224*H224</f>
        <v>0</v>
      </c>
      <c r="H233" s="679"/>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9">
        <f>IF(G225=1,H225,IF(G225=2,I225,0))</f>
        <v>0</v>
      </c>
      <c r="H234" s="679"/>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9">
        <f>IF(G226=1,H226,IF(G226=2,I226,0))</f>
        <v>0</v>
      </c>
      <c r="H235" s="679"/>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9">
        <f>SUM(G232:G235)</f>
        <v>0</v>
      </c>
      <c r="H236" s="679"/>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tabSelected="1" workbookViewId="0">
      <selection activeCell="K37" sqref="K37"/>
    </sheetView>
  </sheetViews>
  <sheetFormatPr defaultColWidth="9.140625"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4" t="s">
        <v>350</v>
      </c>
      <c r="D3" s="825"/>
      <c r="E3" s="825"/>
      <c r="F3" s="826"/>
      <c r="G3" s="70"/>
      <c r="H3" s="70"/>
      <c r="I3" s="364"/>
      <c r="J3" s="20"/>
      <c r="K3" s="20"/>
      <c r="L3" s="20"/>
      <c r="M3" s="20"/>
      <c r="N3" s="20"/>
      <c r="O3" s="20"/>
    </row>
    <row r="4" spans="2:15" x14ac:dyDescent="0.2">
      <c r="B4" s="347"/>
      <c r="C4" s="985"/>
      <c r="D4" s="985"/>
      <c r="E4" s="295"/>
      <c r="F4" s="295"/>
      <c r="G4" s="70"/>
      <c r="H4" s="70"/>
      <c r="I4" s="364"/>
      <c r="J4" s="20"/>
      <c r="K4" s="20"/>
      <c r="L4" s="20"/>
      <c r="M4" s="20"/>
      <c r="N4" s="20"/>
      <c r="O4" s="20"/>
    </row>
    <row r="5" spans="2:15" x14ac:dyDescent="0.2">
      <c r="B5" s="347"/>
      <c r="C5" s="81" t="s">
        <v>74</v>
      </c>
      <c r="D5" s="787" t="str">
        <f>Introduction!E8</f>
        <v>Harp International Limited</v>
      </c>
      <c r="E5" s="803"/>
      <c r="F5" s="370"/>
      <c r="G5" s="453"/>
      <c r="H5" s="70"/>
      <c r="I5" s="364"/>
      <c r="J5" s="20"/>
      <c r="K5" s="20"/>
      <c r="L5" s="20"/>
      <c r="M5" s="20"/>
      <c r="N5" s="20"/>
      <c r="O5" s="20"/>
    </row>
    <row r="6" spans="2:15" x14ac:dyDescent="0.2">
      <c r="B6" s="347"/>
      <c r="C6" s="81" t="s">
        <v>72</v>
      </c>
      <c r="D6" s="787" t="str">
        <f>Introduction!I8</f>
        <v>EPR/NP3099FS</v>
      </c>
      <c r="E6" s="803"/>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6" t="s">
        <v>140</v>
      </c>
      <c r="F8" s="977"/>
      <c r="G8" s="986" t="s">
        <v>351</v>
      </c>
      <c r="H8" s="987"/>
      <c r="I8" s="364"/>
      <c r="J8" s="20"/>
      <c r="K8" s="20"/>
      <c r="L8" s="20"/>
      <c r="M8" s="20"/>
      <c r="N8" s="20"/>
      <c r="O8" s="20"/>
    </row>
    <row r="9" spans="2:15" x14ac:dyDescent="0.2">
      <c r="B9" s="347"/>
      <c r="C9" s="734" t="s">
        <v>646</v>
      </c>
      <c r="D9" s="735"/>
      <c r="E9" s="373" t="s">
        <v>651</v>
      </c>
      <c r="F9" s="373" t="s">
        <v>596</v>
      </c>
      <c r="G9" s="376" t="s">
        <v>651</v>
      </c>
      <c r="H9" s="376" t="s">
        <v>596</v>
      </c>
      <c r="I9" s="364"/>
      <c r="J9" s="20"/>
      <c r="K9" s="20"/>
      <c r="L9" s="20"/>
      <c r="M9" s="20"/>
      <c r="N9" s="20"/>
      <c r="O9" s="20"/>
    </row>
    <row r="10" spans="2:15" x14ac:dyDescent="0.2">
      <c r="B10" s="347"/>
      <c r="C10" s="983" t="s">
        <v>674</v>
      </c>
      <c r="D10" s="984"/>
      <c r="E10" s="374">
        <f>Complexities!H51</f>
        <v>0</v>
      </c>
      <c r="F10" s="374" t="s">
        <v>652</v>
      </c>
      <c r="G10" s="376">
        <f>Complexities!F51</f>
        <v>0</v>
      </c>
      <c r="H10" s="376" t="s">
        <v>652</v>
      </c>
      <c r="I10" s="364"/>
      <c r="J10" s="20"/>
      <c r="K10" s="20"/>
      <c r="L10" s="20"/>
      <c r="M10" s="20"/>
      <c r="N10" s="20"/>
      <c r="O10" s="20"/>
    </row>
    <row r="11" spans="2:15" x14ac:dyDescent="0.2">
      <c r="B11" s="347"/>
      <c r="C11" s="978"/>
      <c r="D11" s="979"/>
      <c r="E11" s="374">
        <f>Complexities!H52</f>
        <v>1</v>
      </c>
      <c r="F11" s="374" t="s">
        <v>653</v>
      </c>
      <c r="G11" s="376">
        <f>Complexities!F52</f>
        <v>1</v>
      </c>
      <c r="H11" s="376" t="s">
        <v>653</v>
      </c>
      <c r="I11" s="364"/>
      <c r="J11" s="20"/>
      <c r="K11" s="20"/>
      <c r="L11" s="20"/>
      <c r="M11" s="20"/>
      <c r="N11" s="20"/>
      <c r="O11" s="20"/>
    </row>
    <row r="12" spans="2:15" x14ac:dyDescent="0.2">
      <c r="B12" s="347"/>
      <c r="C12" s="978"/>
      <c r="D12" s="979"/>
      <c r="E12" s="374">
        <f>Complexities!H53</f>
        <v>0</v>
      </c>
      <c r="F12" s="374" t="s">
        <v>649</v>
      </c>
      <c r="G12" s="376">
        <f>Complexities!F53</f>
        <v>0</v>
      </c>
      <c r="H12" s="376" t="s">
        <v>649</v>
      </c>
      <c r="I12" s="364"/>
      <c r="J12" s="20"/>
      <c r="K12" s="20"/>
      <c r="L12" s="20"/>
      <c r="M12" s="20"/>
      <c r="N12" s="20"/>
      <c r="O12" s="20"/>
    </row>
    <row r="13" spans="2:15" x14ac:dyDescent="0.2">
      <c r="B13" s="347"/>
      <c r="C13" s="978"/>
      <c r="D13" s="979"/>
      <c r="E13" s="374">
        <f>Complexities!H54</f>
        <v>0</v>
      </c>
      <c r="F13" s="374" t="s">
        <v>650</v>
      </c>
      <c r="G13" s="376">
        <f>Complexities!F54</f>
        <v>0</v>
      </c>
      <c r="H13" s="376" t="s">
        <v>650</v>
      </c>
      <c r="I13" s="364"/>
      <c r="J13" s="20"/>
      <c r="K13" s="20"/>
      <c r="L13" s="20"/>
      <c r="M13" s="20"/>
      <c r="N13" s="20"/>
      <c r="O13" s="20"/>
    </row>
    <row r="14" spans="2:15" x14ac:dyDescent="0.2">
      <c r="B14" s="347"/>
      <c r="C14" s="974"/>
      <c r="D14" s="975"/>
      <c r="E14" s="374">
        <f>Complexities!H55</f>
        <v>0</v>
      </c>
      <c r="F14" s="374" t="s">
        <v>654</v>
      </c>
      <c r="G14" s="376">
        <f>Complexities!F55</f>
        <v>0</v>
      </c>
      <c r="H14" s="376" t="s">
        <v>654</v>
      </c>
      <c r="I14" s="364"/>
      <c r="J14" s="20"/>
      <c r="K14" s="20"/>
      <c r="L14" s="20"/>
      <c r="M14" s="20"/>
      <c r="N14" s="20"/>
      <c r="O14" s="20"/>
    </row>
    <row r="15" spans="2:15" x14ac:dyDescent="0.2">
      <c r="B15" s="347"/>
      <c r="C15" s="980" t="s">
        <v>656</v>
      </c>
      <c r="D15" s="635" t="s">
        <v>434</v>
      </c>
      <c r="E15" s="809"/>
      <c r="F15" s="374" t="str">
        <f>'Emissions Summary'!E22</f>
        <v>-</v>
      </c>
      <c r="G15" s="70"/>
      <c r="H15" s="376" t="str">
        <f>'Emissions Summary'!E22</f>
        <v>-</v>
      </c>
      <c r="I15" s="364"/>
      <c r="J15" s="20"/>
      <c r="K15" s="20"/>
      <c r="L15" s="20"/>
      <c r="M15" s="20"/>
      <c r="N15" s="20"/>
      <c r="O15" s="20"/>
    </row>
    <row r="16" spans="2:15" x14ac:dyDescent="0.2">
      <c r="B16" s="347"/>
      <c r="C16" s="981"/>
      <c r="D16" s="635" t="s">
        <v>525</v>
      </c>
      <c r="E16" s="982"/>
      <c r="F16" s="374" t="str">
        <f>'Emissions Summary'!E23</f>
        <v>-</v>
      </c>
      <c r="G16" s="70"/>
      <c r="H16" s="376" t="str">
        <f>'Emissions Summary'!E23</f>
        <v>-</v>
      </c>
      <c r="I16" s="364"/>
      <c r="J16" s="20"/>
      <c r="K16" s="20"/>
      <c r="L16" s="20"/>
      <c r="M16" s="20"/>
      <c r="N16" s="20"/>
      <c r="O16" s="20"/>
    </row>
    <row r="17" spans="2:15" x14ac:dyDescent="0.2">
      <c r="B17" s="347"/>
      <c r="C17" s="981"/>
      <c r="D17" s="635" t="s">
        <v>592</v>
      </c>
      <c r="E17" s="982"/>
      <c r="F17" s="374" t="str">
        <f>'Emissions Summary'!E24</f>
        <v>-</v>
      </c>
      <c r="G17" s="70"/>
      <c r="H17" s="376" t="str">
        <f>'Emissions Summary'!E24</f>
        <v>-</v>
      </c>
      <c r="I17" s="364"/>
      <c r="J17" s="20"/>
      <c r="K17" s="20"/>
      <c r="L17" s="20"/>
      <c r="M17" s="20"/>
      <c r="N17" s="20"/>
      <c r="O17" s="20"/>
    </row>
    <row r="18" spans="2:15" x14ac:dyDescent="0.2">
      <c r="B18" s="347"/>
      <c r="C18" s="981"/>
      <c r="D18" s="635" t="s">
        <v>594</v>
      </c>
      <c r="E18" s="982"/>
      <c r="F18" s="374" t="str">
        <f>'Emissions Summary'!E25</f>
        <v>-</v>
      </c>
      <c r="G18" s="70"/>
      <c r="H18" s="376" t="str">
        <f>'Emissions Summary'!E25</f>
        <v>-</v>
      </c>
      <c r="I18" s="364"/>
      <c r="J18" s="20"/>
      <c r="K18" s="20"/>
      <c r="L18" s="20"/>
      <c r="M18" s="20"/>
      <c r="N18" s="20"/>
      <c r="O18" s="20"/>
    </row>
    <row r="19" spans="2:15" x14ac:dyDescent="0.2">
      <c r="B19" s="347"/>
      <c r="C19" s="981"/>
      <c r="D19" s="635" t="s">
        <v>61</v>
      </c>
      <c r="E19" s="857"/>
      <c r="F19" s="374" t="str">
        <f>'Emissions Summary'!E26</f>
        <v>-</v>
      </c>
      <c r="G19" s="70"/>
      <c r="H19" s="376" t="str">
        <f>'Emissions Summary'!E26</f>
        <v>-</v>
      </c>
      <c r="I19" s="364"/>
      <c r="J19" s="20"/>
      <c r="K19" s="20"/>
      <c r="L19" s="20"/>
      <c r="M19" s="20"/>
      <c r="N19" s="20"/>
      <c r="O19" s="20"/>
    </row>
    <row r="20" spans="2:15" x14ac:dyDescent="0.2">
      <c r="B20" s="347"/>
      <c r="C20" s="633"/>
      <c r="D20" s="635" t="s">
        <v>62</v>
      </c>
      <c r="E20" s="634"/>
      <c r="F20" s="374" t="str">
        <f>'Emissions Summary'!E27</f>
        <v>B</v>
      </c>
      <c r="G20" s="70"/>
      <c r="H20" s="376" t="str">
        <f>'Emissions Summary'!E27</f>
        <v>B</v>
      </c>
      <c r="I20" s="364"/>
      <c r="J20" s="20"/>
      <c r="K20" s="20"/>
      <c r="L20" s="20"/>
      <c r="M20" s="20"/>
      <c r="N20" s="20"/>
      <c r="O20" s="20"/>
    </row>
    <row r="21" spans="2:15" x14ac:dyDescent="0.2">
      <c r="B21" s="347"/>
      <c r="C21" s="636" t="s">
        <v>647</v>
      </c>
      <c r="D21" s="808"/>
      <c r="E21" s="973"/>
      <c r="F21" s="374" t="str">
        <f>Location!F43</f>
        <v>B</v>
      </c>
      <c r="G21" s="87"/>
      <c r="H21" s="376" t="str">
        <f>Location!F43</f>
        <v>B</v>
      </c>
      <c r="I21" s="364"/>
      <c r="J21" s="20"/>
      <c r="K21" s="20"/>
      <c r="L21" s="20"/>
      <c r="M21" s="20"/>
      <c r="N21" s="20"/>
      <c r="O21" s="20"/>
    </row>
    <row r="22" spans="2:15" ht="26.25" customHeight="1" x14ac:dyDescent="0.2">
      <c r="B22" s="347"/>
      <c r="C22" s="838" t="s">
        <v>28</v>
      </c>
      <c r="D22" s="971"/>
      <c r="E22" s="972"/>
      <c r="F22" s="375" t="str">
        <f>'Op Perf'!I150</f>
        <v>A</v>
      </c>
      <c r="G22" s="87"/>
      <c r="H22" s="377" t="str">
        <f>'Op Perf'!I150</f>
        <v>A</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zoomScaleNormal="100" workbookViewId="0">
      <selection activeCell="J23" sqref="J23"/>
    </sheetView>
  </sheetViews>
  <sheetFormatPr defaultColWidth="9.140625"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50"/>
      <c r="C2" s="651"/>
      <c r="D2" s="651"/>
      <c r="E2" s="651"/>
      <c r="F2" s="651"/>
      <c r="G2" s="651"/>
      <c r="H2" s="651"/>
      <c r="I2" s="651"/>
      <c r="J2" s="651"/>
      <c r="K2" s="652"/>
    </row>
    <row r="3" spans="2:19" x14ac:dyDescent="0.2">
      <c r="B3" s="653"/>
      <c r="C3" s="296" t="s">
        <v>74</v>
      </c>
      <c r="D3" s="988" t="str">
        <f>Introduction!E8</f>
        <v>Harp International Limited</v>
      </c>
      <c r="E3" s="989"/>
      <c r="F3" s="990" t="s">
        <v>72</v>
      </c>
      <c r="G3" s="988"/>
      <c r="H3" s="988" t="str">
        <f>Introduction!I8</f>
        <v>EPR/NP3099FS</v>
      </c>
      <c r="I3" s="989"/>
      <c r="J3" s="297"/>
      <c r="K3" s="442"/>
    </row>
    <row r="4" spans="2:19" x14ac:dyDescent="0.2">
      <c r="B4" s="654"/>
      <c r="C4" s="297"/>
      <c r="D4" s="297"/>
      <c r="E4" s="297"/>
      <c r="F4" s="297"/>
      <c r="G4" s="297"/>
      <c r="H4" s="297"/>
      <c r="I4" s="297"/>
      <c r="J4" s="297"/>
      <c r="K4" s="442"/>
      <c r="L4" s="52"/>
      <c r="M4" s="52"/>
      <c r="N4" s="52"/>
      <c r="O4" s="46"/>
      <c r="P4" s="46"/>
      <c r="Q4" s="46"/>
      <c r="R4" s="46"/>
      <c r="S4" s="46"/>
    </row>
    <row r="5" spans="2:19" ht="20.25" x14ac:dyDescent="0.3">
      <c r="B5" s="654"/>
      <c r="C5" s="298" t="s">
        <v>151</v>
      </c>
      <c r="D5" s="297"/>
      <c r="E5" s="297"/>
      <c r="F5" s="297"/>
      <c r="G5" s="297"/>
      <c r="H5" s="297"/>
      <c r="I5" s="297"/>
      <c r="J5" s="297"/>
      <c r="K5" s="442"/>
      <c r="L5" s="52"/>
      <c r="M5" s="52"/>
      <c r="N5" s="52"/>
      <c r="O5" s="46"/>
      <c r="P5" s="46"/>
      <c r="Q5" s="46"/>
      <c r="R5" s="46"/>
      <c r="S5" s="46"/>
    </row>
    <row r="6" spans="2:19" ht="15" x14ac:dyDescent="0.25">
      <c r="B6" s="654"/>
      <c r="C6" s="685" t="s">
        <v>150</v>
      </c>
      <c r="D6" s="297"/>
      <c r="E6" s="297"/>
      <c r="F6" s="297"/>
      <c r="G6" s="297"/>
      <c r="H6" s="297"/>
      <c r="I6" s="297"/>
      <c r="J6" s="297"/>
      <c r="K6" s="442"/>
      <c r="L6" s="52"/>
      <c r="M6" s="52"/>
      <c r="N6" s="52"/>
      <c r="O6" s="46"/>
      <c r="P6" s="46"/>
      <c r="Q6" s="46"/>
      <c r="R6" s="46"/>
      <c r="S6" s="46"/>
    </row>
    <row r="7" spans="2:19" ht="18" x14ac:dyDescent="0.25">
      <c r="B7" s="654"/>
      <c r="C7" s="299" t="s">
        <v>123</v>
      </c>
      <c r="D7" s="662"/>
      <c r="E7" s="663"/>
      <c r="F7" s="297"/>
      <c r="G7" s="297"/>
      <c r="H7" s="297"/>
      <c r="I7" s="297"/>
      <c r="J7" s="297"/>
      <c r="K7" s="442"/>
      <c r="L7" s="52"/>
      <c r="M7" s="52"/>
      <c r="N7" s="52"/>
      <c r="O7" s="46"/>
      <c r="P7" s="46"/>
      <c r="Q7" s="46"/>
      <c r="R7" s="46"/>
      <c r="S7" s="46"/>
    </row>
    <row r="8" spans="2:19" ht="13.5" thickBot="1" x14ac:dyDescent="0.25">
      <c r="B8" s="654"/>
      <c r="C8" s="297"/>
      <c r="D8" s="297"/>
      <c r="E8" s="297"/>
      <c r="F8" s="297"/>
      <c r="G8" s="297"/>
      <c r="H8" s="297"/>
      <c r="I8" s="297"/>
      <c r="J8" s="297"/>
      <c r="K8" s="442"/>
      <c r="L8" s="52"/>
      <c r="M8" s="52"/>
      <c r="N8" s="52"/>
      <c r="O8" s="46"/>
      <c r="P8" s="46"/>
      <c r="Q8" s="46"/>
      <c r="R8" s="46"/>
      <c r="S8" s="46"/>
    </row>
    <row r="9" spans="2:19" ht="26.25" thickBot="1" x14ac:dyDescent="0.25">
      <c r="B9" s="654"/>
      <c r="C9" s="301" t="s">
        <v>646</v>
      </c>
      <c r="D9" s="304" t="s">
        <v>596</v>
      </c>
      <c r="E9" s="305"/>
      <c r="F9" s="305" t="s">
        <v>590</v>
      </c>
      <c r="G9" s="306" t="s">
        <v>682</v>
      </c>
      <c r="H9" s="297"/>
      <c r="I9" s="297"/>
      <c r="J9" s="297"/>
      <c r="K9" s="442"/>
      <c r="L9" s="52"/>
      <c r="M9" s="52"/>
      <c r="N9" s="52"/>
      <c r="O9" s="46"/>
      <c r="P9" s="46"/>
      <c r="Q9" s="46"/>
      <c r="R9" s="46"/>
      <c r="S9" s="46"/>
    </row>
    <row r="10" spans="2:19" x14ac:dyDescent="0.2">
      <c r="B10" s="654"/>
      <c r="C10" s="302" t="s">
        <v>674</v>
      </c>
      <c r="D10" s="307" t="s">
        <v>652</v>
      </c>
      <c r="E10" s="639">
        <v>0</v>
      </c>
      <c r="F10" s="308">
        <f>HLOOKUP(D10,Lookup!$C$5:$G$13,2,FALSE)</f>
        <v>2</v>
      </c>
      <c r="G10" s="628">
        <f t="shared" ref="G10:G16" si="0">E10*F10</f>
        <v>0</v>
      </c>
      <c r="H10" s="297"/>
      <c r="I10" s="297"/>
      <c r="J10" s="297"/>
      <c r="K10" s="442"/>
      <c r="L10" s="52"/>
      <c r="M10" s="52"/>
      <c r="N10" s="52"/>
      <c r="O10" s="46"/>
      <c r="P10" s="46"/>
      <c r="Q10" s="46"/>
      <c r="R10" s="46"/>
      <c r="S10" s="46"/>
    </row>
    <row r="11" spans="2:19" x14ac:dyDescent="0.2">
      <c r="B11" s="654"/>
      <c r="C11" s="302"/>
      <c r="D11" s="307" t="s">
        <v>653</v>
      </c>
      <c r="E11" s="640">
        <v>1</v>
      </c>
      <c r="F11" s="308">
        <f>HLOOKUP(D11,Lookup!$C$5:$G$13,2,FALSE)</f>
        <v>15</v>
      </c>
      <c r="G11" s="628">
        <f t="shared" si="0"/>
        <v>15</v>
      </c>
      <c r="H11" s="297"/>
      <c r="I11" s="297"/>
      <c r="J11" s="297"/>
      <c r="K11" s="442"/>
      <c r="L11" s="52"/>
      <c r="M11" s="52"/>
      <c r="N11" s="52"/>
      <c r="O11" s="46"/>
      <c r="P11" s="46"/>
      <c r="Q11" s="46"/>
      <c r="R11" s="46"/>
      <c r="S11" s="46"/>
    </row>
    <row r="12" spans="2:19" x14ac:dyDescent="0.2">
      <c r="B12" s="654"/>
      <c r="C12" s="302"/>
      <c r="D12" s="307" t="s">
        <v>649</v>
      </c>
      <c r="E12" s="640">
        <v>0</v>
      </c>
      <c r="F12" s="308">
        <f>HLOOKUP(D12,Lookup!$C$5:$G$13,2,FALSE)</f>
        <v>45</v>
      </c>
      <c r="G12" s="628">
        <f t="shared" si="0"/>
        <v>0</v>
      </c>
      <c r="H12" s="297"/>
      <c r="I12" s="297"/>
      <c r="J12" s="297"/>
      <c r="K12" s="442"/>
      <c r="L12" s="52"/>
      <c r="M12" s="52"/>
      <c r="N12" s="52"/>
      <c r="O12" s="46"/>
      <c r="P12" s="46"/>
      <c r="Q12" s="46"/>
      <c r="R12" s="46"/>
      <c r="S12" s="46"/>
    </row>
    <row r="13" spans="2:19" x14ac:dyDescent="0.2">
      <c r="B13" s="654"/>
      <c r="C13" s="302"/>
      <c r="D13" s="307" t="s">
        <v>650</v>
      </c>
      <c r="E13" s="640">
        <v>0</v>
      </c>
      <c r="F13" s="308">
        <f>HLOOKUP(D13,Lookup!$C$5:$G$13,2,FALSE)</f>
        <v>82</v>
      </c>
      <c r="G13" s="628">
        <f t="shared" si="0"/>
        <v>0</v>
      </c>
      <c r="H13" s="297"/>
      <c r="I13" s="297"/>
      <c r="J13" s="297"/>
      <c r="K13" s="442"/>
      <c r="L13" s="52"/>
      <c r="M13" s="52"/>
      <c r="N13" s="52"/>
      <c r="O13" s="46"/>
      <c r="P13" s="46"/>
      <c r="Q13" s="46"/>
      <c r="R13" s="46"/>
      <c r="S13" s="46"/>
    </row>
    <row r="14" spans="2:19" x14ac:dyDescent="0.2">
      <c r="B14" s="654"/>
      <c r="C14" s="302"/>
      <c r="D14" s="307" t="s">
        <v>654</v>
      </c>
      <c r="E14" s="640">
        <v>0</v>
      </c>
      <c r="F14" s="308">
        <f>HLOOKUP(D14,Lookup!$C$5:$G$13,2,FALSE)</f>
        <v>110</v>
      </c>
      <c r="G14" s="628">
        <f t="shared" si="0"/>
        <v>0</v>
      </c>
      <c r="H14" s="297"/>
      <c r="I14" s="297"/>
      <c r="J14" s="297"/>
      <c r="K14" s="442"/>
      <c r="L14" s="52"/>
      <c r="M14" s="52"/>
      <c r="N14" s="52"/>
      <c r="O14" s="46"/>
      <c r="P14" s="46"/>
      <c r="Q14" s="46"/>
      <c r="R14" s="46"/>
      <c r="S14" s="46"/>
    </row>
    <row r="15" spans="2:19" hidden="1" x14ac:dyDescent="0.2">
      <c r="B15" s="654"/>
      <c r="C15" s="302"/>
      <c r="D15" s="47"/>
      <c r="E15" s="48">
        <v>0</v>
      </c>
      <c r="F15" s="308" t="e">
        <f>HLOOKUP(D15,Lookup!$C$5:$G$13,2,FALSE)</f>
        <v>#N/A</v>
      </c>
      <c r="G15" s="628" t="e">
        <f t="shared" si="0"/>
        <v>#N/A</v>
      </c>
      <c r="H15" s="297"/>
      <c r="I15" s="297"/>
      <c r="J15" s="297"/>
      <c r="K15" s="442"/>
      <c r="L15" s="52"/>
      <c r="M15" s="52"/>
      <c r="N15" s="52"/>
      <c r="O15" s="46"/>
      <c r="P15" s="46"/>
      <c r="Q15" s="46"/>
      <c r="R15" s="46"/>
      <c r="S15" s="46"/>
    </row>
    <row r="16" spans="2:19" hidden="1" x14ac:dyDescent="0.2">
      <c r="B16" s="654"/>
      <c r="C16" s="302"/>
      <c r="D16" s="47"/>
      <c r="E16" s="49" t="s">
        <v>174</v>
      </c>
      <c r="F16" s="308" t="e">
        <f>HLOOKUP(D16,Lookup!$C$5:$G$13,2,FALSE)</f>
        <v>#N/A</v>
      </c>
      <c r="G16" s="628" t="e">
        <f t="shared" si="0"/>
        <v>#VALUE!</v>
      </c>
      <c r="H16" s="297"/>
      <c r="I16" s="297"/>
      <c r="J16" s="297"/>
      <c r="K16" s="442"/>
      <c r="L16" s="52"/>
      <c r="M16" s="52"/>
      <c r="N16" s="52"/>
      <c r="O16" s="46"/>
      <c r="P16" s="46"/>
      <c r="Q16" s="46"/>
      <c r="R16" s="46"/>
      <c r="S16" s="46"/>
    </row>
    <row r="17" spans="2:19" x14ac:dyDescent="0.2">
      <c r="B17" s="654"/>
      <c r="C17" s="302" t="s">
        <v>675</v>
      </c>
      <c r="D17" s="637" t="s">
        <v>174</v>
      </c>
      <c r="E17" s="309"/>
      <c r="F17" s="309"/>
      <c r="G17" s="628">
        <f>IF(OR(D17="-",D17="",D17=0,D17="0"),0,HLOOKUP(D17,Lookup!$C$5:$G$13,3,FALSE))</f>
        <v>0</v>
      </c>
      <c r="H17" s="297"/>
      <c r="I17" s="297"/>
      <c r="J17" s="297"/>
      <c r="K17" s="442"/>
      <c r="L17" s="52"/>
      <c r="M17" s="52"/>
      <c r="N17" s="52"/>
      <c r="O17" s="46"/>
      <c r="P17" s="46"/>
      <c r="Q17" s="46"/>
      <c r="R17" s="46"/>
      <c r="S17" s="46"/>
    </row>
    <row r="18" spans="2:19" x14ac:dyDescent="0.2">
      <c r="B18" s="654"/>
      <c r="C18" s="302" t="s">
        <v>676</v>
      </c>
      <c r="D18" s="637" t="s">
        <v>174</v>
      </c>
      <c r="E18" s="309"/>
      <c r="F18" s="309"/>
      <c r="G18" s="628">
        <f>IF(OR(D18="-",D18="",D18=0,D18="0"),0,HLOOKUP(D18,Lookup!$C$5:$G$13,4,FALSE))</f>
        <v>0</v>
      </c>
      <c r="H18" s="297"/>
      <c r="I18" s="297"/>
      <c r="J18" s="297"/>
      <c r="K18" s="442"/>
      <c r="L18" s="52"/>
      <c r="M18" s="52"/>
      <c r="N18" s="52"/>
      <c r="O18" s="46"/>
      <c r="P18" s="46"/>
      <c r="Q18" s="46"/>
      <c r="R18" s="46"/>
      <c r="S18" s="46"/>
    </row>
    <row r="19" spans="2:19" x14ac:dyDescent="0.2">
      <c r="B19" s="654"/>
      <c r="C19" s="302" t="s">
        <v>677</v>
      </c>
      <c r="D19" s="637" t="s">
        <v>174</v>
      </c>
      <c r="E19" s="309"/>
      <c r="F19" s="309"/>
      <c r="G19" s="628">
        <f>IF(OR(D19="-",D19="",D19=0,D19="0"),0,HLOOKUP(D19,Lookup!$C$5:$G$13,5,FALSE))</f>
        <v>0</v>
      </c>
      <c r="H19" s="297"/>
      <c r="I19" s="297"/>
      <c r="J19" s="297"/>
      <c r="K19" s="442"/>
      <c r="L19" s="52"/>
      <c r="M19" s="52"/>
      <c r="N19" s="52"/>
      <c r="O19" s="46"/>
      <c r="P19" s="46"/>
      <c r="Q19" s="46"/>
      <c r="R19" s="46"/>
      <c r="S19" s="46"/>
    </row>
    <row r="20" spans="2:19" x14ac:dyDescent="0.2">
      <c r="B20" s="654"/>
      <c r="C20" s="302" t="s">
        <v>717</v>
      </c>
      <c r="D20" s="637" t="s">
        <v>174</v>
      </c>
      <c r="E20" s="309"/>
      <c r="F20" s="309"/>
      <c r="G20" s="628">
        <f>IF(OR(D20="-",D20="",D20=0,D20="0"),0,HLOOKUP(D20,Lookup!$C$5:$G$13,8,FALSE))</f>
        <v>0</v>
      </c>
      <c r="H20" s="297"/>
      <c r="I20" s="297"/>
      <c r="J20" s="297"/>
      <c r="K20" s="442"/>
      <c r="L20" s="52"/>
      <c r="M20" s="52"/>
      <c r="N20" s="52"/>
      <c r="O20" s="46"/>
      <c r="P20" s="46"/>
      <c r="Q20" s="46"/>
      <c r="R20" s="46"/>
      <c r="S20" s="46"/>
    </row>
    <row r="21" spans="2:19" x14ac:dyDescent="0.2">
      <c r="B21" s="654"/>
      <c r="C21" s="302" t="s">
        <v>58</v>
      </c>
      <c r="D21" s="637" t="s">
        <v>174</v>
      </c>
      <c r="E21" s="309"/>
      <c r="F21" s="309"/>
      <c r="G21" s="628">
        <f>IF(OR(D21="-",D21="",D21=0,D21="0"),0,HLOOKUP(D21,Lookup!$C$5:$G$13,8,FALSE))</f>
        <v>0</v>
      </c>
      <c r="H21" s="297"/>
      <c r="I21" s="297"/>
      <c r="J21" s="297"/>
      <c r="K21" s="442"/>
      <c r="L21" s="52"/>
      <c r="M21" s="52"/>
      <c r="N21" s="52"/>
      <c r="O21" s="46"/>
      <c r="P21" s="46"/>
      <c r="Q21" s="46"/>
      <c r="R21" s="46"/>
      <c r="S21" s="46"/>
    </row>
    <row r="22" spans="2:19" x14ac:dyDescent="0.2">
      <c r="B22" s="654"/>
      <c r="C22" s="302" t="s">
        <v>63</v>
      </c>
      <c r="D22" s="637" t="s">
        <v>653</v>
      </c>
      <c r="E22" s="309"/>
      <c r="F22" s="309"/>
      <c r="G22" s="628">
        <f>IF(OR(D22="-",D22="",D22=0,D22="0"),0,HLOOKUP(D22,Lookup!$C$5:$G$13,5,FALSE))</f>
        <v>10</v>
      </c>
      <c r="H22" s="297"/>
      <c r="I22" s="297"/>
      <c r="J22" s="297"/>
      <c r="K22" s="442"/>
      <c r="L22" s="52"/>
      <c r="M22" s="52"/>
      <c r="N22" s="52"/>
      <c r="O22" s="46"/>
      <c r="P22" s="46"/>
      <c r="Q22" s="46"/>
      <c r="R22" s="46"/>
      <c r="S22" s="46"/>
    </row>
    <row r="23" spans="2:19" x14ac:dyDescent="0.2">
      <c r="B23" s="654"/>
      <c r="C23" s="302" t="s">
        <v>647</v>
      </c>
      <c r="D23" s="637" t="s">
        <v>649</v>
      </c>
      <c r="E23" s="309"/>
      <c r="F23" s="309"/>
      <c r="G23" s="628">
        <f>IF(OR(D23="-",D23="",D23=0,D23="0"),0,HLOOKUP(D23,Lookup!$C$5:$G$13,6,FALSE))</f>
        <v>20</v>
      </c>
      <c r="H23" s="297"/>
      <c r="I23" s="297"/>
      <c r="J23" s="297"/>
      <c r="K23" s="442"/>
      <c r="L23" s="52"/>
      <c r="M23" s="52"/>
      <c r="N23" s="52"/>
      <c r="O23" s="46"/>
      <c r="P23" s="46"/>
      <c r="Q23" s="46"/>
      <c r="R23" s="46"/>
      <c r="S23" s="46"/>
    </row>
    <row r="24" spans="2:19" ht="13.5" thickBot="1" x14ac:dyDescent="0.25">
      <c r="B24" s="654"/>
      <c r="C24" s="303" t="s">
        <v>28</v>
      </c>
      <c r="D24" s="638" t="s">
        <v>653</v>
      </c>
      <c r="E24" s="310"/>
      <c r="F24" s="310"/>
      <c r="G24" s="629">
        <f>IF(OR(D24="-",D24="",D24=0,D24="0"),0,HLOOKUP(D24,Lookup!$C$5:$G$13,7,FALSE))</f>
        <v>25</v>
      </c>
      <c r="H24" s="297"/>
      <c r="I24" s="297"/>
      <c r="J24" s="297"/>
      <c r="K24" s="442"/>
      <c r="L24" s="52"/>
      <c r="M24" s="52"/>
      <c r="N24" s="52"/>
      <c r="O24" s="46"/>
      <c r="P24" s="46"/>
      <c r="Q24" s="46"/>
      <c r="R24" s="46"/>
      <c r="S24" s="46"/>
    </row>
    <row r="25" spans="2:19" ht="13.5" thickBot="1" x14ac:dyDescent="0.25">
      <c r="B25" s="654"/>
      <c r="C25" s="297"/>
      <c r="D25" s="991" t="s">
        <v>352</v>
      </c>
      <c r="E25" s="992"/>
      <c r="F25" s="993"/>
      <c r="G25" s="630">
        <f>SUM(G10:G14,G17:G24)</f>
        <v>70</v>
      </c>
      <c r="H25" s="297"/>
      <c r="I25" s="297"/>
      <c r="J25" s="297"/>
      <c r="K25" s="442"/>
      <c r="L25" s="52"/>
      <c r="M25" s="52"/>
      <c r="N25" s="52"/>
      <c r="O25" s="46"/>
      <c r="P25" s="46"/>
      <c r="Q25" s="46"/>
      <c r="R25" s="46"/>
      <c r="S25" s="46"/>
    </row>
    <row r="26" spans="2:19" ht="13.5" thickBot="1" x14ac:dyDescent="0.25">
      <c r="B26" s="654"/>
      <c r="C26" s="297"/>
      <c r="D26" s="297"/>
      <c r="E26" s="297"/>
      <c r="F26" s="297"/>
      <c r="G26" s="297"/>
      <c r="H26" s="300"/>
      <c r="I26" s="297"/>
      <c r="J26" s="297"/>
      <c r="K26" s="442"/>
      <c r="L26" s="52"/>
      <c r="M26" s="52"/>
      <c r="N26" s="52"/>
      <c r="O26" s="46"/>
      <c r="P26" s="46"/>
      <c r="Q26" s="46"/>
      <c r="R26" s="46"/>
      <c r="S26" s="46"/>
    </row>
    <row r="27" spans="2:19" ht="18" customHeight="1" x14ac:dyDescent="0.2">
      <c r="B27" s="654"/>
      <c r="C27" s="704" t="s">
        <v>923</v>
      </c>
      <c r="D27" s="297"/>
      <c r="E27" s="297"/>
      <c r="F27" s="1001" t="s">
        <v>240</v>
      </c>
      <c r="G27" s="1002"/>
      <c r="H27" s="1002"/>
      <c r="I27" s="1002"/>
      <c r="J27" s="1003"/>
      <c r="K27" s="442"/>
      <c r="L27" s="52"/>
      <c r="M27" s="52"/>
      <c r="N27" s="52"/>
      <c r="O27" s="46"/>
      <c r="P27" s="46"/>
      <c r="Q27" s="46"/>
      <c r="R27" s="46"/>
      <c r="S27" s="46"/>
    </row>
    <row r="28" spans="2:19" ht="18" customHeight="1" x14ac:dyDescent="0.25">
      <c r="B28" s="654"/>
      <c r="C28" s="644" t="s">
        <v>921</v>
      </c>
      <c r="D28" s="645">
        <f>Mult_App*Total_EP_OPRA_score1</f>
        <v>14420</v>
      </c>
      <c r="E28" s="297"/>
      <c r="F28" s="1004" t="s">
        <v>354</v>
      </c>
      <c r="G28" s="1005"/>
      <c r="H28" s="1005"/>
      <c r="I28" s="1005"/>
      <c r="J28" s="1006"/>
      <c r="K28" s="442"/>
      <c r="L28" s="52"/>
      <c r="M28" s="52"/>
      <c r="N28" s="52"/>
      <c r="O28" s="46"/>
      <c r="P28" s="46"/>
      <c r="Q28" s="46"/>
      <c r="R28" s="46"/>
      <c r="S28" s="46"/>
    </row>
    <row r="29" spans="2:19" x14ac:dyDescent="0.2">
      <c r="B29" s="654"/>
      <c r="C29" s="646"/>
      <c r="D29" s="647"/>
      <c r="E29" s="297"/>
      <c r="F29" s="1007"/>
      <c r="G29" s="1005"/>
      <c r="H29" s="1005"/>
      <c r="I29" s="1005"/>
      <c r="J29" s="1006"/>
      <c r="K29" s="442"/>
      <c r="L29" s="52"/>
      <c r="M29" s="52"/>
      <c r="N29" s="52"/>
      <c r="O29" s="46"/>
      <c r="P29" s="46"/>
      <c r="Q29" s="46"/>
      <c r="R29" s="46"/>
      <c r="S29" s="46"/>
    </row>
    <row r="30" spans="2:19" ht="15.75" x14ac:dyDescent="0.25">
      <c r="B30" s="654"/>
      <c r="C30" s="648" t="s">
        <v>922</v>
      </c>
      <c r="D30" s="649">
        <f>Mult_Subs*Total_EP_OPRA_score1</f>
        <v>7000</v>
      </c>
      <c r="E30" s="297"/>
      <c r="F30" s="1007"/>
      <c r="G30" s="1005"/>
      <c r="H30" s="1005"/>
      <c r="I30" s="1005"/>
      <c r="J30" s="1006"/>
      <c r="K30" s="442"/>
      <c r="L30" s="52"/>
      <c r="M30" s="52"/>
      <c r="N30" s="52"/>
      <c r="O30" s="46"/>
      <c r="P30" s="46"/>
      <c r="Q30" s="46"/>
      <c r="R30" s="46"/>
      <c r="S30" s="46"/>
    </row>
    <row r="31" spans="2:19" ht="13.5" thickBot="1" x14ac:dyDescent="0.25">
      <c r="B31" s="654"/>
      <c r="C31" s="646"/>
      <c r="D31" s="649"/>
      <c r="E31" s="297"/>
      <c r="F31" s="1008"/>
      <c r="G31" s="1009"/>
      <c r="H31" s="1009"/>
      <c r="I31" s="1009"/>
      <c r="J31" s="1010"/>
      <c r="K31" s="442"/>
      <c r="L31" s="52"/>
      <c r="M31" s="52"/>
      <c r="N31" s="52"/>
      <c r="O31" s="46"/>
      <c r="P31" s="46"/>
      <c r="Q31" s="46"/>
      <c r="R31" s="46"/>
      <c r="S31" s="46"/>
    </row>
    <row r="32" spans="2:19" ht="14.25" customHeight="1" x14ac:dyDescent="0.25">
      <c r="B32" s="654"/>
      <c r="C32" s="648" t="s">
        <v>383</v>
      </c>
      <c r="D32" s="649">
        <f>Mult_SubsVar*Total_EP_OPRA_score1</f>
        <v>7910</v>
      </c>
      <c r="E32" s="297"/>
      <c r="F32" s="297"/>
      <c r="G32" s="297"/>
      <c r="H32" s="297"/>
      <c r="I32" s="297"/>
      <c r="J32" s="297"/>
      <c r="K32" s="442"/>
      <c r="L32" s="52"/>
      <c r="M32" s="52"/>
      <c r="N32" s="52"/>
      <c r="O32" s="46"/>
      <c r="P32" s="46"/>
      <c r="Q32" s="46"/>
      <c r="R32" s="46"/>
      <c r="S32" s="46"/>
    </row>
    <row r="33" spans="2:19" ht="14.25" customHeight="1" x14ac:dyDescent="0.2">
      <c r="B33" s="654"/>
      <c r="C33" s="646"/>
      <c r="D33" s="649"/>
      <c r="E33" s="297"/>
      <c r="F33" s="997" t="s">
        <v>353</v>
      </c>
      <c r="G33" s="998"/>
      <c r="H33" s="998"/>
      <c r="I33" s="999"/>
      <c r="J33" s="297"/>
      <c r="K33" s="442"/>
      <c r="L33" s="46"/>
      <c r="M33" s="46"/>
      <c r="N33" s="705" t="s">
        <v>654</v>
      </c>
      <c r="O33" s="46"/>
      <c r="P33" s="46"/>
      <c r="Q33" s="46"/>
      <c r="R33" s="46"/>
      <c r="S33" s="46"/>
    </row>
    <row r="34" spans="2:19" ht="14.25" customHeight="1" x14ac:dyDescent="0.25">
      <c r="B34" s="654"/>
      <c r="C34" s="648" t="s">
        <v>237</v>
      </c>
      <c r="D34" s="649">
        <f>Mult_StanVar*Total_EP_OPRA_score1</f>
        <v>3990</v>
      </c>
      <c r="E34" s="297"/>
      <c r="F34" s="1000" t="s">
        <v>680</v>
      </c>
      <c r="G34" s="1000"/>
      <c r="H34" s="1000"/>
      <c r="I34" s="670">
        <v>206</v>
      </c>
      <c r="J34" s="297"/>
      <c r="K34" s="442"/>
      <c r="L34" s="46"/>
      <c r="M34" s="46"/>
      <c r="N34" s="45">
        <v>206</v>
      </c>
      <c r="O34" s="46">
        <v>201</v>
      </c>
      <c r="P34" s="46"/>
      <c r="Q34" s="46"/>
      <c r="R34" s="46"/>
      <c r="S34" s="46"/>
    </row>
    <row r="35" spans="2:19" ht="14.25" customHeight="1" x14ac:dyDescent="0.2">
      <c r="B35" s="654"/>
      <c r="C35" s="646"/>
      <c r="D35" s="649"/>
      <c r="E35" s="297"/>
      <c r="F35" s="1000" t="s">
        <v>681</v>
      </c>
      <c r="G35" s="1000"/>
      <c r="H35" s="1000"/>
      <c r="I35" s="670">
        <v>100</v>
      </c>
      <c r="J35" s="297"/>
      <c r="K35" s="442"/>
      <c r="L35" s="46"/>
      <c r="M35" s="46"/>
      <c r="N35" s="45">
        <v>101</v>
      </c>
      <c r="O35" s="46">
        <v>98</v>
      </c>
      <c r="P35" s="46"/>
      <c r="Q35" s="46"/>
      <c r="R35" s="46"/>
      <c r="S35" s="46"/>
    </row>
    <row r="36" spans="2:19" ht="14.25" customHeight="1" x14ac:dyDescent="0.25">
      <c r="B36" s="654"/>
      <c r="C36" s="648" t="s">
        <v>697</v>
      </c>
      <c r="D36" s="649">
        <f>Mult_PartSur*Total_EP_OPRA_score1</f>
        <v>6860</v>
      </c>
      <c r="E36" s="297"/>
      <c r="F36" s="1000" t="s">
        <v>383</v>
      </c>
      <c r="G36" s="1000"/>
      <c r="H36" s="1000"/>
      <c r="I36" s="670">
        <v>113</v>
      </c>
      <c r="J36" s="297"/>
      <c r="K36" s="442"/>
      <c r="L36" s="46"/>
      <c r="M36" s="46"/>
      <c r="N36" s="45">
        <v>113</v>
      </c>
      <c r="O36" s="46">
        <v>110</v>
      </c>
      <c r="P36" s="46"/>
      <c r="Q36" s="46"/>
      <c r="R36" s="46"/>
      <c r="S36" s="46"/>
    </row>
    <row r="37" spans="2:19" ht="14.25" customHeight="1" x14ac:dyDescent="0.25">
      <c r="B37" s="654"/>
      <c r="C37" s="648"/>
      <c r="D37" s="649"/>
      <c r="E37" s="297"/>
      <c r="F37" s="1000" t="s">
        <v>237</v>
      </c>
      <c r="G37" s="1000"/>
      <c r="H37" s="1000"/>
      <c r="I37" s="670">
        <v>57</v>
      </c>
      <c r="J37" s="297"/>
      <c r="K37" s="442"/>
      <c r="L37" s="46"/>
      <c r="M37" s="46"/>
      <c r="N37" s="45">
        <v>58</v>
      </c>
      <c r="O37" s="46">
        <v>56</v>
      </c>
      <c r="P37" s="46"/>
      <c r="Q37" s="46"/>
      <c r="R37" s="46"/>
      <c r="S37" s="46"/>
    </row>
    <row r="38" spans="2:19" ht="14.25" customHeight="1" x14ac:dyDescent="0.25">
      <c r="B38" s="654"/>
      <c r="C38" s="648" t="s">
        <v>696</v>
      </c>
      <c r="D38" s="649">
        <f>Mult_FullSur*Total_EP_OPRA_score1</f>
        <v>8890</v>
      </c>
      <c r="E38" s="297"/>
      <c r="F38" s="994" t="s">
        <v>697</v>
      </c>
      <c r="G38" s="995"/>
      <c r="H38" s="996"/>
      <c r="I38" s="670">
        <v>98</v>
      </c>
      <c r="J38" s="297"/>
      <c r="K38" s="442"/>
      <c r="L38" s="46"/>
      <c r="M38" s="46"/>
      <c r="N38" s="45">
        <v>99</v>
      </c>
      <c r="O38" s="46">
        <v>96</v>
      </c>
      <c r="P38" s="46"/>
      <c r="Q38" s="46"/>
      <c r="R38" s="46"/>
      <c r="S38" s="46"/>
    </row>
    <row r="39" spans="2:19" ht="14.25" customHeight="1" x14ac:dyDescent="0.2">
      <c r="B39" s="654"/>
      <c r="C39" s="646"/>
      <c r="D39" s="647"/>
      <c r="E39" s="297"/>
      <c r="F39" s="994" t="s">
        <v>696</v>
      </c>
      <c r="G39" s="995"/>
      <c r="H39" s="996"/>
      <c r="I39" s="676">
        <v>127</v>
      </c>
      <c r="J39" s="297"/>
      <c r="K39" s="442"/>
      <c r="L39" s="46"/>
      <c r="M39" s="46"/>
      <c r="N39" s="45">
        <v>127</v>
      </c>
      <c r="O39" s="46">
        <v>124</v>
      </c>
      <c r="P39" s="46"/>
      <c r="Q39" s="46"/>
      <c r="R39" s="46"/>
      <c r="S39" s="46"/>
    </row>
    <row r="40" spans="2:19" ht="15.75" x14ac:dyDescent="0.25">
      <c r="B40" s="654"/>
      <c r="C40" s="659" t="s">
        <v>735</v>
      </c>
      <c r="D40" s="658">
        <f>Mult_Closure*Total_EP_OPRA_score1</f>
        <v>0</v>
      </c>
      <c r="E40" s="297"/>
      <c r="F40" s="994" t="s">
        <v>736</v>
      </c>
      <c r="G40" s="995"/>
      <c r="H40" s="996"/>
      <c r="I40" s="671"/>
      <c r="J40" s="297"/>
      <c r="K40" s="442"/>
      <c r="L40" s="46"/>
      <c r="M40" s="46"/>
      <c r="N40" s="46"/>
      <c r="O40" s="46"/>
      <c r="P40" s="46"/>
      <c r="Q40" s="46"/>
      <c r="R40" s="46"/>
      <c r="S40" s="46"/>
    </row>
    <row r="41" spans="2:19" x14ac:dyDescent="0.2">
      <c r="B41" s="654"/>
      <c r="C41" s="677"/>
      <c r="D41" s="297"/>
      <c r="E41" s="297"/>
      <c r="F41" s="297"/>
      <c r="G41" s="297"/>
      <c r="H41" s="297"/>
      <c r="I41" s="297"/>
      <c r="J41" s="297"/>
      <c r="K41" s="442"/>
      <c r="L41" s="46"/>
      <c r="M41" s="46"/>
      <c r="N41" s="46"/>
      <c r="O41" s="46"/>
      <c r="P41" s="46"/>
      <c r="Q41" s="46"/>
      <c r="R41" s="46"/>
      <c r="S41" s="46"/>
    </row>
    <row r="42" spans="2:19" ht="13.5" thickBot="1" x14ac:dyDescent="0.25">
      <c r="B42" s="655"/>
      <c r="C42" s="678" t="s">
        <v>64</v>
      </c>
      <c r="D42" s="656"/>
      <c r="E42" s="656"/>
      <c r="F42" s="656"/>
      <c r="G42" s="656"/>
      <c r="H42" s="656"/>
      <c r="I42" s="656"/>
      <c r="J42" s="656"/>
      <c r="K42" s="657"/>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password="953B"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5"/>
      <c r="C2" s="606" t="s">
        <v>939</v>
      </c>
      <c r="D2" s="607"/>
      <c r="E2" s="607"/>
      <c r="F2" s="607"/>
      <c r="G2" s="608"/>
    </row>
    <row r="3" spans="2:7" x14ac:dyDescent="0.2">
      <c r="B3" s="595"/>
      <c r="C3" s="596"/>
      <c r="D3" s="596"/>
      <c r="E3" s="596"/>
      <c r="F3" s="596"/>
      <c r="G3" s="597"/>
    </row>
    <row r="4" spans="2:7" ht="26.25" customHeight="1" x14ac:dyDescent="0.2">
      <c r="B4" s="598"/>
      <c r="C4" s="610" t="s">
        <v>644</v>
      </c>
      <c r="D4" s="609" t="s">
        <v>938</v>
      </c>
      <c r="E4" s="610" t="s">
        <v>941</v>
      </c>
      <c r="F4" s="609" t="s">
        <v>585</v>
      </c>
      <c r="G4" s="600"/>
    </row>
    <row r="5" spans="2:7" x14ac:dyDescent="0.2">
      <c r="B5" s="598"/>
      <c r="C5" s="612">
        <v>1</v>
      </c>
      <c r="D5" s="625">
        <v>0</v>
      </c>
      <c r="E5" s="612">
        <v>60</v>
      </c>
      <c r="F5" s="612">
        <f>IF(D5="","-",D5*E5)</f>
        <v>0</v>
      </c>
      <c r="G5" s="600"/>
    </row>
    <row r="6" spans="2:7" x14ac:dyDescent="0.2">
      <c r="B6" s="598"/>
      <c r="C6" s="611">
        <v>2</v>
      </c>
      <c r="D6" s="626">
        <v>0</v>
      </c>
      <c r="E6" s="611">
        <v>31</v>
      </c>
      <c r="F6" s="612">
        <f>IF(D6="","-",D6*E6)</f>
        <v>0</v>
      </c>
      <c r="G6" s="600"/>
    </row>
    <row r="7" spans="2:7" x14ac:dyDescent="0.2">
      <c r="B7" s="598"/>
      <c r="C7" s="611">
        <v>3</v>
      </c>
      <c r="D7" s="626">
        <v>0</v>
      </c>
      <c r="E7" s="611">
        <v>4</v>
      </c>
      <c r="F7" s="612">
        <f>IF(D7="","-",D7*E7)</f>
        <v>0</v>
      </c>
      <c r="G7" s="600"/>
    </row>
    <row r="8" spans="2:7" x14ac:dyDescent="0.2">
      <c r="B8" s="598"/>
      <c r="C8" s="613">
        <v>4</v>
      </c>
      <c r="D8" s="627">
        <v>0</v>
      </c>
      <c r="E8" s="613">
        <v>0.1</v>
      </c>
      <c r="F8" s="612">
        <f>IF(D8="","-",D8*E8)</f>
        <v>0</v>
      </c>
      <c r="G8" s="600"/>
    </row>
    <row r="9" spans="2:7" x14ac:dyDescent="0.2">
      <c r="B9" s="598"/>
      <c r="C9" s="614"/>
      <c r="D9" s="614"/>
      <c r="E9" s="614"/>
      <c r="F9" s="614"/>
      <c r="G9" s="600"/>
    </row>
    <row r="10" spans="2:7" x14ac:dyDescent="0.2">
      <c r="B10" s="598"/>
      <c r="C10" s="614"/>
      <c r="D10" s="614"/>
      <c r="E10" s="615" t="s">
        <v>945</v>
      </c>
      <c r="F10" s="616">
        <f>IF(F5&amp;F6&amp;F7&amp;F8 = "----","-",SUM(F5:F8))</f>
        <v>0</v>
      </c>
      <c r="G10" s="600"/>
    </row>
    <row r="11" spans="2:7" x14ac:dyDescent="0.2">
      <c r="B11" s="598"/>
      <c r="C11" s="599"/>
      <c r="D11" s="599"/>
      <c r="E11" s="599"/>
      <c r="F11" s="599"/>
      <c r="G11" s="600"/>
    </row>
    <row r="12" spans="2:7" x14ac:dyDescent="0.2">
      <c r="B12" s="598"/>
      <c r="C12" s="599"/>
      <c r="D12" s="632" t="s">
        <v>940</v>
      </c>
      <c r="E12" s="599"/>
      <c r="F12" s="601" t="str">
        <f>IF(F10="-","No Data",IF(F10&gt;149,"F",IF(F10&gt;60,"E",IF(F10&gt;30,"D",IF(F10&gt;10,"C",IF(F10&gt;0,"B","A"))))))</f>
        <v>A</v>
      </c>
      <c r="G12" s="600"/>
    </row>
    <row r="13" spans="2:7" x14ac:dyDescent="0.2">
      <c r="B13" s="598"/>
      <c r="C13" s="599"/>
      <c r="D13" s="617"/>
      <c r="E13" s="599"/>
      <c r="F13" s="601"/>
      <c r="G13" s="600"/>
    </row>
    <row r="14" spans="2:7" x14ac:dyDescent="0.2">
      <c r="B14" s="598"/>
      <c r="C14" s="599"/>
      <c r="D14" s="631" t="s">
        <v>538</v>
      </c>
      <c r="E14" s="619"/>
      <c r="F14" s="688">
        <f>IF(F10="-",1,HLOOKUP(F12,Lookup!$C$5:$H$14,10,FALSE))</f>
        <v>0.95</v>
      </c>
      <c r="G14" s="600"/>
    </row>
    <row r="15" spans="2:7" ht="15" customHeight="1" thickBot="1" x14ac:dyDescent="0.25">
      <c r="B15" s="618" t="s">
        <v>942</v>
      </c>
      <c r="C15" s="603"/>
      <c r="D15" s="603"/>
      <c r="E15" s="603"/>
      <c r="F15" s="603"/>
      <c r="G15" s="604"/>
    </row>
    <row r="16" spans="2:7" ht="13.5" thickBot="1" x14ac:dyDescent="0.25"/>
    <row r="17" spans="2:4" x14ac:dyDescent="0.2">
      <c r="B17" s="623" t="s">
        <v>355</v>
      </c>
      <c r="C17" s="596"/>
      <c r="D17" s="597"/>
    </row>
    <row r="18" spans="2:4" x14ac:dyDescent="0.2">
      <c r="B18" s="598" t="s">
        <v>943</v>
      </c>
      <c r="C18" s="599"/>
      <c r="D18" s="624">
        <f>Total_EP_OPRA_score1</f>
        <v>70</v>
      </c>
    </row>
    <row r="19" spans="2:4" x14ac:dyDescent="0.2">
      <c r="B19" s="598" t="s">
        <v>944</v>
      </c>
      <c r="C19" s="599"/>
      <c r="D19" s="624">
        <f>D18*F14</f>
        <v>66.5</v>
      </c>
    </row>
    <row r="20" spans="2:4" ht="13.5" thickBot="1" x14ac:dyDescent="0.25">
      <c r="B20" s="602"/>
      <c r="C20" s="603"/>
      <c r="D20" s="604"/>
    </row>
    <row r="21" spans="2:4" ht="16.5" thickBot="1" x14ac:dyDescent="0.3">
      <c r="B21" s="620" t="s">
        <v>684</v>
      </c>
      <c r="C21" s="621"/>
      <c r="D21" s="622">
        <f>Mult_Subs*D19</f>
        <v>6650</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ColWidth="9.140625"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V1</v>
      </c>
      <c r="E5" s="429" t="s">
        <v>84</v>
      </c>
      <c r="F5" s="429" t="str">
        <f>CONCATENATE(C5,D5,E5)</f>
        <v>&lt;spreadsheetVersion&gt;NRW V1&lt;/spreadsheetVersion&gt;</v>
      </c>
    </row>
    <row r="6" spans="1:6" ht="25.5" x14ac:dyDescent="0.2">
      <c r="B6" s="429" t="s">
        <v>22</v>
      </c>
      <c r="C6" s="429" t="s">
        <v>80</v>
      </c>
      <c r="D6" s="430" t="str">
        <f>Introduction!E8</f>
        <v>Harp International Limited</v>
      </c>
      <c r="E6" s="429" t="s">
        <v>85</v>
      </c>
      <c r="F6" s="431" t="str">
        <f>CONCATENATE(C6,D6,E6)</f>
        <v>&lt;organisationName&gt;Harp International Limited&lt;/organisationName&gt;</v>
      </c>
    </row>
    <row r="7" spans="1:6" ht="25.5" x14ac:dyDescent="0.2">
      <c r="B7" s="429" t="s">
        <v>71</v>
      </c>
      <c r="C7" s="429" t="s">
        <v>78</v>
      </c>
      <c r="D7" s="430" t="str">
        <f>Introduction!I8</f>
        <v>EPR/NP3099FS</v>
      </c>
      <c r="E7" s="429" t="s">
        <v>79</v>
      </c>
      <c r="F7" s="431" t="str">
        <f t="shared" ref="F7:F18" si="0">CONCATENATE(C7,D7,E7)</f>
        <v>&lt;caseNumber&gt;EPR/NP3099FS&lt;/caseNumber&gt;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ht="63.75" x14ac:dyDescent="0.2">
      <c r="B11" s="431" t="s">
        <v>14</v>
      </c>
      <c r="C11" s="431" t="s">
        <v>82</v>
      </c>
      <c r="D11" s="432" t="str">
        <f>'Listed Activities'!D8</f>
        <v>Temporary storage of hazardous waste with a total capacity exceeding 50 tonnes pending incineration</v>
      </c>
      <c r="E11" s="431" t="s">
        <v>86</v>
      </c>
      <c r="F11" s="431" t="str">
        <f t="shared" si="0"/>
        <v>&lt;actDescript&gt;Temporary storage of hazardous waste with a total capacity exceeding 50 tonnes pending incineration&lt;/actDescript&gt;</v>
      </c>
    </row>
    <row r="12" spans="1:6" s="431" customFormat="1" x14ac:dyDescent="0.2">
      <c r="B12" s="431" t="s">
        <v>15</v>
      </c>
      <c r="C12" s="431" t="s">
        <v>41</v>
      </c>
      <c r="D12" s="432">
        <f>'Listed Activities'!G8</f>
        <v>331</v>
      </c>
      <c r="E12" s="431" t="s">
        <v>42</v>
      </c>
      <c r="F12" s="431" t="str">
        <f t="shared" si="0"/>
        <v>&lt;actId&gt;331&lt;/actId&gt;</v>
      </c>
    </row>
    <row r="13" spans="1:6" s="431" customFormat="1" x14ac:dyDescent="0.2">
      <c r="B13" s="431" t="s">
        <v>21</v>
      </c>
      <c r="C13" s="431" t="s">
        <v>83</v>
      </c>
      <c r="D13" s="432" t="str">
        <f>UPPER('Listed Activities'!F8)</f>
        <v>B</v>
      </c>
      <c r="E13" s="431" t="s">
        <v>87</v>
      </c>
      <c r="F13" s="431" t="str">
        <f t="shared" si="0"/>
        <v>&lt;actComplexity&gt;B&lt;/actComplexity&gt;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x14ac:dyDescent="0.2">
      <c r="B16" s="429" t="s">
        <v>14</v>
      </c>
      <c r="C16" s="429" t="s">
        <v>82</v>
      </c>
      <c r="D16" s="430">
        <f>'Listed Activities'!D9</f>
        <v>0</v>
      </c>
      <c r="E16" s="429" t="s">
        <v>86</v>
      </c>
      <c r="F16" s="429" t="str">
        <f t="shared" si="0"/>
        <v>&lt;actDescript&gt;0&lt;/actDescript&gt;</v>
      </c>
    </row>
    <row r="17" spans="1:6" x14ac:dyDescent="0.2">
      <c r="B17" s="429" t="s">
        <v>15</v>
      </c>
      <c r="C17" s="429" t="s">
        <v>41</v>
      </c>
      <c r="D17" s="430">
        <f>'Listed Activities'!G9</f>
        <v>0</v>
      </c>
      <c r="E17" s="429" t="s">
        <v>42</v>
      </c>
      <c r="F17" s="429" t="str">
        <f t="shared" si="0"/>
        <v>&lt;actId&gt;0&lt;/actId&gt;</v>
      </c>
    </row>
    <row r="18" spans="1:6" x14ac:dyDescent="0.2">
      <c r="B18" s="429" t="s">
        <v>21</v>
      </c>
      <c r="C18" s="429" t="s">
        <v>83</v>
      </c>
      <c r="D18" s="430" t="str">
        <f>UPPER('Listed Activities'!F9)</f>
        <v/>
      </c>
      <c r="E18" s="429" t="s">
        <v>87</v>
      </c>
      <c r="F18" s="429" t="str">
        <f t="shared" si="0"/>
        <v>&lt;actComplexity&gt;&lt;/actComplexity&gt;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f>'Listed Activities'!D10</f>
        <v>0</v>
      </c>
      <c r="E21" s="431" t="s">
        <v>86</v>
      </c>
      <c r="F21" s="431" t="str">
        <f>CONCATENATE(C21,D21,E21)</f>
        <v>&lt;actDescript&gt;0&lt;/actDescript&gt;</v>
      </c>
    </row>
    <row r="22" spans="1:6" s="431" customFormat="1" x14ac:dyDescent="0.2">
      <c r="B22" s="431" t="s">
        <v>15</v>
      </c>
      <c r="C22" s="431" t="s">
        <v>41</v>
      </c>
      <c r="D22" s="432">
        <f>'Listed Activities'!G10</f>
        <v>0</v>
      </c>
      <c r="E22" s="431" t="s">
        <v>42</v>
      </c>
      <c r="F22" s="431" t="str">
        <f>CONCATENATE(C22,D22,E22)</f>
        <v>&lt;actId&gt;0&lt;/actId&gt;</v>
      </c>
    </row>
    <row r="23" spans="1:6" s="431" customFormat="1" x14ac:dyDescent="0.2">
      <c r="B23" s="431" t="s">
        <v>21</v>
      </c>
      <c r="C23" s="431" t="s">
        <v>83</v>
      </c>
      <c r="D23" s="432" t="str">
        <f>UPPER('Listed Activities'!F10)</f>
        <v/>
      </c>
      <c r="E23" s="431" t="s">
        <v>87</v>
      </c>
      <c r="F23" s="431" t="str">
        <f>CONCATENATE(C23,D23,E23)</f>
        <v>&lt;actComplexity&gt;&lt;/actComplexity&gt;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x14ac:dyDescent="0.2">
      <c r="B26" s="429" t="s">
        <v>14</v>
      </c>
      <c r="C26" s="429" t="s">
        <v>82</v>
      </c>
      <c r="D26" s="433">
        <f>'Listed Activities'!D11</f>
        <v>0</v>
      </c>
      <c r="E26" s="429" t="s">
        <v>86</v>
      </c>
      <c r="F26" s="434" t="str">
        <f>CONCATENATE(C26,D26,E26)</f>
        <v>&lt;actDescript&gt;0&lt;/actDescript&gt;</v>
      </c>
    </row>
    <row r="27" spans="1:6" x14ac:dyDescent="0.2">
      <c r="B27" s="429" t="s">
        <v>15</v>
      </c>
      <c r="C27" s="429" t="s">
        <v>41</v>
      </c>
      <c r="D27" s="433">
        <f>'Listed Activities'!G11</f>
        <v>0</v>
      </c>
      <c r="E27" s="429" t="s">
        <v>42</v>
      </c>
      <c r="F27" s="429" t="str">
        <f>CONCATENATE(C27,D27,E27)</f>
        <v>&lt;actId&gt;0&lt;/actId&gt;</v>
      </c>
    </row>
    <row r="28" spans="1:6" x14ac:dyDescent="0.2">
      <c r="B28" s="429" t="s">
        <v>21</v>
      </c>
      <c r="C28" s="429" t="s">
        <v>83</v>
      </c>
      <c r="D28" s="433" t="str">
        <f>UPPER('Listed Activities'!F11)</f>
        <v/>
      </c>
      <c r="E28" s="429" t="s">
        <v>87</v>
      </c>
      <c r="F28" s="429" t="str">
        <f>CONCATENATE(C28,D28,E28)</f>
        <v>&lt;actComplexity&gt;&lt;/actComplexity&gt;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f>'Other Activities'!D45</f>
        <v>0</v>
      </c>
      <c r="E263" s="431" t="s">
        <v>86</v>
      </c>
      <c r="F263" s="431" t="str">
        <f>CONCATENATE(C263,D263,E263)</f>
        <v>&lt;actDescript&gt;0&lt;/actDescript&gt;</v>
      </c>
    </row>
    <row r="264" spans="1:6" s="431" customFormat="1" x14ac:dyDescent="0.2">
      <c r="B264" s="431" t="s">
        <v>15</v>
      </c>
      <c r="C264" s="431" t="s">
        <v>41</v>
      </c>
      <c r="D264" s="432">
        <f>'Other Activities'!M45</f>
        <v>0</v>
      </c>
      <c r="E264" s="431" t="s">
        <v>42</v>
      </c>
      <c r="F264" s="431" t="str">
        <f>CONCATENATE(C264,D264,E264)</f>
        <v>&lt;actId&gt;0&lt;/actId&gt;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0</v>
      </c>
      <c r="E352" s="431" t="s">
        <v>242</v>
      </c>
      <c r="F352" s="431" t="str">
        <f>CONCATENATE(C352,D352,E352)</f>
        <v>&lt;number&gt;0&lt;/number&gt;</v>
      </c>
    </row>
    <row r="353" spans="2:6" s="431" customFormat="1" x14ac:dyDescent="0.2">
      <c r="C353" s="431" t="s">
        <v>194</v>
      </c>
      <c r="D353" s="432">
        <f>Calculation!G10</f>
        <v>0</v>
      </c>
      <c r="E353" s="431" t="s">
        <v>195</v>
      </c>
      <c r="F353" s="431" t="str">
        <f>CONCATENATE(C353,D353,E353)</f>
        <v>&lt;score&gt;0&lt;/score&gt;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1</v>
      </c>
      <c r="E356" s="429" t="s">
        <v>242</v>
      </c>
      <c r="F356" s="434" t="str">
        <f>CONCATENATE(C356,D356,E356)</f>
        <v>&lt;number&gt;1&lt;/number&gt;</v>
      </c>
    </row>
    <row r="357" spans="2:6" x14ac:dyDescent="0.2">
      <c r="C357" s="429" t="s">
        <v>194</v>
      </c>
      <c r="D357" s="430">
        <f>Calculation!G11</f>
        <v>15</v>
      </c>
      <c r="E357" s="429" t="s">
        <v>195</v>
      </c>
      <c r="F357" s="431" t="str">
        <f>CONCATENATE(C357,D357,E357)</f>
        <v>&lt;score&gt;15&lt;/score&gt;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0</v>
      </c>
      <c r="E360" s="429" t="s">
        <v>242</v>
      </c>
      <c r="F360" s="434" t="str">
        <f>CONCATENATE(C360,D360,E360)</f>
        <v>&lt;number&gt;0&lt;/number&gt;</v>
      </c>
    </row>
    <row r="361" spans="2:6" s="431" customFormat="1" x14ac:dyDescent="0.2">
      <c r="C361" s="431" t="s">
        <v>194</v>
      </c>
      <c r="D361" s="432">
        <f>Calculation!G12</f>
        <v>0</v>
      </c>
      <c r="E361" s="429" t="s">
        <v>195</v>
      </c>
      <c r="F361" s="431" t="str">
        <f>CONCATENATE(C361,D361,E361)</f>
        <v>&lt;score&gt;0&lt;/score&gt;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v>
      </c>
      <c r="E372" s="429" t="s">
        <v>244</v>
      </c>
      <c r="F372" s="434" t="str">
        <f>CONCATENATE(C372,D372,E372)</f>
        <v>&lt;band&gt;-&lt;/band&gt;</v>
      </c>
    </row>
    <row r="373" spans="2:6" x14ac:dyDescent="0.2">
      <c r="C373" s="429" t="s">
        <v>194</v>
      </c>
      <c r="D373" s="435">
        <f>Calculation!G17</f>
        <v>0</v>
      </c>
      <c r="E373" s="429" t="s">
        <v>195</v>
      </c>
      <c r="F373" s="431" t="str">
        <f>CONCATENATE(C373,D373,E373)</f>
        <v>&lt;score&gt;0&lt;/score&gt;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v>
      </c>
      <c r="E380" s="429" t="s">
        <v>244</v>
      </c>
      <c r="F380" s="434" t="str">
        <f>CONCATENATE(C380,D380,E380)</f>
        <v>&lt;band&gt;-&lt;/band&gt;</v>
      </c>
    </row>
    <row r="381" spans="2:6" x14ac:dyDescent="0.2">
      <c r="C381" s="429" t="s">
        <v>194</v>
      </c>
      <c r="D381" s="435">
        <f>Calculation!G19</f>
        <v>0</v>
      </c>
      <c r="E381" s="429" t="s">
        <v>195</v>
      </c>
      <c r="F381" s="431" t="str">
        <f>CONCATENATE(C381,D381,E381)</f>
        <v>&lt;score&gt;0&lt;/score&gt;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v>
      </c>
      <c r="E384" s="429" t="s">
        <v>244</v>
      </c>
      <c r="F384" s="434" t="str">
        <f>CONCATENATE(C384,D384,E384)</f>
        <v>&lt;band&gt;-&lt;/band&gt;</v>
      </c>
    </row>
    <row r="385" spans="2:6" x14ac:dyDescent="0.2">
      <c r="C385" s="429" t="s">
        <v>194</v>
      </c>
      <c r="D385" s="435">
        <f>Calculation!G20</f>
        <v>0</v>
      </c>
      <c r="E385" s="429" t="s">
        <v>195</v>
      </c>
      <c r="F385" s="431" t="str">
        <f>CONCATENATE(C385,D385,E385)</f>
        <v>&lt;score&gt;0&lt;/score&gt;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v>
      </c>
      <c r="E388" s="429" t="s">
        <v>244</v>
      </c>
      <c r="F388" s="434" t="str">
        <f>CONCATENATE(C388,D388,E388)</f>
        <v>&lt;band&gt;-&lt;/band&gt;</v>
      </c>
    </row>
    <row r="389" spans="2:6" x14ac:dyDescent="0.2">
      <c r="C389" s="429" t="s">
        <v>194</v>
      </c>
      <c r="D389" s="435">
        <f>Calculation!G21</f>
        <v>0</v>
      </c>
      <c r="E389" s="429" t="s">
        <v>195</v>
      </c>
      <c r="F389" s="431" t="str">
        <f>CONCATENATE(C389,D389,E389)</f>
        <v>&lt;score&gt;0&lt;/score&gt;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C</v>
      </c>
      <c r="E392" s="429" t="s">
        <v>244</v>
      </c>
      <c r="F392" s="434" t="str">
        <f>CONCATENATE(C392,D392,E392)</f>
        <v>&lt;band&gt;C&lt;/band&gt;</v>
      </c>
    </row>
    <row r="393" spans="2:6" x14ac:dyDescent="0.2">
      <c r="C393" s="429" t="s">
        <v>194</v>
      </c>
      <c r="D393" s="435">
        <f>Calculation!G23</f>
        <v>20</v>
      </c>
      <c r="E393" s="429" t="s">
        <v>195</v>
      </c>
      <c r="F393" s="431" t="str">
        <f>CONCATENATE(C393,D393,E393)</f>
        <v>&lt;score&gt;20&lt;/score&gt;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B</v>
      </c>
      <c r="E396" s="429" t="s">
        <v>244</v>
      </c>
      <c r="F396" s="434" t="str">
        <f>CONCATENATE(C396,D396,E396)</f>
        <v>&lt;band&gt;B&lt;/band&gt;</v>
      </c>
    </row>
    <row r="397" spans="2:6" x14ac:dyDescent="0.2">
      <c r="C397" s="429" t="s">
        <v>194</v>
      </c>
      <c r="D397" s="435">
        <f>Calculation!G24</f>
        <v>25</v>
      </c>
      <c r="E397" s="429" t="s">
        <v>195</v>
      </c>
      <c r="F397" s="431" t="str">
        <f>CONCATENATE(C397,D397,E397)</f>
        <v>&lt;score&gt;25&lt;/score&gt;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f>'Op Perf'!J10</f>
        <v>0</v>
      </c>
      <c r="E406" s="431" t="s">
        <v>199</v>
      </c>
      <c r="F406" s="431" t="str">
        <f>CONCATENATE(C406,D406,E406)</f>
        <v>&lt;docRef&gt;0&lt;/docRef&gt;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No</v>
      </c>
      <c r="E445" s="429" t="s">
        <v>206</v>
      </c>
      <c r="F445" s="429" t="str">
        <f>CONCATENATE(C445,D445,E445)</f>
        <v>&lt;answer&gt;No&lt;/answer&gt;</v>
      </c>
    </row>
    <row r="446" spans="2:6" x14ac:dyDescent="0.2">
      <c r="C446" s="429" t="s">
        <v>194</v>
      </c>
      <c r="D446" s="430">
        <f>'Op Perf'!G17</f>
        <v>0</v>
      </c>
      <c r="E446" s="429" t="s">
        <v>195</v>
      </c>
      <c r="F446" s="429" t="str">
        <f>CONCATENATE(C446,D446,E446)</f>
        <v>&lt;score&gt;0&lt;/score&gt;</v>
      </c>
    </row>
    <row r="447" spans="2:6" x14ac:dyDescent="0.2">
      <c r="C447" s="429" t="s">
        <v>196</v>
      </c>
      <c r="D447" s="430">
        <f>'Op Perf'!H17</f>
        <v>0</v>
      </c>
      <c r="E447" s="429" t="s">
        <v>197</v>
      </c>
      <c r="F447" s="429" t="str">
        <f>CONCATENATE(C447,D447,E447)</f>
        <v>&lt;post&gt;0&lt;/post&gt;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Yes</v>
      </c>
      <c r="E495" s="429" t="s">
        <v>206</v>
      </c>
      <c r="F495" s="429" t="str">
        <f>CONCATENATE(C495,D495,E495)</f>
        <v>&lt;answer&gt;Yes&lt;/answer&gt;</v>
      </c>
    </row>
    <row r="496" spans="2:6" x14ac:dyDescent="0.2">
      <c r="C496" s="429" t="s">
        <v>194</v>
      </c>
      <c r="D496" s="430">
        <f>'Op Perf'!G34</f>
        <v>1</v>
      </c>
      <c r="E496" s="429" t="s">
        <v>195</v>
      </c>
      <c r="F496" s="429" t="str">
        <f>CONCATENATE(C496,D496,E496)</f>
        <v>&lt;score&gt;1&lt;/score&gt;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Yes</v>
      </c>
      <c r="E501" s="431" t="s">
        <v>206</v>
      </c>
      <c r="F501" s="431" t="str">
        <f>CONCATENATE(C501,D501,E501)</f>
        <v>&lt;answer&gt;Yes&lt;/answer&gt;</v>
      </c>
    </row>
    <row r="502" spans="2:6" s="431" customFormat="1" x14ac:dyDescent="0.2">
      <c r="C502" s="431" t="s">
        <v>194</v>
      </c>
      <c r="D502" s="432">
        <f>'Op Perf'!G35</f>
        <v>1</v>
      </c>
      <c r="E502" s="431" t="s">
        <v>195</v>
      </c>
      <c r="F502" s="431" t="str">
        <f>CONCATENATE(C502,D502,E502)</f>
        <v>&lt;score&gt;1&lt;/score&gt;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No</v>
      </c>
      <c r="E513" s="431" t="s">
        <v>206</v>
      </c>
      <c r="F513" s="431" t="str">
        <f>CONCATENATE(C513,D513,E513)</f>
        <v>&lt;answer&gt;No&lt;/answer&gt;</v>
      </c>
    </row>
    <row r="514" spans="2:6" s="431" customFormat="1" x14ac:dyDescent="0.2">
      <c r="C514" s="431" t="s">
        <v>194</v>
      </c>
      <c r="D514" s="432">
        <f>'Op Perf'!G37</f>
        <v>0</v>
      </c>
      <c r="E514" s="431" t="s">
        <v>195</v>
      </c>
      <c r="F514" s="431" t="str">
        <f>CONCATENATE(C514,D514,E514)</f>
        <v>&lt;score&gt;0&lt;/score&gt;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Yes</v>
      </c>
      <c r="E525" s="431" t="s">
        <v>206</v>
      </c>
      <c r="F525" s="431" t="str">
        <f>CONCATENATE(C525,D525,E525)</f>
        <v>&lt;answer&gt;Yes&lt;/answer&gt;</v>
      </c>
    </row>
    <row r="526" spans="2:6" s="431" customFormat="1" x14ac:dyDescent="0.2">
      <c r="C526" s="431" t="s">
        <v>194</v>
      </c>
      <c r="D526" s="432">
        <f>'Op Perf'!G39</f>
        <v>2</v>
      </c>
      <c r="E526" s="431" t="s">
        <v>195</v>
      </c>
      <c r="F526" s="431" t="str">
        <f>CONCATENATE(C526,D526,E526)</f>
        <v>&lt;score&gt;2&lt;/score&gt;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t="str">
        <f>'Op Perf'!E52</f>
        <v>Yes</v>
      </c>
      <c r="E539" s="431" t="s">
        <v>206</v>
      </c>
      <c r="F539" s="431" t="str">
        <f>CONCATENATE(C539,D539,E539)</f>
        <v>&lt;answer&gt;Yes&lt;/answer&gt;</v>
      </c>
    </row>
    <row r="540" spans="2:6" s="431" customFormat="1" x14ac:dyDescent="0.2">
      <c r="C540" s="431" t="s">
        <v>194</v>
      </c>
      <c r="D540" s="432">
        <f>'Op Perf'!G52</f>
        <v>1</v>
      </c>
      <c r="E540" s="431" t="s">
        <v>195</v>
      </c>
      <c r="F540" s="431" t="str">
        <f>CONCATENATE(C540,D540,E540)</f>
        <v>&lt;score&gt;1&lt;/score&gt;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t="str">
        <f>'Op Perf'!E53</f>
        <v>Yes</v>
      </c>
      <c r="E545" s="429" t="s">
        <v>206</v>
      </c>
      <c r="F545" s="429" t="str">
        <f>CONCATENATE(C545,D545,E545)</f>
        <v>&lt;answer&gt;Yes&lt;/answer&gt;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No</v>
      </c>
      <c r="E569" s="429" t="s">
        <v>206</v>
      </c>
      <c r="F569" s="429" t="str">
        <f>CONCATENATE(C569,D569,E569)</f>
        <v>&lt;answer&gt;No&lt;/answer&gt;</v>
      </c>
    </row>
    <row r="570" spans="2:6" x14ac:dyDescent="0.2">
      <c r="C570" s="429" t="s">
        <v>194</v>
      </c>
      <c r="D570" s="430">
        <f>'Op Perf'!G57</f>
        <v>0</v>
      </c>
      <c r="E570" s="429" t="s">
        <v>195</v>
      </c>
      <c r="F570" s="429" t="str">
        <f>CONCATENATE(C570,D570,E570)</f>
        <v>&lt;score&gt;0&lt;/score&gt;</v>
      </c>
    </row>
    <row r="571" spans="2:6" x14ac:dyDescent="0.2">
      <c r="C571" s="429" t="s">
        <v>196</v>
      </c>
      <c r="D571" s="430">
        <f>'Op Perf'!H57</f>
        <v>0</v>
      </c>
      <c r="E571" s="429" t="s">
        <v>197</v>
      </c>
      <c r="F571" s="429" t="str">
        <f>CONCATENATE(C571,D571,E571)</f>
        <v>&lt;post&gt;0&lt;/post&gt;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Yes</v>
      </c>
      <c r="E575" s="431" t="s">
        <v>206</v>
      </c>
      <c r="F575" s="431" t="str">
        <f>CONCATENATE(C575,D575,E575)</f>
        <v>&lt;answer&gt;Yes&lt;/answer&gt;</v>
      </c>
    </row>
    <row r="576" spans="2:6" s="431" customFormat="1" x14ac:dyDescent="0.2">
      <c r="C576" s="431" t="s">
        <v>194</v>
      </c>
      <c r="D576" s="432">
        <f>'Op Perf'!G58</f>
        <v>3</v>
      </c>
      <c r="E576" s="431" t="s">
        <v>195</v>
      </c>
      <c r="F576" s="431" t="str">
        <f>CONCATENATE(C576,D576,E576)</f>
        <v>&lt;score&gt;3&lt;/score&gt;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Yes</v>
      </c>
      <c r="E589" s="431" t="s">
        <v>206</v>
      </c>
      <c r="F589" s="431" t="str">
        <f>CONCATENATE(C589,D589,E589)</f>
        <v>&lt;answer&gt;Yes&lt;/answer&gt;</v>
      </c>
    </row>
    <row r="590" spans="2:6" s="431" customFormat="1" x14ac:dyDescent="0.2">
      <c r="C590" s="431" t="s">
        <v>194</v>
      </c>
      <c r="D590" s="432">
        <f>'Op Perf'!G65</f>
        <v>15</v>
      </c>
      <c r="E590" s="431" t="s">
        <v>195</v>
      </c>
      <c r="F590" s="431" t="str">
        <f>CONCATENATE(C590,D590,E590)</f>
        <v>&lt;score&gt;15&lt;/score&gt;</v>
      </c>
    </row>
    <row r="591" spans="2:6" s="431" customFormat="1" x14ac:dyDescent="0.2">
      <c r="C591" s="431" t="s">
        <v>196</v>
      </c>
      <c r="D591" s="432">
        <f>'Op Perf'!H65</f>
        <v>0</v>
      </c>
      <c r="E591" s="431" t="s">
        <v>197</v>
      </c>
      <c r="F591" s="431" t="str">
        <f>CONCATENATE(C591,D591,E591)</f>
        <v>&lt;post&gt;0&lt;/post&gt;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Yes</v>
      </c>
      <c r="E595" s="429" t="s">
        <v>206</v>
      </c>
      <c r="F595" s="429" t="str">
        <f>CONCATENATE(C595,D595,E595)</f>
        <v>&lt;answer&gt;Yes&lt;/answer&gt;</v>
      </c>
    </row>
    <row r="596" spans="2:6" x14ac:dyDescent="0.2">
      <c r="C596" s="429" t="s">
        <v>194</v>
      </c>
      <c r="D596" s="430">
        <f>'Op Perf'!G66</f>
        <v>12</v>
      </c>
      <c r="E596" s="429" t="s">
        <v>195</v>
      </c>
      <c r="F596" s="429" t="str">
        <f>CONCATENATE(C596,D596,E596)</f>
        <v>&lt;score&gt;12&lt;/score&gt;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t="str">
        <f>'Op Perf'!E52</f>
        <v>Yes</v>
      </c>
      <c r="E601" s="431" t="s">
        <v>206</v>
      </c>
      <c r="F601" s="431" t="str">
        <f>CONCATENATE(C601,D601,E601)</f>
        <v>&lt;answer&gt;Yes&lt;/answer&gt;</v>
      </c>
    </row>
    <row r="602" spans="2:6" s="431" customFormat="1" x14ac:dyDescent="0.2">
      <c r="C602" s="431" t="s">
        <v>194</v>
      </c>
      <c r="D602" s="432">
        <f>'Op Perf'!G52</f>
        <v>1</v>
      </c>
      <c r="E602" s="431" t="s">
        <v>195</v>
      </c>
      <c r="F602" s="431" t="str">
        <f>CONCATENATE(C602,D602,E602)</f>
        <v>&lt;score&gt;1&lt;/score&gt;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t="str">
        <f>'Op Perf'!E53</f>
        <v>Yes</v>
      </c>
      <c r="E607" s="429" t="s">
        <v>206</v>
      </c>
      <c r="F607" s="429" t="str">
        <f>CONCATENATE(C607,D607,E607)</f>
        <v>&lt;answer&gt;Yes&lt;/answer&gt;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t="str">
        <f>'Op Perf'!E74</f>
        <v>Yes</v>
      </c>
      <c r="E619" s="434" t="s">
        <v>206</v>
      </c>
      <c r="F619" s="434" t="str">
        <f>CONCATENATE(C619,D619,E619)</f>
        <v>&lt;answer&gt;Yes&lt;/answer&gt;</v>
      </c>
    </row>
    <row r="620" spans="2:6" s="434" customFormat="1" x14ac:dyDescent="0.2">
      <c r="C620" s="429" t="s">
        <v>194</v>
      </c>
      <c r="D620" s="433">
        <f>'Op Perf'!G74</f>
        <v>1</v>
      </c>
      <c r="E620" s="434" t="s">
        <v>195</v>
      </c>
      <c r="F620" s="434" t="str">
        <f>CONCATENATE(C620,D620,E620)</f>
        <v>&lt;score&gt;1&lt;/score&gt;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t="str">
        <f>'Op Perf'!E75</f>
        <v>Yes</v>
      </c>
      <c r="E625" s="431" t="s">
        <v>206</v>
      </c>
      <c r="F625" s="431" t="str">
        <f>CONCATENATE(C625,D625,E625)</f>
        <v>&lt;answer&gt;Yes&lt;/answer&gt;</v>
      </c>
    </row>
    <row r="626" spans="2:6" s="431" customFormat="1" x14ac:dyDescent="0.2">
      <c r="C626" s="431" t="s">
        <v>194</v>
      </c>
      <c r="D626" s="432">
        <f>'Op Perf'!G75</f>
        <v>1</v>
      </c>
      <c r="E626" s="431" t="s">
        <v>195</v>
      </c>
      <c r="F626" s="431" t="str">
        <f>CONCATENATE(C626,D626,E626)</f>
        <v>&lt;score&gt;1&lt;/score&gt;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t="str">
        <f>'Op Perf'!E76</f>
        <v>No</v>
      </c>
      <c r="E631" s="434" t="s">
        <v>206</v>
      </c>
      <c r="F631" s="434" t="str">
        <f>CONCATENATE(C631,D631,E631)</f>
        <v>&lt;answer&gt;No&lt;/answer&gt;</v>
      </c>
    </row>
    <row r="632" spans="2:6" s="434" customFormat="1" x14ac:dyDescent="0.2">
      <c r="C632" s="429" t="s">
        <v>194</v>
      </c>
      <c r="D632" s="433">
        <f>'Op Perf'!G76</f>
        <v>0</v>
      </c>
      <c r="E632" s="434" t="s">
        <v>195</v>
      </c>
      <c r="F632" s="434" t="str">
        <f>CONCATENATE(C632,D632,E632)</f>
        <v>&lt;score&gt;0&lt;/score&gt;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t="str">
        <f>'Op Perf'!E77</f>
        <v>No</v>
      </c>
      <c r="E637" s="431" t="s">
        <v>206</v>
      </c>
      <c r="F637" s="431" t="str">
        <f>CONCATENATE(C637,D637,E637)</f>
        <v>&lt;answer&gt;No&lt;/answer&gt;</v>
      </c>
    </row>
    <row r="638" spans="2:6" s="431" customFormat="1" x14ac:dyDescent="0.2">
      <c r="C638" s="431" t="s">
        <v>194</v>
      </c>
      <c r="D638" s="432">
        <f>'Op Perf'!G77</f>
        <v>0</v>
      </c>
      <c r="E638" s="431" t="s">
        <v>195</v>
      </c>
      <c r="F638" s="431" t="str">
        <f>CONCATENATE(C638,D638,E638)</f>
        <v>&lt;score&gt;0&lt;/score&gt;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t="str">
        <f>'Op Perf'!E78</f>
        <v>Yes</v>
      </c>
      <c r="E643" s="434" t="s">
        <v>206</v>
      </c>
      <c r="F643" s="434" t="str">
        <f>CONCATENATE(C643,D643,E643)</f>
        <v>&lt;answer&gt;Yes&lt;/answer&gt;</v>
      </c>
    </row>
    <row r="644" spans="2:6" s="434" customFormat="1" x14ac:dyDescent="0.2">
      <c r="C644" s="429" t="s">
        <v>194</v>
      </c>
      <c r="D644" s="433">
        <f>'Op Perf'!G78</f>
        <v>1</v>
      </c>
      <c r="E644" s="434" t="s">
        <v>195</v>
      </c>
      <c r="F644" s="434" t="str">
        <f>CONCATENATE(C644,D644,E644)</f>
        <v>&lt;score&gt;1&lt;/score&gt;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t="str">
        <f>'Op Perf'!E79</f>
        <v>Yes</v>
      </c>
      <c r="E649" s="431" t="s">
        <v>206</v>
      </c>
      <c r="F649" s="431" t="str">
        <f>CONCATENATE(C649,D649,E649)</f>
        <v>&lt;answer&gt;Yes&lt;/answer&gt;</v>
      </c>
    </row>
    <row r="650" spans="2:6" s="431" customFormat="1" x14ac:dyDescent="0.2">
      <c r="C650" s="431" t="s">
        <v>194</v>
      </c>
      <c r="D650" s="432">
        <f>'Op Perf'!G79</f>
        <v>2</v>
      </c>
      <c r="E650" s="431" t="s">
        <v>195</v>
      </c>
      <c r="F650" s="431" t="str">
        <f>CONCATENATE(C650,D650,E650)</f>
        <v>&lt;score&gt;2&lt;/score&gt;</v>
      </c>
    </row>
    <row r="651" spans="2:6" s="431" customFormat="1" x14ac:dyDescent="0.2">
      <c r="C651" s="431" t="s">
        <v>196</v>
      </c>
      <c r="D651" s="432" t="str">
        <f>'Op Perf'!H79</f>
        <v>BSI</v>
      </c>
      <c r="E651" s="431" t="s">
        <v>197</v>
      </c>
      <c r="F651" s="431" t="str">
        <f>CONCATENATE(C651,D651,E651)</f>
        <v>&lt;post&gt;BSI&lt;/post&gt;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t="str">
        <f>'Op Perf'!E80</f>
        <v>Yes</v>
      </c>
      <c r="E655" s="434" t="s">
        <v>206</v>
      </c>
      <c r="F655" s="434" t="str">
        <f>CONCATENATE(C655,D655,E655)</f>
        <v>&lt;answer&gt;Yes&lt;/answer&gt;</v>
      </c>
    </row>
    <row r="656" spans="2:6" s="434" customFormat="1" x14ac:dyDescent="0.2">
      <c r="C656" s="429" t="s">
        <v>194</v>
      </c>
      <c r="D656" s="433">
        <f>'Op Perf'!G80</f>
        <v>1</v>
      </c>
      <c r="E656" s="434" t="s">
        <v>195</v>
      </c>
      <c r="F656" s="434" t="str">
        <f>CONCATENATE(C656,D656,E656)</f>
        <v>&lt;score&gt;1&lt;/score&gt;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No</v>
      </c>
      <c r="E661" s="431" t="s">
        <v>206</v>
      </c>
      <c r="F661" s="431" t="str">
        <f>CONCATENATE(C661,D661,E661)</f>
        <v>&lt;answer&gt;No&lt;/answer&gt;</v>
      </c>
    </row>
    <row r="662" spans="2:6" s="431" customFormat="1" x14ac:dyDescent="0.2">
      <c r="C662" s="431" t="s">
        <v>194</v>
      </c>
      <c r="D662" s="432">
        <f>'Op Perf'!G81</f>
        <v>0</v>
      </c>
      <c r="E662" s="431" t="s">
        <v>195</v>
      </c>
      <c r="F662" s="431" t="str">
        <f>CONCATENATE(C662,D662,E662)</f>
        <v>&lt;score&gt;0&lt;/score&gt;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0</v>
      </c>
      <c r="E709" s="434" t="s">
        <v>206</v>
      </c>
      <c r="F709" s="434" t="str">
        <f>CONCATENATE(C709,D709,E709)</f>
        <v>&lt;answer&gt;0&lt;/answer&gt;</v>
      </c>
    </row>
    <row r="710" spans="2:6" s="434" customFormat="1" x14ac:dyDescent="0.2">
      <c r="C710" s="434" t="s">
        <v>194</v>
      </c>
      <c r="D710" s="433">
        <f>'Op Perf'!G93</f>
        <v>0</v>
      </c>
      <c r="E710" s="434" t="s">
        <v>195</v>
      </c>
      <c r="F710" s="434" t="str">
        <f>CONCATENATE(C710,D710,E710)</f>
        <v>&lt;score&gt;0&lt;/score&gt;</v>
      </c>
    </row>
    <row r="711" spans="2:6" s="434" customFormat="1" x14ac:dyDescent="0.2">
      <c r="C711" s="434" t="s">
        <v>298</v>
      </c>
      <c r="D711" s="433"/>
      <c r="F711" s="434" t="str">
        <f>C711</f>
        <v>&lt;cautionDetails&gt;</v>
      </c>
    </row>
    <row r="712" spans="2:6" s="434" customFormat="1" x14ac:dyDescent="0.2">
      <c r="C712" s="434" t="s">
        <v>273</v>
      </c>
      <c r="D712" s="433">
        <f>'Op Perf'!H93</f>
        <v>0</v>
      </c>
      <c r="E712" s="434" t="s">
        <v>289</v>
      </c>
      <c r="F712" s="434" t="str">
        <f>CONCATENATE(C712,D712,E712)</f>
        <v>&lt;description&gt;0&lt;/description&gt;</v>
      </c>
    </row>
    <row r="713" spans="2:6" s="434" customFormat="1" x14ac:dyDescent="0.2">
      <c r="C713" s="434" t="s">
        <v>290</v>
      </c>
      <c r="D713" s="433">
        <f>'Op Perf'!I93</f>
        <v>0</v>
      </c>
      <c r="E713" s="434" t="s">
        <v>292</v>
      </c>
      <c r="F713" s="434" t="str">
        <f>CONCATENATE(C713,D713,E713)</f>
        <v>&lt;dateIssued&gt;0&lt;/dateIssued&gt;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70</v>
      </c>
      <c r="E813" s="429" t="s">
        <v>706</v>
      </c>
      <c r="F813" s="429" t="str">
        <f t="shared" ref="F813:F819" si="2">CONCATENATE(C813,D813,E813)</f>
        <v>&lt;OPRAChargingScore&gt;70&lt;/OPRAChargingScore&gt;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1019</v>
      </c>
      <c r="C815" s="429" t="s">
        <v>700</v>
      </c>
      <c r="D815" s="430">
        <f>Calculation!D28</f>
        <v>14420</v>
      </c>
      <c r="E815" s="429" t="s">
        <v>701</v>
      </c>
      <c r="F815" s="429" t="str">
        <f t="shared" si="2"/>
        <v>&lt;OPRAFee&gt;14420&lt;/OPRAFee&gt;</v>
      </c>
    </row>
    <row r="816" spans="2:6" ht="25.5" x14ac:dyDescent="0.2">
      <c r="B816" s="429" t="s">
        <v>27</v>
      </c>
      <c r="C816" s="429" t="s">
        <v>702</v>
      </c>
      <c r="D816" s="430">
        <f>Calculation!D30</f>
        <v>7000</v>
      </c>
      <c r="E816" s="429" t="s">
        <v>703</v>
      </c>
      <c r="F816" s="429" t="str">
        <f t="shared" si="2"/>
        <v>&lt;OPRAsubsistanceFee&gt;7000&lt;/OPRAsubsistanceFee&gt;</v>
      </c>
    </row>
    <row r="817" spans="2:6" ht="25.5" x14ac:dyDescent="0.2">
      <c r="B817" s="429" t="s">
        <v>1009</v>
      </c>
      <c r="C817" s="429" t="s">
        <v>1015</v>
      </c>
      <c r="D817" s="430">
        <f>'Other Activities'!M66</f>
        <v>0</v>
      </c>
      <c r="E817" s="429" t="s">
        <v>0</v>
      </c>
      <c r="F817" s="429" t="str">
        <f t="shared" si="2"/>
        <v>&lt;partA2AndBActivities&gt;0&lt;/partA2AndBActivities&gt;</v>
      </c>
    </row>
    <row r="818" spans="2:6" ht="25.5" x14ac:dyDescent="0.2">
      <c r="B818" s="429" t="s">
        <v>1014</v>
      </c>
      <c r="C818" s="429" t="s">
        <v>1016</v>
      </c>
      <c r="D818" s="450">
        <f>Lookup!C26</f>
        <v>1435</v>
      </c>
      <c r="E818" s="429" t="s">
        <v>1</v>
      </c>
      <c r="F818" s="429" t="str">
        <f t="shared" si="2"/>
        <v>&lt;partA2AndBMultiplier&gt;1435&lt;/partA2AndBMultiplier&gt;</v>
      </c>
    </row>
    <row r="819" spans="2:6" ht="25.5" x14ac:dyDescent="0.2">
      <c r="B819" s="429" t="s">
        <v>1018</v>
      </c>
      <c r="C819" s="429" t="s">
        <v>1017</v>
      </c>
      <c r="D819" s="450">
        <f>D817*D818</f>
        <v>0</v>
      </c>
      <c r="E819" s="429" t="s">
        <v>2</v>
      </c>
      <c r="F819" s="429" t="str">
        <f t="shared" si="2"/>
        <v>&lt;partA2AndBApplicationFee&gt;0&lt;/partA2AndBApplicationFee&gt;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ColWidth="9.140625" defaultRowHeight="12.75" x14ac:dyDescent="0.2"/>
  <cols>
    <col min="1" max="1" width="4.85546875" style="577" customWidth="1"/>
    <col min="2" max="2" width="15" style="577" customWidth="1"/>
    <col min="3" max="3" width="93.42578125" style="577" bestFit="1" customWidth="1"/>
    <col min="4" max="16384" width="9.140625" style="577"/>
  </cols>
  <sheetData>
    <row r="1" spans="1:3" x14ac:dyDescent="0.2">
      <c r="A1" s="1012" t="s">
        <v>416</v>
      </c>
      <c r="B1" s="1012"/>
      <c r="C1" s="1012"/>
    </row>
    <row r="2" spans="1:3" s="578" customFormat="1" x14ac:dyDescent="0.2">
      <c r="A2" s="1012" t="s">
        <v>417</v>
      </c>
      <c r="B2" s="1012"/>
    </row>
    <row r="3" spans="1:3" x14ac:dyDescent="0.2">
      <c r="A3" s="577">
        <v>1</v>
      </c>
      <c r="B3" s="577" t="s">
        <v>158</v>
      </c>
      <c r="C3" s="577" t="s">
        <v>159</v>
      </c>
    </row>
    <row r="4" spans="1:3" x14ac:dyDescent="0.2">
      <c r="A4" s="577">
        <v>2</v>
      </c>
      <c r="B4" s="577" t="s">
        <v>152</v>
      </c>
      <c r="C4" s="577" t="s">
        <v>160</v>
      </c>
    </row>
    <row r="5" spans="1:3" x14ac:dyDescent="0.2">
      <c r="A5" s="577">
        <v>3</v>
      </c>
      <c r="B5" s="577" t="s">
        <v>152</v>
      </c>
      <c r="C5" s="577" t="s">
        <v>153</v>
      </c>
    </row>
    <row r="6" spans="1:3" x14ac:dyDescent="0.2">
      <c r="A6" s="577">
        <v>4</v>
      </c>
      <c r="B6" s="577" t="s">
        <v>155</v>
      </c>
      <c r="C6" s="577" t="s">
        <v>154</v>
      </c>
    </row>
    <row r="7" spans="1:3" x14ac:dyDescent="0.2">
      <c r="A7" s="577">
        <v>5</v>
      </c>
      <c r="B7" s="577" t="s">
        <v>152</v>
      </c>
      <c r="C7" s="577" t="s">
        <v>156</v>
      </c>
    </row>
    <row r="8" spans="1:3" x14ac:dyDescent="0.2">
      <c r="A8" s="577">
        <v>6</v>
      </c>
      <c r="B8" s="577" t="s">
        <v>152</v>
      </c>
      <c r="C8" s="577" t="s">
        <v>157</v>
      </c>
    </row>
    <row r="9" spans="1:3" s="578" customFormat="1" x14ac:dyDescent="0.2">
      <c r="A9" s="1012" t="s">
        <v>418</v>
      </c>
      <c r="B9" s="1012"/>
    </row>
    <row r="10" spans="1:3" ht="27.75" customHeight="1" x14ac:dyDescent="0.2">
      <c r="A10" s="577">
        <v>7</v>
      </c>
      <c r="B10" s="577" t="s">
        <v>415</v>
      </c>
      <c r="C10" s="577" t="s">
        <v>183</v>
      </c>
    </row>
    <row r="11" spans="1:3" x14ac:dyDescent="0.2">
      <c r="A11" s="577">
        <v>8</v>
      </c>
      <c r="B11" s="577" t="s">
        <v>187</v>
      </c>
      <c r="C11" s="577" t="s">
        <v>184</v>
      </c>
    </row>
    <row r="12" spans="1:3" x14ac:dyDescent="0.2">
      <c r="A12" s="577">
        <v>9</v>
      </c>
      <c r="B12" s="577" t="s">
        <v>187</v>
      </c>
      <c r="C12" s="577" t="s">
        <v>185</v>
      </c>
    </row>
    <row r="13" spans="1:3" x14ac:dyDescent="0.2">
      <c r="A13" s="577">
        <v>10</v>
      </c>
      <c r="B13" s="577" t="s">
        <v>187</v>
      </c>
      <c r="C13" s="577" t="s">
        <v>186</v>
      </c>
    </row>
    <row r="14" spans="1:3" x14ac:dyDescent="0.2">
      <c r="A14" s="577">
        <v>11</v>
      </c>
      <c r="B14" s="577" t="s">
        <v>989</v>
      </c>
      <c r="C14" s="577" t="s">
        <v>990</v>
      </c>
    </row>
    <row r="15" spans="1:3" x14ac:dyDescent="0.2">
      <c r="A15" s="1012" t="s">
        <v>964</v>
      </c>
      <c r="B15" s="1012"/>
    </row>
    <row r="16" spans="1:3" x14ac:dyDescent="0.2">
      <c r="A16" s="577">
        <v>12</v>
      </c>
      <c r="B16" s="577" t="s">
        <v>661</v>
      </c>
      <c r="C16" s="577" t="s">
        <v>662</v>
      </c>
    </row>
    <row r="17" spans="1:3" s="578" customFormat="1" x14ac:dyDescent="0.2">
      <c r="A17" s="1012" t="s">
        <v>965</v>
      </c>
      <c r="B17" s="1012"/>
    </row>
    <row r="18" spans="1:3" x14ac:dyDescent="0.2">
      <c r="A18" s="577">
        <v>13</v>
      </c>
      <c r="B18" s="577" t="s">
        <v>249</v>
      </c>
      <c r="C18" s="577" t="s">
        <v>250</v>
      </c>
    </row>
    <row r="19" spans="1:3" x14ac:dyDescent="0.2">
      <c r="A19" s="1012" t="s">
        <v>708</v>
      </c>
      <c r="B19" s="1012"/>
    </row>
    <row r="20" spans="1:3" ht="25.5" x14ac:dyDescent="0.2">
      <c r="A20" s="577">
        <v>14</v>
      </c>
      <c r="B20" s="577" t="s">
        <v>709</v>
      </c>
      <c r="C20" s="429" t="s">
        <v>726</v>
      </c>
    </row>
    <row r="21" spans="1:3" ht="51" x14ac:dyDescent="0.2">
      <c r="A21" s="577">
        <v>15</v>
      </c>
      <c r="B21" s="577" t="s">
        <v>709</v>
      </c>
      <c r="C21" s="577" t="s">
        <v>710</v>
      </c>
    </row>
    <row r="22" spans="1:3" ht="25.5" x14ac:dyDescent="0.2">
      <c r="A22" s="577">
        <v>16</v>
      </c>
      <c r="B22" s="577" t="s">
        <v>229</v>
      </c>
      <c r="C22" s="429" t="s">
        <v>230</v>
      </c>
    </row>
    <row r="23" spans="1:3" x14ac:dyDescent="0.2">
      <c r="A23" s="577">
        <v>17</v>
      </c>
      <c r="B23" s="577" t="s">
        <v>362</v>
      </c>
      <c r="C23" s="429" t="s">
        <v>363</v>
      </c>
    </row>
    <row r="24" spans="1:3" x14ac:dyDescent="0.2">
      <c r="A24" s="577">
        <v>18</v>
      </c>
      <c r="B24" s="577" t="s">
        <v>362</v>
      </c>
      <c r="C24" s="429" t="s">
        <v>719</v>
      </c>
    </row>
    <row r="25" spans="1:3" x14ac:dyDescent="0.2">
      <c r="A25" s="1012" t="s">
        <v>718</v>
      </c>
      <c r="B25" s="1012"/>
    </row>
    <row r="26" spans="1:3" x14ac:dyDescent="0.2">
      <c r="A26" s="577">
        <v>19</v>
      </c>
      <c r="B26" s="591" t="s">
        <v>721</v>
      </c>
      <c r="C26" s="577" t="s">
        <v>720</v>
      </c>
    </row>
    <row r="27" spans="1:3" x14ac:dyDescent="0.2">
      <c r="A27" s="577">
        <v>20</v>
      </c>
      <c r="B27" s="591" t="s">
        <v>721</v>
      </c>
      <c r="C27" s="577" t="s">
        <v>722</v>
      </c>
    </row>
    <row r="28" spans="1:3" x14ac:dyDescent="0.2">
      <c r="A28" s="577">
        <v>21</v>
      </c>
      <c r="B28" s="591" t="s">
        <v>721</v>
      </c>
      <c r="C28" s="577" t="s">
        <v>723</v>
      </c>
    </row>
    <row r="29" spans="1:3" x14ac:dyDescent="0.2">
      <c r="A29" s="577">
        <v>22</v>
      </c>
      <c r="B29" s="591" t="s">
        <v>721</v>
      </c>
      <c r="C29" s="577" t="s">
        <v>724</v>
      </c>
    </row>
    <row r="30" spans="1:3" x14ac:dyDescent="0.2">
      <c r="A30" s="577">
        <v>23</v>
      </c>
      <c r="B30" s="577" t="s">
        <v>721</v>
      </c>
      <c r="C30" s="577" t="s">
        <v>727</v>
      </c>
    </row>
    <row r="31" spans="1:3" x14ac:dyDescent="0.2">
      <c r="A31" s="577">
        <v>24</v>
      </c>
      <c r="B31" s="577" t="s">
        <v>721</v>
      </c>
      <c r="C31" s="577" t="s">
        <v>725</v>
      </c>
    </row>
    <row r="33" spans="1:3" x14ac:dyDescent="0.2">
      <c r="A33" s="1011" t="s">
        <v>693</v>
      </c>
      <c r="B33" s="1011"/>
      <c r="C33" s="1011"/>
    </row>
    <row r="34" spans="1:3" x14ac:dyDescent="0.2">
      <c r="A34" s="577">
        <v>21</v>
      </c>
      <c r="B34" s="675">
        <v>38384</v>
      </c>
      <c r="C34" s="577" t="s">
        <v>694</v>
      </c>
    </row>
    <row r="36" spans="1:3" x14ac:dyDescent="0.2">
      <c r="A36" s="1011" t="s">
        <v>695</v>
      </c>
      <c r="B36" s="1011"/>
      <c r="C36" s="1011"/>
    </row>
    <row r="37" spans="1:3" x14ac:dyDescent="0.2">
      <c r="A37" s="577">
        <v>22</v>
      </c>
      <c r="B37" s="675">
        <v>38749</v>
      </c>
      <c r="C37" s="577"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3" t="s">
        <v>673</v>
      </c>
      <c r="D4" s="1013"/>
      <c r="E4" s="1013"/>
      <c r="F4" s="1013"/>
      <c r="G4" s="1013"/>
      <c r="H4" s="689"/>
      <c r="I4" s="690"/>
      <c r="J4" s="690"/>
      <c r="K4" s="690"/>
      <c r="L4" s="690"/>
      <c r="M4" s="691"/>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2">
        <v>110</v>
      </c>
      <c r="H6" s="695"/>
    </row>
    <row r="7" spans="2:13" x14ac:dyDescent="0.2">
      <c r="B7" t="s">
        <v>675</v>
      </c>
      <c r="C7" s="41">
        <v>3</v>
      </c>
      <c r="D7" s="41">
        <v>10</v>
      </c>
      <c r="E7" s="41">
        <v>20</v>
      </c>
      <c r="F7" s="41">
        <v>35</v>
      </c>
      <c r="G7" s="693">
        <v>50</v>
      </c>
      <c r="H7" s="696"/>
    </row>
    <row r="8" spans="2:13" x14ac:dyDescent="0.2">
      <c r="B8" t="s">
        <v>676</v>
      </c>
      <c r="C8" s="41">
        <v>3</v>
      </c>
      <c r="D8" s="41">
        <v>10</v>
      </c>
      <c r="E8" s="41">
        <v>20</v>
      </c>
      <c r="F8" s="41">
        <v>35</v>
      </c>
      <c r="G8" s="693">
        <v>50</v>
      </c>
      <c r="H8" s="696"/>
    </row>
    <row r="9" spans="2:13" x14ac:dyDescent="0.2">
      <c r="B9" t="s">
        <v>677</v>
      </c>
      <c r="C9" s="41">
        <v>3</v>
      </c>
      <c r="D9" s="41">
        <v>10</v>
      </c>
      <c r="E9" s="41">
        <v>20</v>
      </c>
      <c r="F9" s="41">
        <v>35</v>
      </c>
      <c r="G9" s="693">
        <v>50</v>
      </c>
      <c r="H9" s="696"/>
    </row>
    <row r="10" spans="2:13" x14ac:dyDescent="0.2">
      <c r="B10" t="s">
        <v>647</v>
      </c>
      <c r="C10" s="41">
        <v>3</v>
      </c>
      <c r="D10" s="41">
        <v>10</v>
      </c>
      <c r="E10" s="41">
        <v>20</v>
      </c>
      <c r="F10" s="41">
        <v>40</v>
      </c>
      <c r="G10" s="693">
        <v>60</v>
      </c>
      <c r="H10" s="696"/>
    </row>
    <row r="11" spans="2:13" ht="13.5" thickBot="1" x14ac:dyDescent="0.25">
      <c r="B11" s="10" t="s">
        <v>678</v>
      </c>
      <c r="C11" s="42">
        <v>10</v>
      </c>
      <c r="D11" s="42">
        <v>25</v>
      </c>
      <c r="E11" s="42">
        <v>40</v>
      </c>
      <c r="F11" s="42">
        <v>60</v>
      </c>
      <c r="G11" s="694">
        <v>75</v>
      </c>
      <c r="H11" s="696"/>
    </row>
    <row r="12" spans="2:13" x14ac:dyDescent="0.2">
      <c r="B12" t="s">
        <v>959</v>
      </c>
      <c r="C12" s="41">
        <v>1</v>
      </c>
      <c r="D12" s="41">
        <v>2</v>
      </c>
      <c r="E12" s="41">
        <v>3</v>
      </c>
      <c r="F12" s="41">
        <v>5</v>
      </c>
      <c r="G12" s="693">
        <v>10</v>
      </c>
      <c r="H12" s="696"/>
    </row>
    <row r="13" spans="2:13" ht="13.5" thickBot="1" x14ac:dyDescent="0.25">
      <c r="B13" s="10" t="s">
        <v>960</v>
      </c>
      <c r="C13" s="42">
        <v>1</v>
      </c>
      <c r="D13" s="42">
        <v>2</v>
      </c>
      <c r="E13" s="42">
        <v>3</v>
      </c>
      <c r="F13" s="42">
        <v>5</v>
      </c>
      <c r="G13" s="694">
        <v>10</v>
      </c>
      <c r="H13" s="697"/>
    </row>
    <row r="14" spans="2:13" x14ac:dyDescent="0.2">
      <c r="B14" t="s">
        <v>939</v>
      </c>
      <c r="C14" s="687">
        <v>0.95</v>
      </c>
      <c r="D14" s="687">
        <v>1</v>
      </c>
      <c r="E14" s="687">
        <v>1.1000000000000001</v>
      </c>
      <c r="F14" s="687">
        <v>1.25</v>
      </c>
      <c r="G14" s="687">
        <v>1.5</v>
      </c>
      <c r="H14" s="687">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8" t="s">
        <v>1013</v>
      </c>
      <c r="C26" s="449">
        <v>1435</v>
      </c>
      <c r="E26" s="6" t="s">
        <v>698</v>
      </c>
    </row>
    <row r="30" spans="2:5" ht="15.75" x14ac:dyDescent="0.25">
      <c r="B30" s="585"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Harp International Limited</Site_x0020_Name>
    <Internal_x002f_External xmlns="859f7ad6-93f6-4205-b62b-a17f28acbbac">Incoming document</Internal_x002f_External>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Gellihirion Industrial Estate, Pontypridd Rhondda Cynon Taf CF37 5SX</Addressee>
    <Process_x0020_Type xmlns="859f7ad6-93f6-4205-b62b-a17f28acbbac">Permit</Process_x0020_Type>
    <License_x002f_Activity_x0020_Type xmlns="859f7ad6-93f6-4205-b62b-a17f28acbbac">3. EPR Regulated Industry</License_x002f_Activity_x0020_Type>
    <Document_x0020_Date xmlns="859f7ad6-93f6-4205-b62b-a17f28acbbac">2019-06-11T23:00:00+00:00</Document_x0020_Date>
    <Facility_x0020_Address xmlns="859f7ad6-93f6-4205-b62b-a17f28acbbac">Gellihirion Industrial Estate, Pontypridd Rhondda Cynon Taf CF37 5SX</Facility_x0020_Address>
    <Environment_x0020_Sub_x0020_Folder xmlns="859f7ad6-93f6-4205-b62b-a17f28acbbac">Licence variation</Environment_x0020_Sub_x0020_Folder>
    <Customer_x0020_Name xmlns="859f7ad6-93f6-4205-b62b-a17f28acbbac">Harp International Limited</Customer_x0020_Name>
    <Surrendered_x002f_Expired xmlns="859f7ad6-93f6-4205-b62b-a17f28acbbac" xsi:nil="true"/>
    <Post_x0020_code xmlns="859f7ad6-93f6-4205-b62b-a17f28acbbac">CF37 5SX</Post_x0020_code>
    <Surrendered_x002f_Expired_x0020_Date xmlns="859f7ad6-93f6-4205-b62b-a17f28acbbac" xsi:nil="true"/>
    <_dlc_DocId xmlns="9be56660-2c31-41ef-bc00-23e72f632f2a">REGU-386-3984503</_dlc_DocId>
    <_dlc_DocIdUrl xmlns="9be56660-2c31-41ef-bc00-23e72f632f2a">
      <Url>https://cyfoethnaturiolcymru.sharepoint.com/teams/Regulatory/Permitting/_layouts/15/DocIdRedir.aspx?ID=REGU-386-3984503</Url>
      <Description>REGU-386-3984503</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56" ma:contentTypeDescription="Permitting &amp; Compliance Word Document" ma:contentTypeScope="" ma:versionID="dd5806e2ea9df1abdf91d4726f90d052">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targetNamespace="http://schemas.microsoft.com/office/2006/metadata/properties" ma:root="true" ma:fieldsID="b81eef83d9a6752eaffc0932b3edf797" ns2:_="" ns4:_="" ns5:_="" ns6:_="">
    <xsd:import namespace="859f7ad6-93f6-4205-b62b-a17f28acbbac"/>
    <xsd:import namespace="5b970563-8909-4a3f-aa2d-2051b0ae3e8e"/>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6:_dlc_DocId" minOccurs="0"/>
                <xsd:element ref="ns6:_dlc_DocIdUrl" minOccurs="0"/>
                <xsd:element ref="ns6: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201BD32-2379-493F-A922-1034AA83A517}">
  <ds:schemaRefs>
    <ds:schemaRef ds:uri="http://schemas.microsoft.com/sharepoint/v3/contenttype/forms"/>
  </ds:schemaRefs>
</ds:datastoreItem>
</file>

<file path=customXml/itemProps2.xml><?xml version="1.0" encoding="utf-8"?>
<ds:datastoreItem xmlns:ds="http://schemas.openxmlformats.org/officeDocument/2006/customXml" ds:itemID="{4010DB0F-9140-47E8-9A59-4E2934CC3E37}">
  <ds:schemaRefs>
    <ds:schemaRef ds:uri="005db27c-c37f-4c3b-898d-3fee1249b087"/>
    <ds:schemaRef ds:uri="a7197930-178b-4914-93ce-e1fe9bf0246c"/>
    <ds:schemaRef ds:uri="http://purl.org/dc/elements/1.1/"/>
    <ds:schemaRef ds:uri="http://purl.org/dc/dcmitype/"/>
    <ds:schemaRef ds:uri="http://schemas.microsoft.com/office/2006/documentManagement/types"/>
    <ds:schemaRef ds:uri="http://schemas.microsoft.com/office/infopath/2007/PartnerControls"/>
    <ds:schemaRef ds:uri="http://purl.org/dc/terms/"/>
    <ds:schemaRef ds:uri="859f7ad6-93f6-4205-b62b-a17f28acbbac"/>
    <ds:schemaRef ds:uri="http://schemas.microsoft.com/office/2006/metadata/properties"/>
    <ds:schemaRef ds:uri="http://schemas.openxmlformats.org/package/2006/metadata/core-properties"/>
    <ds:schemaRef ds:uri="6e121689-de5b-41b9-a751-bfeda7fa2b07"/>
    <ds:schemaRef ds:uri="http://www.w3.org/XML/1998/namespace"/>
  </ds:schemaRefs>
</ds:datastoreItem>
</file>

<file path=customXml/itemProps3.xml><?xml version="1.0" encoding="utf-8"?>
<ds:datastoreItem xmlns:ds="http://schemas.openxmlformats.org/officeDocument/2006/customXml" ds:itemID="{875DC818-8187-4B43-8021-FC3C60B5E0CB}">
  <ds:schemaRefs>
    <ds:schemaRef ds:uri="http://schemas.microsoft.com/sharepoint/events"/>
  </ds:schemaRefs>
</ds:datastoreItem>
</file>

<file path=customXml/itemProps4.xml><?xml version="1.0" encoding="utf-8"?>
<ds:datastoreItem xmlns:ds="http://schemas.openxmlformats.org/officeDocument/2006/customXml" ds:itemID="{28C8A33E-0229-451B-B2AB-F19DDD9043C6}">
  <ds:schemaRefs>
    <ds:schemaRef ds:uri="Microsoft.SharePoint.Taxonomy.ContentTypeSync"/>
  </ds:schemaRefs>
</ds:datastoreItem>
</file>

<file path=customXml/itemProps5.xml><?xml version="1.0" encoding="utf-8"?>
<ds:datastoreItem xmlns:ds="http://schemas.openxmlformats.org/officeDocument/2006/customXml" ds:itemID="{2297ABB6-D36F-49A4-9C63-40D4329907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
  <dc:description>Version 3.1_x000d_
15 Feb 2006</dc:description>
  <cp:lastModifiedBy>Caroline J. Harries</cp:lastModifiedBy>
  <cp:lastPrinted>2011-02-25T13:39:44Z</cp:lastPrinted>
  <dcterms:created xsi:type="dcterms:W3CDTF">2002-01-22T16:49:20Z</dcterms:created>
  <dcterms:modified xsi:type="dcterms:W3CDTF">2019-06-11T12:11:52Z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0x01010067EB80C5FE939D4A9B3D8BA62129B7F501020000462B6CE9C1494683708F95FFF850A6</vt:lpwstr>
  </property>
  <property fmtid="{D5CDD505-2E9C-101B-9397-08002B2CF9AE}" pid="8" name="_dlc_DocIdItemGuid">
    <vt:lpwstr>29107780-0c90-4f36-83e7-7f72c3afc59d</vt:lpwstr>
  </property>
  <property fmtid="{D5CDD505-2E9C-101B-9397-08002B2CF9AE}" pid="9" name="_docset_NoMedatataSyncRequired">
    <vt:lpwstr>False</vt:lpwstr>
  </property>
  <property fmtid="{D5CDD505-2E9C-101B-9397-08002B2CF9AE}" pid="10" name="_dlc_DocId">
    <vt:lpwstr>REGU-106-4963</vt:lpwstr>
  </property>
  <property fmtid="{D5CDD505-2E9C-101B-9397-08002B2CF9AE}" pid="11" name="_dlc_DocIdUrl">
    <vt:lpwstr>https://cyfoethnaturiolcymru.sharepoint.com/teams/Regulatory/Permitting/_layouts/15/DocIdRedir.aspx?ID=REGU-106-4963, REGU-106-4963</vt:lpwstr>
  </property>
</Properties>
</file>