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Sion Sleep/PAN-014368/"/>
    </mc:Choice>
  </mc:AlternateContent>
  <xr:revisionPtr revIDLastSave="11" documentId="8_{5B5B16A0-A503-4A5A-A1F2-D37AC5426215}" xr6:coauthVersionLast="45" xr6:coauthVersionMax="45" xr10:uidLastSave="{E989D175-2080-4CE8-9005-F2E9ED550EB4}"/>
  <bookViews>
    <workbookView xWindow="-120" yWindow="-120" windowWidth="29040" windowHeight="15840" tabRatio="870" activeTab="4" xr2:uid="{00000000-000D-0000-FFFF-FFFF00000000}"/>
  </bookViews>
  <sheets>
    <sheet name="Field data and Waste 1" sheetId="1" r:id="rId1"/>
    <sheet name="Waste 2" sheetId="21" r:id="rId2"/>
    <sheet name="Waste 3" sheetId="27" r:id="rId3"/>
    <sheet name="Waste 4" sheetId="28" r:id="rId4"/>
    <sheet name="Waste 5" sheetId="30"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30" l="1"/>
  <c r="T62" i="30"/>
  <c r="S62" i="30"/>
  <c r="R62" i="30"/>
  <c r="Q62" i="30"/>
  <c r="P62" i="30"/>
  <c r="O62" i="30"/>
  <c r="N62" i="30"/>
  <c r="M62" i="30"/>
  <c r="L62" i="30"/>
  <c r="K62" i="30"/>
  <c r="J62" i="30"/>
  <c r="I62" i="30"/>
  <c r="H62" i="30"/>
  <c r="G62" i="30"/>
  <c r="F62" i="30"/>
  <c r="E62" i="30"/>
  <c r="D62" i="30"/>
  <c r="C62" i="30"/>
  <c r="B62" i="30"/>
  <c r="G55" i="30"/>
  <c r="E55" i="30"/>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T31" i="30"/>
  <c r="S31" i="30"/>
  <c r="R31" i="30"/>
  <c r="Q31" i="30"/>
  <c r="P31" i="30"/>
  <c r="O31" i="30"/>
  <c r="N31" i="30"/>
  <c r="M31" i="30"/>
  <c r="L31" i="30"/>
  <c r="K31" i="30"/>
  <c r="J31" i="30"/>
  <c r="I31" i="30"/>
  <c r="H31" i="30"/>
  <c r="G31" i="30"/>
  <c r="F31" i="30"/>
  <c r="E31" i="30"/>
  <c r="C22" i="30" s="1"/>
  <c r="D31" i="30"/>
  <c r="C18" i="30" s="1"/>
  <c r="C31" i="30"/>
  <c r="V24" i="30"/>
  <c r="U24" i="30"/>
  <c r="T24" i="30"/>
  <c r="S24" i="30"/>
  <c r="R24" i="30"/>
  <c r="S22" i="30"/>
  <c r="I22" i="30"/>
  <c r="V20" i="30"/>
  <c r="U20" i="30"/>
  <c r="T20" i="30"/>
  <c r="S20" i="30"/>
  <c r="R20" i="30"/>
  <c r="R18" i="30"/>
  <c r="L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8"/>
  <c r="T62" i="28"/>
  <c r="S62" i="28"/>
  <c r="R62" i="28"/>
  <c r="Q62" i="28"/>
  <c r="P62" i="28"/>
  <c r="O62" i="28"/>
  <c r="N62" i="28"/>
  <c r="N63" i="28" s="1"/>
  <c r="M62" i="28"/>
  <c r="L62" i="28"/>
  <c r="K62" i="28"/>
  <c r="J62" i="28"/>
  <c r="I62" i="28"/>
  <c r="H62" i="28"/>
  <c r="G62" i="28"/>
  <c r="F62" i="28"/>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4" i="28"/>
  <c r="U24" i="28"/>
  <c r="T24" i="28"/>
  <c r="S24" i="28"/>
  <c r="R24" i="28"/>
  <c r="S22" i="28"/>
  <c r="K22" i="28"/>
  <c r="V20" i="28"/>
  <c r="U20" i="28"/>
  <c r="T20" i="28"/>
  <c r="S20" i="28"/>
  <c r="R20" i="28"/>
  <c r="V18" i="28"/>
  <c r="U18" i="28"/>
  <c r="R18" i="28"/>
  <c r="N18" i="28"/>
  <c r="M18" i="28"/>
  <c r="F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2" i="27"/>
  <c r="I22" i="27"/>
  <c r="V20" i="27"/>
  <c r="U20" i="27"/>
  <c r="T20" i="27"/>
  <c r="S20" i="27"/>
  <c r="R20" i="27"/>
  <c r="T18" i="27"/>
  <c r="L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O17" i="27" s="1"/>
  <c r="N14" i="27"/>
  <c r="M14" i="27"/>
  <c r="L14" i="27"/>
  <c r="K14" i="27"/>
  <c r="J14" i="27"/>
  <c r="I14" i="27"/>
  <c r="H14" i="27"/>
  <c r="G14" i="27"/>
  <c r="G17" i="27" s="1"/>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A34" i="21" s="1"/>
  <c r="G8" i="21"/>
  <c r="H8" i="21"/>
  <c r="A36" i="21" s="1"/>
  <c r="I8" i="21"/>
  <c r="H57" i="21" s="1"/>
  <c r="J8" i="21"/>
  <c r="I57" i="21" s="1"/>
  <c r="K8" i="21"/>
  <c r="A39" i="21" s="1"/>
  <c r="L8" i="21"/>
  <c r="A40" i="21" s="1"/>
  <c r="M8" i="21"/>
  <c r="L57" i="21" s="1"/>
  <c r="N8" i="21"/>
  <c r="M57" i="21" s="1"/>
  <c r="O8" i="21"/>
  <c r="N57" i="21" s="1"/>
  <c r="P8" i="21"/>
  <c r="A44" i="21" s="1"/>
  <c r="Q8" i="21"/>
  <c r="P57" i="21" s="1"/>
  <c r="R8" i="21"/>
  <c r="A46" i="21" s="1"/>
  <c r="S8" i="21"/>
  <c r="A47" i="21" s="1"/>
  <c r="T8" i="21"/>
  <c r="A48" i="21" s="1"/>
  <c r="U8" i="21"/>
  <c r="T57" i="21" s="1"/>
  <c r="V8" i="21"/>
  <c r="U57"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F14" i="21"/>
  <c r="G14" i="21"/>
  <c r="H14" i="21"/>
  <c r="I14" i="21"/>
  <c r="J14" i="21"/>
  <c r="K14" i="21"/>
  <c r="L14" i="21"/>
  <c r="M14" i="2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N63" i="21" s="1"/>
  <c r="M62" i="21"/>
  <c r="L62" i="21"/>
  <c r="K62" i="21"/>
  <c r="J62" i="21"/>
  <c r="I62" i="21"/>
  <c r="H62" i="21"/>
  <c r="G62" i="21"/>
  <c r="F62" i="21"/>
  <c r="F63" i="21" s="1"/>
  <c r="E62" i="21"/>
  <c r="D62" i="21"/>
  <c r="C62" i="21"/>
  <c r="B62" i="21"/>
  <c r="U60" i="21"/>
  <c r="E57"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V20" i="21"/>
  <c r="U20" i="21"/>
  <c r="T20" i="21"/>
  <c r="S20" i="21"/>
  <c r="R20" i="21"/>
  <c r="V18" i="21"/>
  <c r="N58" i="21" l="1"/>
  <c r="N61" i="21" s="1"/>
  <c r="F58" i="21"/>
  <c r="F61" i="21" s="1"/>
  <c r="J59" i="30"/>
  <c r="K17" i="30"/>
  <c r="K21" i="30"/>
  <c r="R59" i="30"/>
  <c r="S17" i="30"/>
  <c r="S19" i="30" s="1"/>
  <c r="S21" i="30"/>
  <c r="D59" i="28"/>
  <c r="E17" i="28"/>
  <c r="E21" i="28"/>
  <c r="E23" i="28" s="1"/>
  <c r="E24" i="28" s="1"/>
  <c r="T59" i="28"/>
  <c r="T64" i="28" s="1"/>
  <c r="U17" i="28"/>
  <c r="U19" i="28" s="1"/>
  <c r="U21" i="28"/>
  <c r="T59" i="21"/>
  <c r="U17" i="21"/>
  <c r="U21" i="21"/>
  <c r="M17" i="21"/>
  <c r="M19" i="21" s="1"/>
  <c r="M20" i="21" s="1"/>
  <c r="M21" i="21"/>
  <c r="M23" i="21" s="1"/>
  <c r="M24" i="21" s="1"/>
  <c r="L59" i="21"/>
  <c r="A35" i="21"/>
  <c r="F57" i="21"/>
  <c r="L59" i="28"/>
  <c r="M17" i="28"/>
  <c r="M21" i="28"/>
  <c r="M23" i="28" s="1"/>
  <c r="M24" i="28" s="1"/>
  <c r="E17" i="21"/>
  <c r="E21" i="21"/>
  <c r="D59" i="21"/>
  <c r="D59" i="27"/>
  <c r="E17" i="27"/>
  <c r="L59" i="27"/>
  <c r="M17" i="27"/>
  <c r="T59" i="27"/>
  <c r="U17" i="27"/>
  <c r="P59" i="21"/>
  <c r="Q21" i="21"/>
  <c r="Q17" i="21"/>
  <c r="I21" i="21"/>
  <c r="I17" i="21"/>
  <c r="Q17" i="27"/>
  <c r="Q21" i="28"/>
  <c r="Q17" i="28"/>
  <c r="S59" i="21"/>
  <c r="T17" i="21"/>
  <c r="T21" i="21"/>
  <c r="T23" i="21" s="1"/>
  <c r="T24" i="21" s="1"/>
  <c r="C59" i="21"/>
  <c r="D17" i="21"/>
  <c r="D19" i="21" s="1"/>
  <c r="D20" i="21" s="1"/>
  <c r="D21" i="21"/>
  <c r="T58" i="21"/>
  <c r="T61" i="21" s="1"/>
  <c r="T64" i="21" s="1"/>
  <c r="L58" i="21"/>
  <c r="L61" i="21" s="1"/>
  <c r="D58" i="21"/>
  <c r="D61" i="21" s="1"/>
  <c r="R59" i="21"/>
  <c r="S21" i="21"/>
  <c r="S23" i="21" s="1"/>
  <c r="S24" i="21" s="1"/>
  <c r="S17" i="21"/>
  <c r="J59" i="21"/>
  <c r="K21" i="21"/>
  <c r="K23" i="21" s="1"/>
  <c r="K24" i="21" s="1"/>
  <c r="K17" i="21"/>
  <c r="K19" i="21" s="1"/>
  <c r="K20" i="21" s="1"/>
  <c r="J59" i="27"/>
  <c r="K17" i="27"/>
  <c r="K19" i="27" s="1"/>
  <c r="K20" i="27" s="1"/>
  <c r="R59" i="27"/>
  <c r="S17" i="27"/>
  <c r="J59" i="28"/>
  <c r="K21" i="28"/>
  <c r="K17" i="28"/>
  <c r="K19" i="28" s="1"/>
  <c r="K20" i="28" s="1"/>
  <c r="R59" i="28"/>
  <c r="S21" i="28"/>
  <c r="S17" i="28"/>
  <c r="S19" i="28" s="1"/>
  <c r="H59" i="30"/>
  <c r="I21" i="30"/>
  <c r="I23" i="30" s="1"/>
  <c r="I24" i="30" s="1"/>
  <c r="I17" i="30"/>
  <c r="I19" i="30" s="1"/>
  <c r="I20" i="30" s="1"/>
  <c r="Q21" i="30"/>
  <c r="Q17" i="30"/>
  <c r="I17" i="27"/>
  <c r="I21" i="28"/>
  <c r="I17" i="28"/>
  <c r="K59" i="21"/>
  <c r="L17" i="21"/>
  <c r="L21" i="21"/>
  <c r="Q59" i="21"/>
  <c r="Q64" i="21" s="1"/>
  <c r="R21" i="21"/>
  <c r="R23" i="21" s="1"/>
  <c r="R24" i="21" s="1"/>
  <c r="R17" i="21"/>
  <c r="R19" i="21" s="1"/>
  <c r="I59" i="21"/>
  <c r="J21" i="21"/>
  <c r="J17" i="21"/>
  <c r="C59" i="27"/>
  <c r="D17" i="27"/>
  <c r="D19" i="27" s="1"/>
  <c r="D20" i="27" s="1"/>
  <c r="K59" i="27"/>
  <c r="L17" i="27"/>
  <c r="L19" i="27" s="1"/>
  <c r="L20" i="27" s="1"/>
  <c r="S59" i="27"/>
  <c r="T17" i="27"/>
  <c r="T19" i="27" s="1"/>
  <c r="C59" i="28"/>
  <c r="D21" i="28"/>
  <c r="D23" i="28" s="1"/>
  <c r="D24" i="28" s="1"/>
  <c r="D17" i="28"/>
  <c r="K59" i="28"/>
  <c r="L21" i="28"/>
  <c r="L23" i="28" s="1"/>
  <c r="L24" i="28" s="1"/>
  <c r="L17" i="28"/>
  <c r="S59" i="28"/>
  <c r="T21" i="28"/>
  <c r="T23" i="28" s="1"/>
  <c r="T17" i="28"/>
  <c r="F63" i="28"/>
  <c r="I59" i="30"/>
  <c r="J21" i="30"/>
  <c r="J17" i="30"/>
  <c r="Q59" i="30"/>
  <c r="R21" i="30"/>
  <c r="R23" i="30" s="1"/>
  <c r="R17" i="30"/>
  <c r="E59" i="27"/>
  <c r="F17" i="27"/>
  <c r="M59" i="27"/>
  <c r="N17" i="27"/>
  <c r="U59" i="27"/>
  <c r="V17" i="27"/>
  <c r="V19" i="27" s="1"/>
  <c r="E59" i="28"/>
  <c r="F17" i="28"/>
  <c r="F21" i="28"/>
  <c r="M59" i="28"/>
  <c r="N17" i="28"/>
  <c r="N19" i="28" s="1"/>
  <c r="N20" i="28" s="1"/>
  <c r="N21" i="28"/>
  <c r="U59" i="28"/>
  <c r="V17" i="28"/>
  <c r="V19" i="28" s="1"/>
  <c r="V21" i="28"/>
  <c r="C59" i="30"/>
  <c r="D17" i="30"/>
  <c r="D19" i="30" s="1"/>
  <c r="D20" i="30" s="1"/>
  <c r="D21" i="30"/>
  <c r="D23" i="30" s="1"/>
  <c r="D24" i="30" s="1"/>
  <c r="K59" i="30"/>
  <c r="L17" i="30"/>
  <c r="L21" i="30"/>
  <c r="L23" i="30" s="1"/>
  <c r="L24" i="30" s="1"/>
  <c r="S59" i="30"/>
  <c r="T17" i="30"/>
  <c r="T21" i="30"/>
  <c r="H21" i="21"/>
  <c r="H23" i="21" s="1"/>
  <c r="H24" i="21" s="1"/>
  <c r="H17" i="21"/>
  <c r="F59" i="28"/>
  <c r="G17" i="28"/>
  <c r="G19" i="28" s="1"/>
  <c r="G20" i="28" s="1"/>
  <c r="G21" i="28"/>
  <c r="N59" i="28"/>
  <c r="O17" i="28"/>
  <c r="O21" i="28"/>
  <c r="D59" i="30"/>
  <c r="E17" i="30"/>
  <c r="E19" i="30" s="1"/>
  <c r="E20" i="30" s="1"/>
  <c r="E21" i="30"/>
  <c r="E23" i="30" s="1"/>
  <c r="E24" i="30" s="1"/>
  <c r="L59" i="30"/>
  <c r="M17" i="30"/>
  <c r="M21" i="30"/>
  <c r="T59" i="30"/>
  <c r="U17" i="30"/>
  <c r="U21" i="30"/>
  <c r="O59" i="21"/>
  <c r="P21" i="21"/>
  <c r="P23" i="21" s="1"/>
  <c r="P24" i="21" s="1"/>
  <c r="P17" i="21"/>
  <c r="N59" i="21"/>
  <c r="N64" i="21" s="1"/>
  <c r="N65" i="21" s="1"/>
  <c r="O21" i="21"/>
  <c r="O23" i="21" s="1"/>
  <c r="O24" i="21" s="1"/>
  <c r="O17" i="21"/>
  <c r="F59" i="21"/>
  <c r="G21" i="21"/>
  <c r="G17" i="21"/>
  <c r="G19" i="21" s="1"/>
  <c r="G20" i="21" s="1"/>
  <c r="O58" i="21"/>
  <c r="O61" i="21" s="1"/>
  <c r="G58" i="21"/>
  <c r="G61" i="21" s="1"/>
  <c r="U59" i="21"/>
  <c r="V17" i="21"/>
  <c r="V21" i="21"/>
  <c r="V23" i="21" s="1"/>
  <c r="V24" i="21" s="1"/>
  <c r="M59" i="21"/>
  <c r="N17" i="21"/>
  <c r="N21" i="21"/>
  <c r="E59" i="21"/>
  <c r="F17" i="21"/>
  <c r="F21" i="21"/>
  <c r="F23" i="21" s="1"/>
  <c r="F24" i="21" s="1"/>
  <c r="H17" i="27"/>
  <c r="P17" i="27"/>
  <c r="H21" i="28"/>
  <c r="H23" i="28" s="1"/>
  <c r="H24" i="28" s="1"/>
  <c r="H17" i="28"/>
  <c r="P21" i="28"/>
  <c r="P17" i="28"/>
  <c r="E59" i="30"/>
  <c r="F21" i="30"/>
  <c r="F17" i="30"/>
  <c r="F19" i="30" s="1"/>
  <c r="F20" i="30" s="1"/>
  <c r="M59" i="30"/>
  <c r="N21" i="30"/>
  <c r="N23" i="30" s="1"/>
  <c r="N24" i="30" s="1"/>
  <c r="N17" i="30"/>
  <c r="U59" i="30"/>
  <c r="V21" i="30"/>
  <c r="V17" i="30"/>
  <c r="G21" i="30"/>
  <c r="G17" i="30"/>
  <c r="G19" i="30" s="1"/>
  <c r="G20" i="30" s="1"/>
  <c r="O21" i="30"/>
  <c r="O23" i="30" s="1"/>
  <c r="O24" i="30" s="1"/>
  <c r="O17" i="30"/>
  <c r="O19" i="30" s="1"/>
  <c r="O20" i="30" s="1"/>
  <c r="I59" i="27"/>
  <c r="J17" i="27"/>
  <c r="J19" i="27" s="1"/>
  <c r="J20" i="27" s="1"/>
  <c r="Q59" i="27"/>
  <c r="R17" i="27"/>
  <c r="I59" i="28"/>
  <c r="J21" i="28"/>
  <c r="J23" i="28" s="1"/>
  <c r="J24" i="28" s="1"/>
  <c r="J17" i="28"/>
  <c r="Q59" i="28"/>
  <c r="R21" i="28"/>
  <c r="R23" i="28" s="1"/>
  <c r="R17" i="28"/>
  <c r="R19" i="28" s="1"/>
  <c r="H21" i="30"/>
  <c r="H17" i="30"/>
  <c r="P21" i="30"/>
  <c r="P23" i="30" s="1"/>
  <c r="P24" i="30" s="1"/>
  <c r="P17" i="30"/>
  <c r="P19" i="30" s="1"/>
  <c r="P20" i="30" s="1"/>
  <c r="B59" i="27"/>
  <c r="C17" i="27"/>
  <c r="C19" i="27" s="1"/>
  <c r="C20" i="27" s="1"/>
  <c r="C21" i="27"/>
  <c r="C23" i="27" s="1"/>
  <c r="C24" i="27" s="1"/>
  <c r="B59" i="28"/>
  <c r="C21" i="28"/>
  <c r="C23" i="28" s="1"/>
  <c r="C24" i="28" s="1"/>
  <c r="C17" i="28"/>
  <c r="C19" i="28" s="1"/>
  <c r="C20" i="28" s="1"/>
  <c r="B59" i="30"/>
  <c r="C21" i="30"/>
  <c r="C23" i="30" s="1"/>
  <c r="C24" i="30" s="1"/>
  <c r="C17" i="30"/>
  <c r="C19" i="30" s="1"/>
  <c r="C20" i="30" s="1"/>
  <c r="B59" i="21"/>
  <c r="C21" i="21"/>
  <c r="C23" i="21" s="1"/>
  <c r="C24" i="21" s="1"/>
  <c r="C17" i="21"/>
  <c r="C19" i="21" s="1"/>
  <c r="C20" i="21" s="1"/>
  <c r="D23" i="21"/>
  <c r="D24" i="21" s="1"/>
  <c r="S58" i="21"/>
  <c r="S61" i="21" s="1"/>
  <c r="S64" i="21" s="1"/>
  <c r="S65" i="21" s="1"/>
  <c r="C58" i="21"/>
  <c r="C61" i="21" s="1"/>
  <c r="K58" i="21"/>
  <c r="K61" i="21" s="1"/>
  <c r="I21" i="27"/>
  <c r="I23" i="27" s="1"/>
  <c r="I24" i="27" s="1"/>
  <c r="Q21" i="27"/>
  <c r="U23" i="21"/>
  <c r="U24" i="21" s="1"/>
  <c r="R58" i="21"/>
  <c r="R61" i="21" s="1"/>
  <c r="O57" i="21"/>
  <c r="A43" i="21"/>
  <c r="J58" i="21"/>
  <c r="J61" i="21" s="1"/>
  <c r="E19" i="21"/>
  <c r="E20" i="21" s="1"/>
  <c r="G21" i="27"/>
  <c r="O21" i="27"/>
  <c r="O23" i="27" s="1"/>
  <c r="O24" i="27" s="1"/>
  <c r="D58" i="30"/>
  <c r="D61" i="30" s="1"/>
  <c r="L58" i="30"/>
  <c r="L61" i="30" s="1"/>
  <c r="L64" i="30" s="1"/>
  <c r="H21" i="27"/>
  <c r="P21" i="27"/>
  <c r="J58" i="27"/>
  <c r="J61" i="27" s="1"/>
  <c r="R58" i="27"/>
  <c r="R61" i="27" s="1"/>
  <c r="R58" i="28"/>
  <c r="R61" i="28" s="1"/>
  <c r="L21" i="27"/>
  <c r="L23" i="27" s="1"/>
  <c r="L24" i="27" s="1"/>
  <c r="T21" i="27"/>
  <c r="P58" i="21"/>
  <c r="P61" i="21" s="1"/>
  <c r="P64" i="21" s="1"/>
  <c r="H58" i="21"/>
  <c r="H61" i="21" s="1"/>
  <c r="R57" i="21"/>
  <c r="Q23" i="30"/>
  <c r="Q24" i="30" s="1"/>
  <c r="M23" i="30"/>
  <c r="M24" i="30" s="1"/>
  <c r="U23" i="30"/>
  <c r="J58" i="28"/>
  <c r="J61" i="28" s="1"/>
  <c r="J64" i="28" s="1"/>
  <c r="T58" i="30"/>
  <c r="T61" i="30" s="1"/>
  <c r="T64" i="30" s="1"/>
  <c r="D58" i="27"/>
  <c r="D61" i="27" s="1"/>
  <c r="D64" i="27" s="1"/>
  <c r="L58" i="27"/>
  <c r="L61" i="27" s="1"/>
  <c r="L64" i="27" s="1"/>
  <c r="T58" i="27"/>
  <c r="T61" i="27" s="1"/>
  <c r="T64" i="27" s="1"/>
  <c r="J58" i="30"/>
  <c r="J61" i="30" s="1"/>
  <c r="J64" i="30" s="1"/>
  <c r="R58" i="30"/>
  <c r="R61" i="30" s="1"/>
  <c r="R64" i="30" s="1"/>
  <c r="P57" i="30"/>
  <c r="J57" i="21"/>
  <c r="H59" i="21"/>
  <c r="R21" i="27"/>
  <c r="R23" i="27" s="1"/>
  <c r="E58" i="27"/>
  <c r="E61" i="27" s="1"/>
  <c r="E64" i="27" s="1"/>
  <c r="M58" i="27"/>
  <c r="M61" i="27" s="1"/>
  <c r="U58" i="27"/>
  <c r="U61" i="27" s="1"/>
  <c r="F58" i="30"/>
  <c r="F61" i="30" s="1"/>
  <c r="N58" i="30"/>
  <c r="N61" i="30" s="1"/>
  <c r="G59" i="21"/>
  <c r="F58" i="27"/>
  <c r="F61" i="27" s="1"/>
  <c r="N58" i="27"/>
  <c r="N61" i="27" s="1"/>
  <c r="C58" i="28"/>
  <c r="C61" i="28" s="1"/>
  <c r="C64" i="28" s="1"/>
  <c r="K58" i="28"/>
  <c r="K61" i="28" s="1"/>
  <c r="K64" i="28" s="1"/>
  <c r="S58" i="28"/>
  <c r="S61" i="28" s="1"/>
  <c r="S64" i="28" s="1"/>
  <c r="T23" i="30"/>
  <c r="G58" i="30"/>
  <c r="G61" i="30" s="1"/>
  <c r="O58" i="30"/>
  <c r="O61" i="30" s="1"/>
  <c r="Q57" i="30"/>
  <c r="E23" i="21"/>
  <c r="E24" i="21" s="1"/>
  <c r="G58" i="27"/>
  <c r="G61" i="27" s="1"/>
  <c r="T58" i="28"/>
  <c r="T61" i="28" s="1"/>
  <c r="H58" i="30"/>
  <c r="H61" i="30" s="1"/>
  <c r="N59" i="30"/>
  <c r="Q57" i="21"/>
  <c r="B58" i="21"/>
  <c r="B61" i="21" s="1"/>
  <c r="H58" i="27"/>
  <c r="H61" i="27" s="1"/>
  <c r="P58" i="27"/>
  <c r="P61" i="27" s="1"/>
  <c r="F57" i="27"/>
  <c r="E58" i="28"/>
  <c r="E61" i="28" s="1"/>
  <c r="E64" i="28" s="1"/>
  <c r="M58" i="28"/>
  <c r="M61" i="28" s="1"/>
  <c r="M64" i="28" s="1"/>
  <c r="U58" i="28"/>
  <c r="U61" i="28" s="1"/>
  <c r="I58" i="30"/>
  <c r="I61" i="30" s="1"/>
  <c r="I64" i="30" s="1"/>
  <c r="Q58" i="30"/>
  <c r="Q61" i="30" s="1"/>
  <c r="Q64" i="30" s="1"/>
  <c r="P59" i="30"/>
  <c r="O58" i="27"/>
  <c r="O61" i="27" s="1"/>
  <c r="U19" i="21"/>
  <c r="V19" i="21"/>
  <c r="A38" i="21"/>
  <c r="I58" i="27"/>
  <c r="I61" i="27" s="1"/>
  <c r="Q58" i="27"/>
  <c r="Q61" i="27" s="1"/>
  <c r="H57" i="27"/>
  <c r="F59" i="27"/>
  <c r="G23" i="28"/>
  <c r="G24" i="28" s="1"/>
  <c r="O23" i="28"/>
  <c r="O24" i="28" s="1"/>
  <c r="F58" i="28"/>
  <c r="F61" i="28" s="1"/>
  <c r="N58" i="28"/>
  <c r="N61" i="28" s="1"/>
  <c r="F57" i="30"/>
  <c r="L58" i="28"/>
  <c r="L61" i="28" s="1"/>
  <c r="P19" i="21"/>
  <c r="P20" i="21" s="1"/>
  <c r="H23" i="27"/>
  <c r="H24" i="27" s="1"/>
  <c r="P23" i="27"/>
  <c r="P24" i="27" s="1"/>
  <c r="N57" i="27"/>
  <c r="H59" i="27"/>
  <c r="G58" i="28"/>
  <c r="G61" i="28" s="1"/>
  <c r="O58" i="28"/>
  <c r="O61" i="28" s="1"/>
  <c r="F57" i="28"/>
  <c r="C58" i="30"/>
  <c r="C61" i="30" s="1"/>
  <c r="C64" i="30" s="1"/>
  <c r="K58" i="30"/>
  <c r="K61" i="30" s="1"/>
  <c r="S58" i="30"/>
  <c r="S61" i="30" s="1"/>
  <c r="S64" i="30" s="1"/>
  <c r="H57" i="30"/>
  <c r="F19" i="21"/>
  <c r="F20" i="21" s="1"/>
  <c r="D58" i="28"/>
  <c r="D61" i="28" s="1"/>
  <c r="D64" i="28" s="1"/>
  <c r="P58" i="30"/>
  <c r="P61" i="30" s="1"/>
  <c r="Q58" i="21"/>
  <c r="Q61" i="21" s="1"/>
  <c r="I58" i="21"/>
  <c r="I61" i="21" s="1"/>
  <c r="I64" i="21" s="1"/>
  <c r="C58" i="27"/>
  <c r="C61" i="27" s="1"/>
  <c r="C64" i="27" s="1"/>
  <c r="K58" i="27"/>
  <c r="K61" i="27" s="1"/>
  <c r="S58" i="27"/>
  <c r="S61" i="27" s="1"/>
  <c r="P57" i="27"/>
  <c r="N59" i="27"/>
  <c r="I23" i="28"/>
  <c r="I24" i="28" s="1"/>
  <c r="Q23" i="28"/>
  <c r="Q24" i="28" s="1"/>
  <c r="H58" i="28"/>
  <c r="H61" i="28" s="1"/>
  <c r="P58" i="28"/>
  <c r="P61" i="28" s="1"/>
  <c r="N57" i="28"/>
  <c r="I57" i="30"/>
  <c r="G57" i="21"/>
  <c r="G23" i="27"/>
  <c r="G24" i="27" s="1"/>
  <c r="P59" i="27"/>
  <c r="I58" i="28"/>
  <c r="I61" i="28" s="1"/>
  <c r="I64" i="28" s="1"/>
  <c r="Q58" i="28"/>
  <c r="Q61" i="28" s="1"/>
  <c r="Q64" i="28" s="1"/>
  <c r="P23" i="28"/>
  <c r="P24" i="28" s="1"/>
  <c r="E58" i="30"/>
  <c r="E61" i="30" s="1"/>
  <c r="E64" i="30" s="1"/>
  <c r="M58" i="30"/>
  <c r="M61" i="30" s="1"/>
  <c r="U58" i="30"/>
  <c r="U61" i="30" s="1"/>
  <c r="U64" i="30" s="1"/>
  <c r="U65" i="30" s="1"/>
  <c r="N57" i="30"/>
  <c r="F59" i="30"/>
  <c r="B58" i="30"/>
  <c r="B61" i="30" s="1"/>
  <c r="B58" i="27"/>
  <c r="B61" i="27" s="1"/>
  <c r="B58" i="28"/>
  <c r="B61" i="28" s="1"/>
  <c r="J23" i="30"/>
  <c r="J24" i="30" s="1"/>
  <c r="H23" i="30"/>
  <c r="H24" i="30" s="1"/>
  <c r="G23" i="30"/>
  <c r="G24" i="30" s="1"/>
  <c r="J19" i="30"/>
  <c r="J20" i="30" s="1"/>
  <c r="R19" i="30"/>
  <c r="F63" i="30"/>
  <c r="N63" i="30"/>
  <c r="K19" i="30"/>
  <c r="K20" i="30" s="1"/>
  <c r="K23" i="30"/>
  <c r="K24" i="30" s="1"/>
  <c r="S23" i="30"/>
  <c r="A31" i="30"/>
  <c r="A33" i="30"/>
  <c r="A39" i="30"/>
  <c r="A41" i="30"/>
  <c r="A47" i="30"/>
  <c r="A49" i="30"/>
  <c r="G57" i="30"/>
  <c r="O57" i="30"/>
  <c r="G59" i="30"/>
  <c r="G64" i="30" s="1"/>
  <c r="O59" i="30"/>
  <c r="G63" i="30"/>
  <c r="O63" i="30"/>
  <c r="P63" i="30"/>
  <c r="I63" i="30"/>
  <c r="Q63" i="30"/>
  <c r="T19" i="30"/>
  <c r="N19" i="30"/>
  <c r="N20" i="30" s="1"/>
  <c r="V19" i="30"/>
  <c r="F23" i="30"/>
  <c r="F24" i="30" s="1"/>
  <c r="V23" i="30"/>
  <c r="B63" i="30"/>
  <c r="J63" i="30"/>
  <c r="R63" i="30"/>
  <c r="M19" i="30"/>
  <c r="M20" i="30" s="1"/>
  <c r="A32" i="30"/>
  <c r="A34" i="30"/>
  <c r="A40" i="30"/>
  <c r="A42" i="30"/>
  <c r="A48" i="30"/>
  <c r="A50" i="30"/>
  <c r="C63" i="30"/>
  <c r="K63" i="30"/>
  <c r="S63" i="30"/>
  <c r="L19" i="30"/>
  <c r="L20" i="30" s="1"/>
  <c r="H19" i="30"/>
  <c r="H20" i="30" s="1"/>
  <c r="D63" i="30"/>
  <c r="L63" i="30"/>
  <c r="T63" i="30"/>
  <c r="H63" i="30"/>
  <c r="U19" i="30"/>
  <c r="Q19" i="30"/>
  <c r="Q20" i="30" s="1"/>
  <c r="E63" i="30"/>
  <c r="M63" i="30"/>
  <c r="N64" i="28"/>
  <c r="N65" i="28" s="1"/>
  <c r="J19" i="28"/>
  <c r="J20" i="28" s="1"/>
  <c r="K23" i="28"/>
  <c r="K24" i="28" s="1"/>
  <c r="S23" i="28"/>
  <c r="A31" i="28"/>
  <c r="A33" i="28"/>
  <c r="A37" i="28"/>
  <c r="A39" i="28"/>
  <c r="A41" i="28"/>
  <c r="A45" i="28"/>
  <c r="A47" i="28"/>
  <c r="A49" i="28"/>
  <c r="G57" i="28"/>
  <c r="O57" i="28"/>
  <c r="G59" i="28"/>
  <c r="O59" i="28"/>
  <c r="G63" i="28"/>
  <c r="O63" i="28"/>
  <c r="D19" i="28"/>
  <c r="D20" i="28" s="1"/>
  <c r="L19" i="28"/>
  <c r="L20" i="28" s="1"/>
  <c r="T19" i="28"/>
  <c r="H59" i="28"/>
  <c r="P59" i="28"/>
  <c r="H63" i="28"/>
  <c r="P63" i="28"/>
  <c r="E19" i="28"/>
  <c r="E20" i="28" s="1"/>
  <c r="M19" i="28"/>
  <c r="M20" i="28" s="1"/>
  <c r="U23" i="28"/>
  <c r="I57" i="28"/>
  <c r="Q57" i="28"/>
  <c r="I63" i="28"/>
  <c r="Q63" i="28"/>
  <c r="F19" i="28"/>
  <c r="F20" i="28" s="1"/>
  <c r="F23" i="28"/>
  <c r="F24" i="28" s="1"/>
  <c r="N23" i="28"/>
  <c r="N24" i="28" s="1"/>
  <c r="V23" i="28"/>
  <c r="B63" i="28"/>
  <c r="J63" i="28"/>
  <c r="R63" i="28"/>
  <c r="O19" i="28"/>
  <c r="O20" i="28" s="1"/>
  <c r="A32" i="28"/>
  <c r="A34" i="28"/>
  <c r="A40" i="28"/>
  <c r="A42" i="28"/>
  <c r="A48" i="28"/>
  <c r="A50" i="28"/>
  <c r="C63" i="28"/>
  <c r="K63" i="28"/>
  <c r="S63" i="28"/>
  <c r="H19" i="28"/>
  <c r="H20" i="28" s="1"/>
  <c r="P19" i="28"/>
  <c r="P20" i="28" s="1"/>
  <c r="D63" i="28"/>
  <c r="L63" i="28"/>
  <c r="T63" i="28"/>
  <c r="I19" i="28"/>
  <c r="I20" i="28" s="1"/>
  <c r="Q19" i="28"/>
  <c r="Q20" i="28" s="1"/>
  <c r="E63" i="28"/>
  <c r="M63" i="28"/>
  <c r="K64" i="27"/>
  <c r="Q23" i="27"/>
  <c r="Q24" i="27" s="1"/>
  <c r="T23" i="27"/>
  <c r="R19" i="27"/>
  <c r="J21" i="27"/>
  <c r="J23" i="27" s="1"/>
  <c r="J24" i="27" s="1"/>
  <c r="F63" i="27"/>
  <c r="N63" i="27"/>
  <c r="S19" i="27"/>
  <c r="K21" i="27"/>
  <c r="K23" i="27" s="1"/>
  <c r="K24" i="27" s="1"/>
  <c r="S21" i="27"/>
  <c r="S23" i="27" s="1"/>
  <c r="A31" i="27"/>
  <c r="A33" i="27"/>
  <c r="A39" i="27"/>
  <c r="A41" i="27"/>
  <c r="A47" i="27"/>
  <c r="A49" i="27"/>
  <c r="G57" i="27"/>
  <c r="O57" i="27"/>
  <c r="G59" i="27"/>
  <c r="O59" i="27"/>
  <c r="G63" i="27"/>
  <c r="O63" i="27"/>
  <c r="D21" i="27"/>
  <c r="D23" i="27" s="1"/>
  <c r="D24" i="27" s="1"/>
  <c r="P63" i="27"/>
  <c r="E19" i="27"/>
  <c r="E20" i="27" s="1"/>
  <c r="M19" i="27"/>
  <c r="M20" i="27" s="1"/>
  <c r="U19" i="27"/>
  <c r="E21" i="27"/>
  <c r="E23" i="27" s="1"/>
  <c r="E24" i="27" s="1"/>
  <c r="M21" i="27"/>
  <c r="M23" i="27" s="1"/>
  <c r="M24" i="27" s="1"/>
  <c r="U21" i="27"/>
  <c r="U23" i="27" s="1"/>
  <c r="I57" i="27"/>
  <c r="Q57" i="27"/>
  <c r="I63" i="27"/>
  <c r="Q63" i="27"/>
  <c r="F19" i="27"/>
  <c r="F20" i="27" s="1"/>
  <c r="N19" i="27"/>
  <c r="N20" i="27" s="1"/>
  <c r="F21" i="27"/>
  <c r="F23" i="27" s="1"/>
  <c r="F24" i="27" s="1"/>
  <c r="N21" i="27"/>
  <c r="N23" i="27" s="1"/>
  <c r="N24" i="27" s="1"/>
  <c r="V21" i="27"/>
  <c r="V23" i="27" s="1"/>
  <c r="B63" i="27"/>
  <c r="J63" i="27"/>
  <c r="R63" i="27"/>
  <c r="G19" i="27"/>
  <c r="G20" i="27" s="1"/>
  <c r="O19" i="27"/>
  <c r="O20" i="27" s="1"/>
  <c r="A32" i="27"/>
  <c r="A34" i="27"/>
  <c r="A40" i="27"/>
  <c r="A42" i="27"/>
  <c r="A48" i="27"/>
  <c r="A50" i="27"/>
  <c r="C63" i="27"/>
  <c r="K63" i="27"/>
  <c r="S63" i="27"/>
  <c r="H19" i="27"/>
  <c r="H20" i="27" s="1"/>
  <c r="P19" i="27"/>
  <c r="P20" i="27" s="1"/>
  <c r="D63" i="27"/>
  <c r="L63" i="27"/>
  <c r="T63" i="27"/>
  <c r="H63" i="27"/>
  <c r="I19" i="27"/>
  <c r="I20" i="27" s="1"/>
  <c r="Q19" i="27"/>
  <c r="Q20" i="27" s="1"/>
  <c r="E63" i="27"/>
  <c r="M63" i="27"/>
  <c r="F64" i="21"/>
  <c r="F65" i="21" s="1"/>
  <c r="N19" i="21"/>
  <c r="N20" i="21" s="1"/>
  <c r="L23" i="21"/>
  <c r="L24" i="21" s="1"/>
  <c r="N23" i="21"/>
  <c r="N24" i="21" s="1"/>
  <c r="A33" i="21"/>
  <c r="A37" i="21"/>
  <c r="A41" i="21"/>
  <c r="A45" i="21"/>
  <c r="A49" i="21"/>
  <c r="E58" i="21"/>
  <c r="E61" i="21" s="1"/>
  <c r="E64" i="21" s="1"/>
  <c r="M58" i="21"/>
  <c r="M61" i="21" s="1"/>
  <c r="M64" i="21" s="1"/>
  <c r="U58" i="21"/>
  <c r="U61" i="21" s="1"/>
  <c r="H19" i="21"/>
  <c r="H20" i="21" s="1"/>
  <c r="O19" i="21"/>
  <c r="O20" i="21" s="1"/>
  <c r="S19" i="21"/>
  <c r="I23" i="21"/>
  <c r="I24" i="21" s="1"/>
  <c r="Q23" i="21"/>
  <c r="Q24" i="21" s="1"/>
  <c r="G23" i="21"/>
  <c r="G24" i="21" s="1"/>
  <c r="C57" i="21"/>
  <c r="K57" i="21"/>
  <c r="S57" i="21"/>
  <c r="Q19" i="21"/>
  <c r="Q20" i="21" s="1"/>
  <c r="J23" i="21"/>
  <c r="J24" i="21" s="1"/>
  <c r="I19" i="21"/>
  <c r="I20" i="21" s="1"/>
  <c r="J19" i="21"/>
  <c r="J20" i="21" s="1"/>
  <c r="L19" i="21"/>
  <c r="L20" i="21" s="1"/>
  <c r="T19" i="21"/>
  <c r="A31" i="21"/>
  <c r="D64" i="21"/>
  <c r="R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4" i="21" l="1"/>
  <c r="L64" i="28"/>
  <c r="L65" i="28" s="1"/>
  <c r="F64" i="30"/>
  <c r="F65" i="30" s="1"/>
  <c r="L64" i="21"/>
  <c r="L65" i="21" s="1"/>
  <c r="C64" i="21"/>
  <c r="C65" i="21" s="1"/>
  <c r="I64" i="27"/>
  <c r="D64" i="30"/>
  <c r="D65" i="30" s="1"/>
  <c r="H64" i="30"/>
  <c r="H65" i="30" s="1"/>
  <c r="J64" i="21"/>
  <c r="J65" i="21" s="1"/>
  <c r="O64" i="21"/>
  <c r="Q64" i="27"/>
  <c r="P64" i="27"/>
  <c r="P65" i="27" s="1"/>
  <c r="L65" i="27"/>
  <c r="U64" i="28"/>
  <c r="U65" i="28" s="1"/>
  <c r="U64" i="27"/>
  <c r="U65" i="27" s="1"/>
  <c r="Q65" i="30"/>
  <c r="O65" i="21"/>
  <c r="M64" i="30"/>
  <c r="M65" i="30" s="1"/>
  <c r="H64" i="28"/>
  <c r="H65" i="28" s="1"/>
  <c r="M64" i="27"/>
  <c r="M65" i="27" s="1"/>
  <c r="R64" i="28"/>
  <c r="U64" i="21"/>
  <c r="U65" i="21" s="1"/>
  <c r="P64" i="28"/>
  <c r="P65" i="28" s="1"/>
  <c r="S64" i="27"/>
  <c r="S65" i="27" s="1"/>
  <c r="H64" i="27"/>
  <c r="H65" i="27" s="1"/>
  <c r="R64" i="27"/>
  <c r="F64" i="28"/>
  <c r="F65" i="28" s="1"/>
  <c r="K64" i="30"/>
  <c r="H64" i="21"/>
  <c r="G64" i="28"/>
  <c r="G65" i="28" s="1"/>
  <c r="B64" i="30"/>
  <c r="B65" i="30" s="1"/>
  <c r="G64" i="21"/>
  <c r="J64" i="27"/>
  <c r="J65" i="27" s="1"/>
  <c r="B64" i="28"/>
  <c r="B65" i="28" s="1"/>
  <c r="B64" i="27"/>
  <c r="B65" i="27" s="1"/>
  <c r="B64" i="21"/>
  <c r="B65" i="21" s="1"/>
  <c r="O64" i="27"/>
  <c r="O65" i="27" s="1"/>
  <c r="O64" i="28"/>
  <c r="O65" i="28" s="1"/>
  <c r="N64" i="27"/>
  <c r="N65" i="27" s="1"/>
  <c r="N64" i="30"/>
  <c r="N65" i="30" s="1"/>
  <c r="L65" i="30"/>
  <c r="J65" i="28"/>
  <c r="I65" i="21"/>
  <c r="P64" i="30"/>
  <c r="P65" i="30" s="1"/>
  <c r="Q65" i="21"/>
  <c r="P65" i="21"/>
  <c r="K65" i="27"/>
  <c r="R65" i="27"/>
  <c r="C65" i="27"/>
  <c r="G64" i="27"/>
  <c r="G65" i="27" s="1"/>
  <c r="G65" i="30"/>
  <c r="J65" i="30"/>
  <c r="F64" i="27"/>
  <c r="F65" i="27" s="1"/>
  <c r="G65" i="21"/>
  <c r="T65" i="27"/>
  <c r="E65" i="21"/>
  <c r="T65" i="21"/>
  <c r="E65" i="30"/>
  <c r="T65" i="30"/>
  <c r="R65" i="28"/>
  <c r="S64" i="1"/>
  <c r="D65" i="27"/>
  <c r="R65" i="30"/>
  <c r="R64" i="1"/>
  <c r="Q64" i="1"/>
  <c r="U64" i="1"/>
  <c r="P64" i="1"/>
  <c r="E65" i="27"/>
  <c r="C65" i="28"/>
  <c r="O64" i="30"/>
  <c r="O65" i="30" s="1"/>
  <c r="S65" i="30"/>
  <c r="K65" i="30"/>
  <c r="C65" i="30"/>
  <c r="I65" i="30"/>
  <c r="T65" i="28"/>
  <c r="E65" i="28"/>
  <c r="D65" i="28"/>
  <c r="M65" i="28"/>
  <c r="Q65" i="28"/>
  <c r="I65" i="28"/>
  <c r="S65" i="28"/>
  <c r="K65" i="28"/>
  <c r="Q65" i="27"/>
  <c r="I65" i="27"/>
  <c r="H65" i="21"/>
  <c r="M65" i="21"/>
  <c r="K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<sst xmlns="http://schemas.openxmlformats.org/spreadsheetml/2006/main" count="1156" uniqueCount="183">
  <si>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</si>
  <si>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</si>
  <si>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</si>
  <si>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</si>
  <si>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</si>
  <si>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</si>
  <si>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</si>
  <si>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</si>
  <si>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</si>
  <si>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</si>
  <si>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</si>
  <si>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</si>
  <si>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</si>
  <si>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</si>
  <si>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</si>
  <si>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</si>
  <si>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</si>
  <si>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</si>
  <si>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</si>
  <si>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</si>
  <si>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</si>
  <si>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</si>
  <si>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</si>
  <si>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</si>
  <si>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</si>
  <si>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</si>
  <si>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</si>
  <si>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</si>
  <si>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</si>
  <si>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</si>
  <si>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</si>
  <si>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</si>
  <si>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</si>
  <si>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</si>
  <si>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</si>
  <si>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</si>
  <si>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</si>
  <si>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</si>
  <si>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</si>
  <si>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</si>
  <si>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</si>
  <si>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</si>
  <si>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</si>
  <si>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</si>
  <si>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</si>
  <si>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</si>
  <si>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</si>
  <si>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</si>
  <si>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</si>
  <si>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</si>
  <si>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</si>
  <si>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</si>
  <si>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</si>
  <si>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</si>
  <si>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</si>
  <si>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</si>
  <si>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</si>
  <si>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</si>
  <si>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</si>
  <si>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</si>
  <si>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</si>
  <si>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</si>
  <si>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</si>
  <si>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</si>
  <si>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</si>
  <si>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</si>
  <si>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</si>
  <si>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</si>
  <si>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</si>
  <si>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</si>
  <si>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</si>
  <si>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</si>
  <si>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</si>
  <si>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</si>
  <si>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</si>
  <si>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</si>
  <si>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</si>
  <si>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</si>
  <si>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</si>
  <si>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</si>
  <si>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</si>
  <si>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</si>
  <si>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</si>
  <si>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</si>
  <si>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</si>
  <si>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</si>
  <si>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</si>
  <si>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</si>
  <si>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</si>
  <si>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</si>
  <si>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</si>
  <si>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</si>
  <si>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</si>
  <si>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</si>
  <si>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</si>
  <si>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</si>
  <si>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</si>
  <si>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</si>
  <si>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</si>
  <si>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</si>
  <si>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</si>
  <si>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</si>
  <si>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</si>
  <si>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</si>
  <si>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</si>
  <si>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</si>
  <si>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</si>
  <si>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</si>
  <si>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</si>
  <si>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</si>
  <si>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</si>
  <si>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</si>
  <si>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</si>
  <si>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</si>
  <si>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</si>
  <si>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</si>
  <si>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</si>
  <si>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</si>
  <si>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</si>
  <si>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</si>
  <si>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</si>
  <si>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</si>
  <si>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</si>
  <si>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</si>
  <si>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</si>
  <si>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</si>
  <si>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</si>
  <si>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</si>
  <si>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</si>
  <si>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</si>
  <si>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</si>
  <si>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</si>
  <si>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</si>
  <si>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</si>
  <si>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</si>
  <si>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</si>
  <si>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</si>
  <si>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</si>
  <si>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</si>
  <si>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</si>
  <si>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</si>
  <si>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</si>
  <si>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</si>
  <si>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</si>
  <si>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</si>
  <si>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</si>
  <si>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</si>
  <si>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</si>
  <si>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</si>
  <si>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</si>
  <si>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</si>
  <si>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</si>
  <si>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PAN-014368</t>
  </si>
  <si>
    <t>EPR-BB3205KS</t>
  </si>
  <si>
    <t>Whites Recycling Ltd</t>
  </si>
  <si>
    <t>near Lloegr Farm, Garthbrengy, Brecon, LD3 9TN</t>
  </si>
  <si>
    <t>Sion Sleep</t>
  </si>
  <si>
    <t>31.5 ha</t>
  </si>
  <si>
    <t>02 02 04</t>
  </si>
  <si>
    <t>Sun Valley</t>
  </si>
  <si>
    <t>CF1</t>
  </si>
  <si>
    <t>CF2</t>
  </si>
  <si>
    <t>CF3</t>
  </si>
  <si>
    <t>CF4</t>
  </si>
  <si>
    <t>CF5</t>
  </si>
  <si>
    <t>CF6</t>
  </si>
  <si>
    <t>CF7</t>
  </si>
  <si>
    <t>CF8</t>
  </si>
  <si>
    <t>CF10</t>
  </si>
  <si>
    <t>CF11</t>
  </si>
  <si>
    <t>CF12</t>
  </si>
  <si>
    <t>CF13</t>
  </si>
  <si>
    <t>CF13A</t>
  </si>
  <si>
    <t>CF14</t>
  </si>
  <si>
    <t>CF15</t>
  </si>
  <si>
    <t>Moderate</t>
  </si>
  <si>
    <t>Freemans</t>
  </si>
  <si>
    <t>Wye Valley Brewery</t>
  </si>
  <si>
    <t>Hays Farm</t>
  </si>
  <si>
    <t>Grosmont Lagoon</t>
  </si>
  <si>
    <t>02 07 05</t>
  </si>
  <si>
    <t>02 02 01</t>
  </si>
  <si>
    <t>19 02 03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</si>
</sst>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3"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204">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FF0000"/>
      </font>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FF0000"/>
      </font>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FF0000"/>
      </font>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FF0000"/>
      </font>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74" dataDxfId="172" headerRowBorderDxfId="173" tableBorderDxfId="171" totalsRowBorderDxfId="170">
  <autoFilter ref="AI1:AN26" xr:uid="{F8B5EC87-3095-445A-A980-2CFAA0A7B9A2}"/>
  <sortState xmlns:xlrd2="http://schemas.microsoft.com/office/spreadsheetml/2017/richdata2" ref="AI2:AL25">
    <sortCondition ref="AL1:AL25"/>
  </sortState>
  <tableColumns count="6">
    <tableColumn id="1" xr3:uid="{360F44E4-7249-415F-8D5E-41D249F9A162}" name="Crop" dataDxfId="169"/>
    <tableColumn id="2" xr3:uid="{55E07717-B4EC-4E8A-B9A9-34F3CF85E32D}" name="P Offtake" dataDxfId="168"/>
    <tableColumn id="3" xr3:uid="{7B25FA52-8104-4FE3-AED4-B53CBFDF89B2}" name="K Offtake" dataDxfId="167"/>
    <tableColumn id="4" xr3:uid="{0DBAE461-2D09-43C8-9342-3980D552AE4D}" name="Order" dataDxfId="166"/>
    <tableColumn id="5" xr3:uid="{52CACE7B-0CBA-46FC-9F24-02CBD6100239}" name="Lime pH requirement" dataDxfId="165"/>
    <tableColumn id="6" xr3:uid="{F1432630-9B16-4266-8147-CE754A715307}" name="Column1" dataDxfId="16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33" dataDxfId="131" headerRowBorderDxfId="132" tableBorderDxfId="130" totalsRowBorderDxfId="129">
  <autoFilter ref="AI1:AN26" xr:uid="{F8B5EC87-3095-445A-A980-2CFAA0A7B9A2}"/>
  <sortState xmlns:xlrd2="http://schemas.microsoft.com/office/spreadsheetml/2017/richdata2" ref="AI2:AL25">
    <sortCondition ref="AL1:AL25"/>
  </sortState>
  <tableColumns count="6">
    <tableColumn id="1" xr3:uid="{7E96A84B-948F-445F-BD6E-30CC8E6E6DD1}" name="Crop" dataDxfId="128"/>
    <tableColumn id="2" xr3:uid="{12657DDB-F680-47DE-ABB1-8675D5F91E41}" name="P Offtake" dataDxfId="127"/>
    <tableColumn id="3" xr3:uid="{DEB99109-D325-4F98-8A71-E70C03433437}" name="K Offtake" dataDxfId="126"/>
    <tableColumn id="4" xr3:uid="{E96A561F-7E7F-4FB3-97AA-0B35D8C8E93A}" name="Order" dataDxfId="125"/>
    <tableColumn id="5" xr3:uid="{181DD475-0A71-4C52-AF1A-8BFF46F5A827}" name="Lime pH requirement" dataDxfId="124"/>
    <tableColumn id="6" xr3:uid="{AC3FA7E8-D76B-43A3-B715-04446DFF63C6}" name="Column1" dataDxfId="12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2" dataDxfId="90" headerRowBorderDxfId="91" tableBorderDxfId="89" totalsRowBorderDxfId="88">
  <autoFilter ref="AI1:AN26" xr:uid="{F8B5EC87-3095-445A-A980-2CFAA0A7B9A2}"/>
  <sortState xmlns:xlrd2="http://schemas.microsoft.com/office/spreadsheetml/2017/richdata2" ref="AI2:AL25">
    <sortCondition ref="AL1:AL25"/>
  </sortState>
  <tableColumns count="6">
    <tableColumn id="1" xr3:uid="{06008BA1-A1E9-4286-B67A-352533C06A26}" name="Crop" dataDxfId="87"/>
    <tableColumn id="2" xr3:uid="{2AEB5EEB-C9D1-41DC-913E-953A33D1A4AF}" name="P Offtake" dataDxfId="86"/>
    <tableColumn id="3" xr3:uid="{8FA16A0B-1017-4CEE-862E-0A8CBD8EB3D3}" name="K Offtake" dataDxfId="85"/>
    <tableColumn id="4" xr3:uid="{E7A3B8CD-4036-47F4-B818-C3F22E80C749}" name="Order" dataDxfId="84"/>
    <tableColumn id="5" xr3:uid="{8F3EBD84-7904-4559-9B5C-63088B792C98}" name="Lime pH requirement" dataDxfId="83"/>
    <tableColumn id="6" xr3:uid="{A21DD95A-C955-4510-9114-E3F1CB645370}" name="Column1" dataDxfId="8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51" dataDxfId="49" headerRowBorderDxfId="50" tableBorderDxfId="48" totalsRowBorderDxfId="47">
  <autoFilter ref="AI1:AN26" xr:uid="{F8B5EC87-3095-445A-A980-2CFAA0A7B9A2}"/>
  <sortState xmlns:xlrd2="http://schemas.microsoft.com/office/spreadsheetml/2017/richdata2" ref="AI2:AL25">
    <sortCondition ref="AL1:AL25"/>
  </sortState>
  <tableColumns count="6">
    <tableColumn id="1" xr3:uid="{11579FCC-3D9F-49AD-888D-5D79B801F6AE}" name="Crop" dataDxfId="46"/>
    <tableColumn id="2" xr3:uid="{05C08116-56D5-4CC6-A649-B06AF891B931}" name="P Offtake" dataDxfId="45"/>
    <tableColumn id="3" xr3:uid="{59CDE959-192B-4757-9203-A0F691CF0F96}" name="K Offtake" dataDxfId="44"/>
    <tableColumn id="4" xr3:uid="{9FB8E4F7-B91F-4CE0-AF39-D4895D0ECF2F}" name="Order" dataDxfId="43"/>
    <tableColumn id="5" xr3:uid="{688FF2A4-D7C6-4425-A915-A9ADD700A9EE}" name="Lime pH requirement" dataDxfId="42"/>
    <tableColumn id="6" xr3:uid="{05FC5CFF-3D81-4B5F-87C7-2364076F2714}" name="Column1" dataDxfId="4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973D7FFB-D248-4199-9B2E-B3C6CC09D382}" name="Crop" dataDxfId="5"/>
    <tableColumn id="2" xr3:uid="{7F2A3986-EC86-4CF9-BD10-791170BA6682}" name="P Offtake" dataDxfId="4"/>
    <tableColumn id="3" xr3:uid="{D6129C35-9DC6-42E5-AE3F-EA3A083168E6}" name="K Offtake" dataDxfId="3"/>
    <tableColumn id="4" xr3:uid="{C1CC42B5-564A-4DE7-B817-B7D686FE9A11}" name="Order" dataDxfId="2"/>
    <tableColumn id="5" xr3:uid="{620F3ABD-564C-411A-8DEA-CE1A34F9FC36}" name="Lime pH requirement" dataDxfId="1"/>
    <tableColumn id="6" xr3:uid="{76C9BC4F-4FF3-4AFB-8E7B-16DC0CC3E97C}"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zoomScale="90" zoomScaleNormal="90" workbookViewId="0">
      <selection activeCell="D36" sqref="D36"/>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42" width="0" style="19" hidden="1" customWidth="1"/>
    <col min="43" max="16384" width="13.140625" style="19"/>
  </cols>
  <sheetData>
    <row r="1" spans="1:40" x14ac:dyDescent="0.2">
      <c r="A1" s="110" t="s">
        <v>41</v>
      </c>
      <c r="B1" s="110"/>
      <c r="C1" s="119" t="s">
        <v>152</v>
      </c>
      <c r="D1" s="120"/>
      <c r="E1" s="37" t="s">
        <v>45</v>
      </c>
      <c r="F1" s="35" t="s">
        <v>157</v>
      </c>
      <c r="G1" s="122" t="s">
        <v>43</v>
      </c>
      <c r="H1" s="123"/>
      <c r="I1" s="35">
        <v>5.69</v>
      </c>
      <c r="AB1" s="26"/>
      <c r="AC1" s="26"/>
      <c r="AD1" s="43" t="s">
        <v>124</v>
      </c>
      <c r="AE1" s="25"/>
      <c r="AF1" s="25"/>
      <c r="AG1" s="26"/>
      <c r="AH1" s="26"/>
      <c r="AI1" s="47" t="s">
        <v>79</v>
      </c>
      <c r="AJ1" s="48" t="s">
        <v>91</v>
      </c>
      <c r="AK1" s="49" t="s">
        <v>92</v>
      </c>
      <c r="AL1" s="50" t="s">
        <v>123</v>
      </c>
      <c r="AM1" s="50" t="s">
        <v>129</v>
      </c>
      <c r="AN1" s="50" t="s">
        <v>109</v>
      </c>
    </row>
    <row r="2" spans="1:40" x14ac:dyDescent="0.2">
      <c r="A2" s="110" t="s">
        <v>84</v>
      </c>
      <c r="B2" s="110"/>
      <c r="C2" s="117" t="s">
        <v>153</v>
      </c>
      <c r="D2" s="118"/>
      <c r="E2" s="37" t="s">
        <v>106</v>
      </c>
      <c r="F2" s="35" t="s">
        <v>158</v>
      </c>
      <c r="G2" s="124" t="s">
        <v>107</v>
      </c>
      <c r="H2" s="125"/>
      <c r="I2" s="35">
        <v>2115</v>
      </c>
      <c r="AB2" s="43" t="s">
        <v>56</v>
      </c>
      <c r="AC2" s="25"/>
      <c r="AD2" s="43" t="s">
        <v>70</v>
      </c>
      <c r="AE2" s="25"/>
      <c r="AF2" s="25"/>
      <c r="AG2" s="51" t="s">
        <v>76</v>
      </c>
      <c r="AH2" s="26"/>
      <c r="AI2" s="52" t="s">
        <v>124</v>
      </c>
      <c r="AJ2" s="53">
        <v>0</v>
      </c>
      <c r="AK2" s="54">
        <v>0</v>
      </c>
      <c r="AL2" s="18">
        <v>0</v>
      </c>
      <c r="AM2" s="19">
        <v>0</v>
      </c>
      <c r="AN2" s="19">
        <v>0</v>
      </c>
    </row>
    <row r="3" spans="1:40" x14ac:dyDescent="0.2">
      <c r="A3" s="111" t="s">
        <v>42</v>
      </c>
      <c r="B3" s="112"/>
      <c r="C3" s="117" t="s">
        <v>154</v>
      </c>
      <c r="D3" s="118"/>
      <c r="E3" s="37" t="s">
        <v>105</v>
      </c>
      <c r="F3" s="45" t="s">
        <v>77</v>
      </c>
      <c r="G3" s="116" t="s">
        <v>108</v>
      </c>
      <c r="H3" s="116"/>
      <c r="I3" s="35">
        <v>2.4620000000000002</v>
      </c>
      <c r="AB3" s="43" t="s">
        <v>57</v>
      </c>
      <c r="AC3" s="25"/>
      <c r="AD3" s="43" t="s">
        <v>71</v>
      </c>
      <c r="AE3" s="25"/>
      <c r="AF3" s="25"/>
      <c r="AG3" s="51" t="s">
        <v>77</v>
      </c>
      <c r="AH3" s="26"/>
      <c r="AI3" s="55" t="s">
        <v>111</v>
      </c>
      <c r="AJ3" s="56">
        <v>1.7</v>
      </c>
      <c r="AK3" s="57">
        <v>6</v>
      </c>
      <c r="AL3" s="58">
        <v>1</v>
      </c>
      <c r="AM3" s="19">
        <v>6.2</v>
      </c>
      <c r="AN3" s="19" t="s">
        <v>110</v>
      </c>
    </row>
    <row r="4" spans="1:40" x14ac:dyDescent="0.2">
      <c r="A4" s="110" t="s">
        <v>0</v>
      </c>
      <c r="B4" s="110"/>
      <c r="C4" s="119" t="s">
        <v>155</v>
      </c>
      <c r="D4" s="120"/>
      <c r="E4" s="38" t="s">
        <v>1</v>
      </c>
      <c r="F4" s="100" t="s">
        <v>159</v>
      </c>
      <c r="G4" s="116"/>
      <c r="H4" s="116"/>
      <c r="I4" s="35"/>
      <c r="AB4" s="43" t="s">
        <v>52</v>
      </c>
      <c r="AC4" s="25"/>
      <c r="AD4" s="59" t="s">
        <v>72</v>
      </c>
      <c r="AE4" s="25"/>
      <c r="AF4" s="25"/>
      <c r="AG4" s="51" t="s">
        <v>78</v>
      </c>
      <c r="AH4" s="26"/>
      <c r="AI4" s="60" t="s">
        <v>122</v>
      </c>
      <c r="AJ4" s="61">
        <v>7</v>
      </c>
      <c r="AK4" s="62">
        <v>10.5</v>
      </c>
      <c r="AL4" s="19">
        <v>2</v>
      </c>
      <c r="AM4" s="19">
        <v>6.7</v>
      </c>
      <c r="AN4" s="19" t="s">
        <v>135</v>
      </c>
    </row>
    <row r="5" spans="1:40" x14ac:dyDescent="0.2">
      <c r="A5" s="110" t="s">
        <v>47</v>
      </c>
      <c r="B5" s="110"/>
      <c r="C5" s="121" t="s">
        <v>156</v>
      </c>
      <c r="D5" s="121"/>
      <c r="E5" s="38"/>
      <c r="F5" s="100"/>
      <c r="G5" s="116"/>
      <c r="H5" s="116"/>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05" t="s">
        <v>63</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0" t="s">
        <v>2</v>
      </c>
      <c r="B8" s="110"/>
      <c r="C8" s="23" t="s">
        <v>160</v>
      </c>
      <c r="D8" s="23" t="s">
        <v>161</v>
      </c>
      <c r="E8" s="23" t="s">
        <v>162</v>
      </c>
      <c r="F8" s="23" t="s">
        <v>163</v>
      </c>
      <c r="G8" s="23" t="s">
        <v>164</v>
      </c>
      <c r="H8" s="23" t="s">
        <v>165</v>
      </c>
      <c r="I8" s="23" t="s">
        <v>166</v>
      </c>
      <c r="J8" s="23" t="s">
        <v>167</v>
      </c>
      <c r="K8" s="23" t="s">
        <v>168</v>
      </c>
      <c r="L8" s="23" t="s">
        <v>169</v>
      </c>
      <c r="M8" s="23" t="s">
        <v>170</v>
      </c>
      <c r="N8" s="23" t="s">
        <v>171</v>
      </c>
      <c r="O8" s="23" t="s">
        <v>172</v>
      </c>
      <c r="P8" s="23" t="s">
        <v>173</v>
      </c>
      <c r="Q8" s="23" t="s">
        <v>174</v>
      </c>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0" t="s">
        <v>3</v>
      </c>
      <c r="B9" s="110"/>
      <c r="C9" s="23" t="s">
        <v>175</v>
      </c>
      <c r="D9" s="23" t="s">
        <v>175</v>
      </c>
      <c r="E9" s="23" t="s">
        <v>175</v>
      </c>
      <c r="F9" s="23" t="s">
        <v>175</v>
      </c>
      <c r="G9" s="23" t="s">
        <v>175</v>
      </c>
      <c r="H9" s="23" t="s">
        <v>175</v>
      </c>
      <c r="I9" s="23" t="s">
        <v>175</v>
      </c>
      <c r="J9" s="23" t="s">
        <v>175</v>
      </c>
      <c r="K9" s="23" t="s">
        <v>175</v>
      </c>
      <c r="L9" s="23" t="s">
        <v>175</v>
      </c>
      <c r="M9" s="23" t="s">
        <v>175</v>
      </c>
      <c r="N9" s="23" t="s">
        <v>175</v>
      </c>
      <c r="O9" s="23" t="s">
        <v>175</v>
      </c>
      <c r="P9" s="23" t="s">
        <v>175</v>
      </c>
      <c r="Q9" s="23" t="s">
        <v>175</v>
      </c>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0" t="s">
        <v>4</v>
      </c>
      <c r="B10" s="110"/>
      <c r="C10" s="23">
        <v>5.6</v>
      </c>
      <c r="D10" s="23">
        <v>6.3</v>
      </c>
      <c r="E10" s="23">
        <v>5.5</v>
      </c>
      <c r="F10" s="23">
        <v>5.6</v>
      </c>
      <c r="G10" s="23">
        <v>5.6</v>
      </c>
      <c r="H10" s="23">
        <v>6.3</v>
      </c>
      <c r="I10" s="23">
        <v>5.8</v>
      </c>
      <c r="J10" s="23">
        <v>5.7</v>
      </c>
      <c r="K10" s="23">
        <v>5.7</v>
      </c>
      <c r="L10" s="23">
        <v>5.7</v>
      </c>
      <c r="M10" s="23">
        <v>5.7</v>
      </c>
      <c r="N10" s="23">
        <v>6</v>
      </c>
      <c r="O10" s="23">
        <v>5.7</v>
      </c>
      <c r="P10" s="23">
        <v>5.7</v>
      </c>
      <c r="Q10" s="23">
        <v>6.7</v>
      </c>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0" t="s">
        <v>5</v>
      </c>
      <c r="B11" s="110"/>
      <c r="C11" s="23">
        <v>2</v>
      </c>
      <c r="D11" s="23">
        <v>3</v>
      </c>
      <c r="E11" s="23">
        <v>2</v>
      </c>
      <c r="F11" s="23">
        <v>2</v>
      </c>
      <c r="G11" s="23">
        <v>3</v>
      </c>
      <c r="H11" s="23">
        <v>3</v>
      </c>
      <c r="I11" s="23">
        <v>2</v>
      </c>
      <c r="J11" s="23">
        <v>2</v>
      </c>
      <c r="K11" s="23">
        <v>0</v>
      </c>
      <c r="L11" s="23">
        <v>1</v>
      </c>
      <c r="M11" s="23">
        <v>2</v>
      </c>
      <c r="N11" s="23">
        <v>2</v>
      </c>
      <c r="O11" s="23">
        <v>2</v>
      </c>
      <c r="P11" s="23">
        <v>2</v>
      </c>
      <c r="Q11" s="23">
        <v>2</v>
      </c>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0" t="s">
        <v>6</v>
      </c>
      <c r="B12" s="110"/>
      <c r="C12" s="23">
        <v>1</v>
      </c>
      <c r="D12" s="23">
        <v>2</v>
      </c>
      <c r="E12" s="23">
        <v>0</v>
      </c>
      <c r="F12" s="23">
        <v>0</v>
      </c>
      <c r="G12" s="23">
        <v>2</v>
      </c>
      <c r="H12" s="23">
        <v>3</v>
      </c>
      <c r="I12" s="23">
        <v>2</v>
      </c>
      <c r="J12" s="23">
        <v>2</v>
      </c>
      <c r="K12" s="23">
        <v>1</v>
      </c>
      <c r="L12" s="23">
        <v>0</v>
      </c>
      <c r="M12" s="23">
        <v>1</v>
      </c>
      <c r="N12" s="23">
        <v>1</v>
      </c>
      <c r="O12" s="23">
        <v>0</v>
      </c>
      <c r="P12" s="23">
        <v>3</v>
      </c>
      <c r="Q12" s="23">
        <v>2</v>
      </c>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0" t="s">
        <v>7</v>
      </c>
      <c r="B13" s="110"/>
      <c r="C13" s="23">
        <v>2</v>
      </c>
      <c r="D13" s="23">
        <v>2</v>
      </c>
      <c r="E13" s="23">
        <v>2</v>
      </c>
      <c r="F13" s="23">
        <v>2</v>
      </c>
      <c r="G13" s="23">
        <v>2</v>
      </c>
      <c r="H13" s="23">
        <v>2</v>
      </c>
      <c r="I13" s="23">
        <v>2</v>
      </c>
      <c r="J13" s="23">
        <v>2</v>
      </c>
      <c r="K13" s="23">
        <v>2</v>
      </c>
      <c r="L13" s="23">
        <v>2</v>
      </c>
      <c r="M13" s="23">
        <v>2</v>
      </c>
      <c r="N13" s="23">
        <v>3</v>
      </c>
      <c r="O13" s="23">
        <v>2</v>
      </c>
      <c r="P13" s="23">
        <v>3</v>
      </c>
      <c r="Q13" s="23">
        <v>2</v>
      </c>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14" t="s">
        <v>8</v>
      </c>
      <c r="B14" s="114"/>
      <c r="C14" s="36" t="s">
        <v>112</v>
      </c>
      <c r="D14" s="36" t="s">
        <v>112</v>
      </c>
      <c r="E14" s="36" t="s">
        <v>112</v>
      </c>
      <c r="F14" s="36" t="s">
        <v>112</v>
      </c>
      <c r="G14" s="36" t="s">
        <v>112</v>
      </c>
      <c r="H14" s="36" t="s">
        <v>112</v>
      </c>
      <c r="I14" s="36" t="s">
        <v>112</v>
      </c>
      <c r="J14" s="36" t="s">
        <v>112</v>
      </c>
      <c r="K14" s="36" t="s">
        <v>112</v>
      </c>
      <c r="L14" s="36" t="s">
        <v>112</v>
      </c>
      <c r="M14" s="36" t="s">
        <v>112</v>
      </c>
      <c r="N14" s="36" t="s">
        <v>112</v>
      </c>
      <c r="O14" s="36" t="s">
        <v>112</v>
      </c>
      <c r="P14" s="36" t="s">
        <v>112</v>
      </c>
      <c r="Q14" s="36" t="s">
        <v>112</v>
      </c>
      <c r="R14" s="36"/>
      <c r="S14" s="36"/>
      <c r="T14" s="36"/>
      <c r="U14" s="36"/>
      <c r="V14" s="36"/>
      <c r="AD14" s="43" t="s">
        <v>138</v>
      </c>
      <c r="AE14" s="43">
        <v>6</v>
      </c>
      <c r="AI14" s="60" t="s">
        <v>117</v>
      </c>
      <c r="AJ14" s="61">
        <v>0.8</v>
      </c>
      <c r="AK14" s="62">
        <v>1.7</v>
      </c>
      <c r="AL14" s="19">
        <v>12</v>
      </c>
      <c r="AM14" s="19">
        <v>6.7</v>
      </c>
      <c r="AN14" s="19" t="s">
        <v>135</v>
      </c>
    </row>
    <row r="15" spans="1:40" x14ac:dyDescent="0.2">
      <c r="A15" s="113" t="s">
        <v>9</v>
      </c>
      <c r="B15" s="113"/>
      <c r="C15" s="23">
        <v>45</v>
      </c>
      <c r="D15" s="23">
        <v>45</v>
      </c>
      <c r="E15" s="23">
        <v>45</v>
      </c>
      <c r="F15" s="23">
        <v>45</v>
      </c>
      <c r="G15" s="23">
        <v>45</v>
      </c>
      <c r="H15" s="23">
        <v>45</v>
      </c>
      <c r="I15" s="23">
        <v>45</v>
      </c>
      <c r="J15" s="23">
        <v>45</v>
      </c>
      <c r="K15" s="23">
        <v>45</v>
      </c>
      <c r="L15" s="23">
        <v>45</v>
      </c>
      <c r="M15" s="23">
        <v>45</v>
      </c>
      <c r="N15" s="23">
        <v>45</v>
      </c>
      <c r="O15" s="23">
        <v>45</v>
      </c>
      <c r="P15" s="23">
        <v>45</v>
      </c>
      <c r="Q15" s="23">
        <v>45</v>
      </c>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15" t="s">
        <v>44</v>
      </c>
      <c r="B16" s="115"/>
      <c r="C16" s="41" t="s">
        <v>71</v>
      </c>
      <c r="D16" s="41" t="s">
        <v>71</v>
      </c>
      <c r="E16" s="41" t="s">
        <v>71</v>
      </c>
      <c r="F16" s="41" t="s">
        <v>71</v>
      </c>
      <c r="G16" s="41" t="s">
        <v>71</v>
      </c>
      <c r="H16" s="41" t="s">
        <v>72</v>
      </c>
      <c r="I16" s="41" t="s">
        <v>72</v>
      </c>
      <c r="J16" s="41" t="s">
        <v>71</v>
      </c>
      <c r="K16" s="41" t="s">
        <v>72</v>
      </c>
      <c r="L16" s="41" t="s">
        <v>72</v>
      </c>
      <c r="M16" s="41" t="s">
        <v>72</v>
      </c>
      <c r="N16" s="41" t="s">
        <v>72</v>
      </c>
      <c r="O16" s="41" t="s">
        <v>72</v>
      </c>
      <c r="P16" s="41" t="s">
        <v>72</v>
      </c>
      <c r="Q16" s="41" t="s">
        <v>72</v>
      </c>
      <c r="R16" s="41"/>
      <c r="S16" s="41"/>
      <c r="T16" s="41"/>
      <c r="U16" s="41"/>
      <c r="V16" s="41"/>
      <c r="AD16" s="59" t="s">
        <v>145</v>
      </c>
      <c r="AE16" s="43">
        <v>8</v>
      </c>
      <c r="AI16" s="60" t="s">
        <v>116</v>
      </c>
      <c r="AJ16" s="61">
        <v>8</v>
      </c>
      <c r="AK16" s="62">
        <v>5.5</v>
      </c>
      <c r="AL16" s="20">
        <v>14</v>
      </c>
      <c r="AM16" s="19">
        <v>6.7</v>
      </c>
      <c r="AN16" s="19" t="s">
        <v>135</v>
      </c>
    </row>
    <row r="17" spans="1:40" x14ac:dyDescent="0.2">
      <c r="A17" s="102" t="s">
        <v>69</v>
      </c>
      <c r="B17" s="103"/>
      <c r="C17" s="39">
        <f>(VLOOKUP(C$14,$AI2:$AK26,2,FALSE))*C$15</f>
        <v>94.5</v>
      </c>
      <c r="D17" s="39">
        <f t="shared" ref="D17:V17" si="0">(VLOOKUP(D$14,$AI2:$AK26,2,FALSE))*D$15</f>
        <v>94.5</v>
      </c>
      <c r="E17" s="39">
        <f t="shared" si="0"/>
        <v>94.5</v>
      </c>
      <c r="F17" s="39">
        <f t="shared" si="0"/>
        <v>94.5</v>
      </c>
      <c r="G17" s="39">
        <f t="shared" si="0"/>
        <v>94.5</v>
      </c>
      <c r="H17" s="39">
        <f t="shared" si="0"/>
        <v>94.5</v>
      </c>
      <c r="I17" s="39">
        <f t="shared" si="0"/>
        <v>94.5</v>
      </c>
      <c r="J17" s="39">
        <f t="shared" si="0"/>
        <v>94.5</v>
      </c>
      <c r="K17" s="39">
        <f t="shared" si="0"/>
        <v>94.5</v>
      </c>
      <c r="L17" s="39">
        <f t="shared" si="0"/>
        <v>94.5</v>
      </c>
      <c r="M17" s="39">
        <f t="shared" si="0"/>
        <v>94.5</v>
      </c>
      <c r="N17" s="39">
        <f t="shared" si="0"/>
        <v>94.5</v>
      </c>
      <c r="O17" s="39">
        <f t="shared" si="0"/>
        <v>94.5</v>
      </c>
      <c r="P17" s="39">
        <f t="shared" si="0"/>
        <v>94.5</v>
      </c>
      <c r="Q17" s="39">
        <f t="shared" si="0"/>
        <v>94.5</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4" t="s">
        <v>23</v>
      </c>
      <c r="B18" s="105"/>
      <c r="C18" s="24">
        <f>$D31</f>
        <v>68.271799999999999</v>
      </c>
      <c r="D18" s="24">
        <f>$D32</f>
        <v>68.271799999999999</v>
      </c>
      <c r="E18" s="24">
        <f>$D33</f>
        <v>68.271799999999999</v>
      </c>
      <c r="F18" s="24">
        <f>$D34</f>
        <v>68.271799999999999</v>
      </c>
      <c r="G18" s="24">
        <f>$D35</f>
        <v>68.271799999999999</v>
      </c>
      <c r="H18" s="24">
        <f>$D36</f>
        <v>68.271799999999999</v>
      </c>
      <c r="I18" s="24">
        <f>$D37</f>
        <v>68.271799999999999</v>
      </c>
      <c r="J18" s="24">
        <f>$D38</f>
        <v>68.271799999999999</v>
      </c>
      <c r="K18" s="24">
        <f>$D39</f>
        <v>68.271799999999999</v>
      </c>
      <c r="L18" s="24">
        <f>$D40</f>
        <v>68.271799999999999</v>
      </c>
      <c r="M18" s="24">
        <f>$D41</f>
        <v>68.271799999999999</v>
      </c>
      <c r="N18" s="24">
        <f>$D42</f>
        <v>68.271799999999999</v>
      </c>
      <c r="O18" s="24">
        <f>$D43</f>
        <v>68.271799999999999</v>
      </c>
      <c r="P18" s="24">
        <f>$D44</f>
        <v>68.271799999999999</v>
      </c>
      <c r="Q18" s="24">
        <f>$D45</f>
        <v>68.271799999999999</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4" t="s">
        <v>87</v>
      </c>
      <c r="B19" s="105"/>
      <c r="C19" s="24">
        <f>C18-C17</f>
        <v>-26.228200000000001</v>
      </c>
      <c r="D19" s="24">
        <f t="shared" ref="D19:V19" si="1">D18-D17</f>
        <v>-26.228200000000001</v>
      </c>
      <c r="E19" s="24">
        <f t="shared" si="1"/>
        <v>-26.228200000000001</v>
      </c>
      <c r="F19" s="24">
        <f t="shared" si="1"/>
        <v>-26.228200000000001</v>
      </c>
      <c r="G19" s="24">
        <f t="shared" si="1"/>
        <v>-26.228200000000001</v>
      </c>
      <c r="H19" s="24">
        <f t="shared" si="1"/>
        <v>-26.228200000000001</v>
      </c>
      <c r="I19" s="24">
        <f t="shared" si="1"/>
        <v>-26.228200000000001</v>
      </c>
      <c r="J19" s="24">
        <f t="shared" si="1"/>
        <v>-26.228200000000001</v>
      </c>
      <c r="K19" s="24">
        <f t="shared" si="1"/>
        <v>-26.228200000000001</v>
      </c>
      <c r="L19" s="24">
        <f t="shared" si="1"/>
        <v>-26.228200000000001</v>
      </c>
      <c r="M19" s="24">
        <f t="shared" si="1"/>
        <v>-26.228200000000001</v>
      </c>
      <c r="N19" s="24">
        <f t="shared" si="1"/>
        <v>-26.228200000000001</v>
      </c>
      <c r="O19" s="24">
        <f t="shared" si="1"/>
        <v>-26.228200000000001</v>
      </c>
      <c r="P19" s="24">
        <f t="shared" si="1"/>
        <v>-26.228200000000001</v>
      </c>
      <c r="Q19" s="24">
        <f t="shared" si="1"/>
        <v>-26.228200000000001</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6" t="s">
        <v>88</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2" t="s">
        <v>85</v>
      </c>
      <c r="B21" s="103"/>
      <c r="C21" s="39">
        <f>(VLOOKUP(C$14,$AI2:$AK26,3,FALSE))*C$15</f>
        <v>324</v>
      </c>
      <c r="D21" s="39">
        <f t="shared" ref="D21:V21" si="2">(VLOOKUP(D$14,$AI2:$AK26,3,FALSE))*D$15</f>
        <v>324</v>
      </c>
      <c r="E21" s="39">
        <f t="shared" si="2"/>
        <v>324</v>
      </c>
      <c r="F21" s="39">
        <f t="shared" si="2"/>
        <v>324</v>
      </c>
      <c r="G21" s="39">
        <f t="shared" si="2"/>
        <v>324</v>
      </c>
      <c r="H21" s="39">
        <f t="shared" si="2"/>
        <v>324</v>
      </c>
      <c r="I21" s="39">
        <f t="shared" si="2"/>
        <v>324</v>
      </c>
      <c r="J21" s="39">
        <f t="shared" si="2"/>
        <v>324</v>
      </c>
      <c r="K21" s="39">
        <f t="shared" si="2"/>
        <v>324</v>
      </c>
      <c r="L21" s="39">
        <f t="shared" si="2"/>
        <v>324</v>
      </c>
      <c r="M21" s="39">
        <f t="shared" si="2"/>
        <v>324</v>
      </c>
      <c r="N21" s="39">
        <f t="shared" si="2"/>
        <v>324</v>
      </c>
      <c r="O21" s="39">
        <f t="shared" si="2"/>
        <v>324</v>
      </c>
      <c r="P21" s="39">
        <f t="shared" si="2"/>
        <v>324</v>
      </c>
      <c r="Q21" s="39">
        <f t="shared" si="2"/>
        <v>324</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4" t="s">
        <v>86</v>
      </c>
      <c r="B22" s="105"/>
      <c r="C22" s="24">
        <f>$E31</f>
        <v>6.0732000000000008</v>
      </c>
      <c r="D22" s="24">
        <f>$E32</f>
        <v>6.0732000000000008</v>
      </c>
      <c r="E22" s="24">
        <f>$E33</f>
        <v>6.0732000000000008</v>
      </c>
      <c r="F22" s="24">
        <f>$E34</f>
        <v>6.0732000000000008</v>
      </c>
      <c r="G22" s="24">
        <f>$E35</f>
        <v>6.0732000000000008</v>
      </c>
      <c r="H22" s="24">
        <f>$E36</f>
        <v>6.0732000000000008</v>
      </c>
      <c r="I22" s="24">
        <f>$E37</f>
        <v>6.0732000000000008</v>
      </c>
      <c r="J22" s="24">
        <f>$E38</f>
        <v>6.0732000000000008</v>
      </c>
      <c r="K22" s="24">
        <f>$E39</f>
        <v>6.0732000000000008</v>
      </c>
      <c r="L22" s="24">
        <f>$E40</f>
        <v>6.0732000000000008</v>
      </c>
      <c r="M22" s="24">
        <f>$E41</f>
        <v>6.0732000000000008</v>
      </c>
      <c r="N22" s="24">
        <f>$E42</f>
        <v>6.0732000000000008</v>
      </c>
      <c r="O22" s="24">
        <f>$E43</f>
        <v>6.0732000000000008</v>
      </c>
      <c r="P22" s="24">
        <f>$E44</f>
        <v>6.0732000000000008</v>
      </c>
      <c r="Q22" s="24">
        <f>$E45</f>
        <v>6.0732000000000008</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4" t="s">
        <v>89</v>
      </c>
      <c r="B23" s="105"/>
      <c r="C23" s="24">
        <f>C22-C21</f>
        <v>-317.92680000000001</v>
      </c>
      <c r="D23" s="24">
        <f t="shared" ref="D23:V23" si="3">D22-D21</f>
        <v>-317.92680000000001</v>
      </c>
      <c r="E23" s="24">
        <f t="shared" si="3"/>
        <v>-317.92680000000001</v>
      </c>
      <c r="F23" s="24">
        <f t="shared" si="3"/>
        <v>-317.92680000000001</v>
      </c>
      <c r="G23" s="24">
        <f t="shared" si="3"/>
        <v>-317.92680000000001</v>
      </c>
      <c r="H23" s="24">
        <f t="shared" si="3"/>
        <v>-317.92680000000001</v>
      </c>
      <c r="I23" s="24">
        <f t="shared" si="3"/>
        <v>-317.92680000000001</v>
      </c>
      <c r="J23" s="24">
        <f t="shared" si="3"/>
        <v>-317.92680000000001</v>
      </c>
      <c r="K23" s="24">
        <f t="shared" si="3"/>
        <v>-317.92680000000001</v>
      </c>
      <c r="L23" s="24">
        <f t="shared" si="3"/>
        <v>-317.92680000000001</v>
      </c>
      <c r="M23" s="24">
        <f t="shared" si="3"/>
        <v>-317.92680000000001</v>
      </c>
      <c r="N23" s="24">
        <f t="shared" si="3"/>
        <v>-317.92680000000001</v>
      </c>
      <c r="O23" s="24">
        <f t="shared" si="3"/>
        <v>-317.92680000000001</v>
      </c>
      <c r="P23" s="24">
        <f t="shared" si="3"/>
        <v>-317.92680000000001</v>
      </c>
      <c r="Q23" s="24">
        <f t="shared" si="3"/>
        <v>-317.92680000000001</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6" t="s">
        <v>90</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t="s">
        <v>54</v>
      </c>
      <c r="S27" s="101" t="s">
        <v>54</v>
      </c>
      <c r="T27" s="101" t="s">
        <v>54</v>
      </c>
      <c r="U27" s="101" t="s">
        <v>54</v>
      </c>
    </row>
    <row r="28" spans="1:40" s="64" customFormat="1" x14ac:dyDescent="0.25">
      <c r="A28" s="82"/>
      <c r="B28" s="31">
        <v>7.51</v>
      </c>
      <c r="C28" s="23">
        <v>0.62</v>
      </c>
      <c r="D28" s="23">
        <v>745</v>
      </c>
      <c r="E28" s="23">
        <v>126</v>
      </c>
      <c r="F28" s="23">
        <v>34.4</v>
      </c>
      <c r="G28" s="23">
        <v>2.4700000000000002</v>
      </c>
      <c r="H28" s="23">
        <v>12.4</v>
      </c>
      <c r="I28" s="23">
        <v>0.5</v>
      </c>
      <c r="J28" s="23">
        <v>0.01</v>
      </c>
      <c r="K28" s="30">
        <v>0.05</v>
      </c>
      <c r="L28" s="23">
        <v>0.24</v>
      </c>
      <c r="M28" s="23">
        <v>0.56000000000000005</v>
      </c>
      <c r="N28" s="23"/>
      <c r="O28" s="23"/>
      <c r="P28" s="23">
        <v>255</v>
      </c>
      <c r="Q28" s="23">
        <v>476</v>
      </c>
      <c r="R28" s="23">
        <v>7.0000000000000007E-2</v>
      </c>
      <c r="S28" s="23">
        <v>0.5</v>
      </c>
      <c r="T28" s="23">
        <v>0.09</v>
      </c>
      <c r="U28" s="23">
        <v>10</v>
      </c>
    </row>
    <row r="29" spans="1:40" s="15" customFormat="1" ht="27" x14ac:dyDescent="0.25">
      <c r="A29" s="108"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09"/>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CF1</v>
      </c>
      <c r="B31" s="23">
        <v>40</v>
      </c>
      <c r="C31" s="2">
        <f>IF(C$27="%w/w SAR",((C$28*10)*$B31),IF(C$27="%w/w DM",(((C$28*10)*($B$28/100))*$B31),IF(C$27="kg/t SAR",(C$28*$B31),IF(C$27="kg/t DM",((C$28*($B$28/100))*$B31),IF(C$27="mg/kg SAR",((C$28*0.001)*$B31),IF(C$27="mg/kg DM",(((C$28*0.001)*($B$28/100))*$B31),0))))))</f>
        <v>248</v>
      </c>
      <c r="D31" s="2">
        <f>(IF(D$27="%w/w SAR",((D$28*10)*$B31),IF(D$27="%w/w DM",(((D$28*10)*($B$28/100))*$B31),IF(D$27="kg/t SAR",(D$28*$B31),IF(D$27="kg/t DM",((D$28*($B$28/100))*$B31),IF(D$27="mg/kg SAR",((D$28*0.001)*$B31),IF(D$27="mg/kg DM",(((D$28*0.001)*($B$28/100))*$B31),"0")))))))*2.291</f>
        <v>68.271799999999999</v>
      </c>
      <c r="E31" s="2">
        <f>(IF(E$27="%w/w SAR",((E$28*10)*$B31),IF(E$27="%w/w DM",(((E$28*10)*($B$28/100))*$B31),IF(E$27="kg/t SAR",(E$28*$B31),IF(E$27="kg/t DM",((E$28*($B$28/100))*$B31),IF(E$27="mg/kg SAR",((E$28*0.001)*$B31),IF(E$27="mg/kg DM",(((E$28*0.001)*($B$28/100))*$B31),"0")))))))*1.205</f>
        <v>6.0732000000000008</v>
      </c>
      <c r="F31" s="2">
        <f>(IF(F$27="%w/w SAR",((F$28*10)*$B31),IF(F$27="%w/w DM",(((F$28*10)*($B$28/100))*$B31),IF(F$27="kg/t SAR",(F$28*$B31),IF(F$27="kg/t DM",((F$28*($B$28/100))*$B31),IF(F$27="mg/kg SAR",((F$28*0.001)*$B31),IF(F$27="mg/kg DM",(((F$28*0.001)*($B$28/100))*$B31),"0")))))))*1.658</f>
        <v>2.2814079999999999</v>
      </c>
      <c r="G31" s="2">
        <f t="shared" ref="G31:P31" si="5">IF(G$27="%w/w SAR",((G$28*10)*$B31),IF(G$27="%w/w DM",(((G$28*10)*($B$28/100))*$B31),IF(G$27="kg/t SAR",(G$28*$B31),IF(G$27="kg/t DM",((G$28*($B$28/100))*$B31),IF(G$27="mg/kg SAR",((G$28*0.001)*$B31),IF(G$27="mg/kg DM",(((G$28*0.001)*($B$28/100))*$B31),0))))))</f>
        <v>9.8800000000000013E-2</v>
      </c>
      <c r="H31" s="2">
        <f t="shared" si="5"/>
        <v>0.49600000000000005</v>
      </c>
      <c r="I31" s="2">
        <f t="shared" si="5"/>
        <v>0.02</v>
      </c>
      <c r="J31" s="2">
        <f t="shared" si="5"/>
        <v>4.0000000000000002E-4</v>
      </c>
      <c r="K31" s="2">
        <f t="shared" si="5"/>
        <v>2E-3</v>
      </c>
      <c r="L31" s="2">
        <f t="shared" si="5"/>
        <v>9.6000000000000009E-3</v>
      </c>
      <c r="M31" s="2">
        <f t="shared" si="5"/>
        <v>2.2400000000000003E-2</v>
      </c>
      <c r="N31" s="2">
        <f t="shared" si="5"/>
        <v>0</v>
      </c>
      <c r="O31" s="2">
        <f t="shared" si="5"/>
        <v>0</v>
      </c>
      <c r="P31" s="2">
        <f t="shared" si="5"/>
        <v>10.199999999999999</v>
      </c>
      <c r="Q31" s="2">
        <f>(IF(Q$27="%w/w SAR",((Q$28*10)*$B31),IF(Q$27="%w/w DM",(((Q$28*10)*($B$28/100))*$B31),IF(Q$27="kg/t SAR",(Q$28*$B31),IF(Q$27="kg/t DM",((Q$28*($B$28/100))*$B31),IF(Q$27="mg/kg SAR",((Q$28*0.001)*$B31),IF(Q$27="mg/kg DM",(((Q$28*0.001)*($B$28/100))*$B31),0)))))))*2.5</f>
        <v>47.600000000000009</v>
      </c>
      <c r="R31" s="2">
        <f>IF(R$27="%w/w SAR",((R$28*10)*$B31),IF(R$27="%w/w DM",(((R$28*10)*($B$28/100))*$B31),IF(R$27="kg/t SAR",(R$28*$B31),IF(R$27="kg/t DM",((R$28*($B$28/100))*$B31),IF(R$27="mg/kg SAR",((R$28*0.001)*$B31),IF(R$27="mg/kg DM",(((R$28*0.001)*($B$28/100))*$B31),0))))))</f>
        <v>2.8000000000000004E-3</v>
      </c>
      <c r="S31" s="2">
        <f>IF(S$27="%w/w SAR",((S$28*10)*$B31),IF(S$27="%w/w DM",(((S$28*10)*($B$28/100))*$B31),IF(S$27="kg/t SAR",(S$28*$B31),IF(S$27="kg/t DM",((S$28*($B$28/100))*$B31),IF(S$27="mg/kg SAR",((S$28*0.001)*$B31),IF(S$27="mg/kg DM",(((S$28*0.001)*($B$28/100))*$B31),0))))))</f>
        <v>0.02</v>
      </c>
      <c r="T31" s="2">
        <f>IF(T$27="%w/w SAR",((T$28*10)*$B31),IF(T$27="%w/w DM",(((T$28*10)*($B$28/100))*$B31),IF(T$27="kg/t SAR",(T$28*$B31),IF(T$27="kg/t DM",((T$28*($B$28/100))*$B31),IF(T$27="mg/kg SAR",((T$28*0.001)*$B31),IF(T$27="mg/kg DM",(((T$28*0.001)*($B$28/100))*$B31),0))))))</f>
        <v>3.5999999999999999E-3</v>
      </c>
      <c r="U31" s="2">
        <f>IF(U$27="%w/w SAR",((U$28*10)*$B31),IF(U$27="%w/w DM",(((U$28*10)*($B$28/100))*$B31),IF(U$27="kg/t SAR",(U$28*$B31),IF(U$27="kg/t DM",((U$28*($B$28/100))*$B31),IF(U$27="mg/kg SAR",((U$28*0.001)*$B31),IF(U$27="mg/kg DM",(((U$28*0.001)*($B$28/100))*$B31),0))))))</f>
        <v>0.4</v>
      </c>
      <c r="AB31" s="66"/>
      <c r="AC31" s="66"/>
      <c r="AD31" s="66"/>
      <c r="AE31" s="66"/>
      <c r="AF31" s="66"/>
      <c r="AG31" s="66"/>
      <c r="AH31" s="66"/>
      <c r="AI31" s="66"/>
    </row>
    <row r="32" spans="1:40" s="83" customFormat="1" x14ac:dyDescent="0.25">
      <c r="A32" s="21" t="str">
        <f>D8</f>
        <v>CF2</v>
      </c>
      <c r="B32" s="23">
        <v>40</v>
      </c>
      <c r="C32" s="2">
        <f t="shared" ref="C32:C50" si="6">IF(C$27="%w/w SAR",((C$28*10)*$B32),IF(C$27="%w/w DM",(((C$28*10)*($B$28/100))*$B32),IF(C$27="kg/t SAR",(C$28*$B32),IF(C$27="kg/t DM",((C$28*($B$28/100))*$B32),IF(C$27="mg/kg SAR",((C$28*0.001)*$B32),IF(C$27="mg/kg DM",(((C$28*0.001)*($B$28/100))*$B32),0))))))</f>
        <v>248</v>
      </c>
      <c r="D32" s="2">
        <f t="shared" ref="D32:D50" si="7">(IF(D$27="%w/w SAR",((D$28*10)*$B32),IF(D$27="%w/w DM",(((D$28*10)*($B$28/100))*$B32),IF(D$27="kg/t SAR",(D$28*$B32),IF(D$27="kg/t DM",((D$28*($B$28/100))*$B32),IF(D$27="mg/kg SAR",((D$28*0.001)*$B32),IF(D$27="mg/kg DM",(((D$28*0.001)*($B$28/100))*$B32),"0")))))))*2.291</f>
        <v>68.271799999999999</v>
      </c>
      <c r="E32" s="2">
        <f t="shared" ref="E32:E50" si="8">(IF(E$27="%w/w SAR",((E$28*10)*$B32),IF(E$27="%w/w DM",(((E$28*10)*($B$28/100))*$B32),IF(E$27="kg/t SAR",(E$28*$B32),IF(E$27="kg/t DM",((E$28*($B$28/100))*$B32),IF(E$27="mg/kg SAR",((E$28*0.001)*$B32),IF(E$27="mg/kg DM",(((E$28*0.001)*($B$28/100))*$B32),"0")))))))*1.205</f>
        <v>6.0732000000000008</v>
      </c>
      <c r="F32" s="2">
        <f t="shared" ref="F32:F50" si="9">(IF(F$27="%w/w SAR",((F$28*10)*$B32),IF(F$27="%w/w DM",(((F$28*10)*($B$28/100))*$B32),IF(F$27="kg/t SAR",(F$28*$B32),IF(F$27="kg/t DM",((F$28*($B$28/100))*$B32),IF(F$27="mg/kg SAR",((F$28*0.001)*$B32),IF(F$27="mg/kg DM",(((F$28*0.001)*($B$28/100))*$B32),"0")))))))*1.658</f>
        <v>2.2814079999999999</v>
      </c>
      <c r="G32" s="2">
        <f t="shared" ref="G32:P50" si="10">IF(G$27="%w/w SAR",((G$28*10)*$B32),IF(G$27="%w/w DM",(((G$28*10)*($B$28/100))*$B32),IF(G$27="kg/t SAR",(G$28*$B32),IF(G$27="kg/t DM",((G$28*($B$28/100))*$B32),IF(G$27="mg/kg SAR",((G$28*0.001)*$B32),IF(G$27="mg/kg DM",(((G$28*0.001)*($B$28/100))*$B32),0))))))</f>
        <v>9.8800000000000013E-2</v>
      </c>
      <c r="H32" s="2">
        <f t="shared" si="10"/>
        <v>0.49600000000000005</v>
      </c>
      <c r="I32" s="2">
        <f t="shared" si="10"/>
        <v>0.02</v>
      </c>
      <c r="J32" s="2">
        <f t="shared" si="10"/>
        <v>4.0000000000000002E-4</v>
      </c>
      <c r="K32" s="2">
        <f t="shared" si="10"/>
        <v>2E-3</v>
      </c>
      <c r="L32" s="2">
        <f t="shared" si="10"/>
        <v>9.6000000000000009E-3</v>
      </c>
      <c r="M32" s="2">
        <f t="shared" si="10"/>
        <v>2.2400000000000003E-2</v>
      </c>
      <c r="N32" s="2">
        <f t="shared" si="10"/>
        <v>0</v>
      </c>
      <c r="O32" s="2">
        <f t="shared" si="10"/>
        <v>0</v>
      </c>
      <c r="P32" s="2">
        <f t="shared" si="10"/>
        <v>10.199999999999999</v>
      </c>
      <c r="Q32" s="2">
        <f t="shared" ref="Q32:Q50" si="11">(IF(Q$27="%w/w SAR",((Q$28*10)*$B32),IF(Q$27="%w/w DM",(((Q$28*10)*($B$28/100))*$B32),IF(Q$27="kg/t SAR",(Q$28*$B32),IF(Q$27="kg/t DM",((Q$28*($B$28/100))*$B32),IF(Q$27="mg/kg SAR",((Q$28*0.001)*$B32),IF(Q$27="mg/kg DM",(((Q$28*0.001)*($B$28/100))*$B32),0)))))))*2.5</f>
        <v>47.600000000000009</v>
      </c>
      <c r="R32" s="2">
        <f t="shared" ref="R32:U50" si="12">IF(R$27="%w/w SAR",((R$28*10)*$B32),IF(R$27="%w/w DM",(((R$28*10)*($B$28/100))*$B32),IF(R$27="kg/t SAR",(R$28*$B32),IF(R$27="kg/t DM",((R$28*($B$28/100))*$B32),IF(R$27="mg/kg SAR",((R$28*0.001)*$B32),IF(R$27="mg/kg DM",(((R$28*0.001)*($B$28/100))*$B32),0))))))</f>
        <v>2.8000000000000004E-3</v>
      </c>
      <c r="S32" s="2">
        <f t="shared" si="12"/>
        <v>0.02</v>
      </c>
      <c r="T32" s="2">
        <f t="shared" si="12"/>
        <v>3.5999999999999999E-3</v>
      </c>
      <c r="U32" s="2">
        <f t="shared" si="12"/>
        <v>0.4</v>
      </c>
      <c r="AB32" s="66"/>
      <c r="AC32" s="66"/>
      <c r="AD32" s="66"/>
      <c r="AE32" s="66"/>
      <c r="AF32" s="66"/>
      <c r="AG32" s="66"/>
      <c r="AH32" s="66"/>
      <c r="AI32" s="66"/>
    </row>
    <row r="33" spans="1:35" s="83" customFormat="1" x14ac:dyDescent="0.25">
      <c r="A33" s="21" t="str">
        <f>E8</f>
        <v>CF3</v>
      </c>
      <c r="B33" s="23">
        <v>40</v>
      </c>
      <c r="C33" s="2">
        <f t="shared" si="6"/>
        <v>248</v>
      </c>
      <c r="D33" s="2">
        <f t="shared" si="7"/>
        <v>68.271799999999999</v>
      </c>
      <c r="E33" s="2">
        <f t="shared" si="8"/>
        <v>6.0732000000000008</v>
      </c>
      <c r="F33" s="2">
        <f t="shared" si="9"/>
        <v>2.2814079999999999</v>
      </c>
      <c r="G33" s="2">
        <f t="shared" si="10"/>
        <v>9.8800000000000013E-2</v>
      </c>
      <c r="H33" s="2">
        <f t="shared" si="10"/>
        <v>0.49600000000000005</v>
      </c>
      <c r="I33" s="2">
        <f t="shared" si="10"/>
        <v>0.02</v>
      </c>
      <c r="J33" s="2">
        <f t="shared" si="10"/>
        <v>4.0000000000000002E-4</v>
      </c>
      <c r="K33" s="2">
        <f t="shared" si="10"/>
        <v>2E-3</v>
      </c>
      <c r="L33" s="2">
        <f t="shared" si="10"/>
        <v>9.6000000000000009E-3</v>
      </c>
      <c r="M33" s="2">
        <f t="shared" si="10"/>
        <v>2.2400000000000003E-2</v>
      </c>
      <c r="N33" s="2">
        <f t="shared" si="10"/>
        <v>0</v>
      </c>
      <c r="O33" s="2">
        <f t="shared" si="10"/>
        <v>0</v>
      </c>
      <c r="P33" s="2">
        <f t="shared" si="10"/>
        <v>10.199999999999999</v>
      </c>
      <c r="Q33" s="2">
        <f t="shared" si="11"/>
        <v>47.600000000000009</v>
      </c>
      <c r="R33" s="2">
        <f t="shared" si="12"/>
        <v>2.8000000000000004E-3</v>
      </c>
      <c r="S33" s="2">
        <f t="shared" si="12"/>
        <v>0.02</v>
      </c>
      <c r="T33" s="2">
        <f t="shared" si="12"/>
        <v>3.5999999999999999E-3</v>
      </c>
      <c r="U33" s="2">
        <f t="shared" si="12"/>
        <v>0.4</v>
      </c>
      <c r="AB33" s="66"/>
      <c r="AC33" s="66"/>
      <c r="AD33" s="66"/>
      <c r="AE33" s="66"/>
      <c r="AF33" s="66"/>
      <c r="AG33" s="66"/>
      <c r="AH33" s="66"/>
      <c r="AI33" s="66"/>
    </row>
    <row r="34" spans="1:35" s="83" customFormat="1" x14ac:dyDescent="0.25">
      <c r="A34" s="21" t="str">
        <f>F8</f>
        <v>CF4</v>
      </c>
      <c r="B34" s="23">
        <v>40</v>
      </c>
      <c r="C34" s="2">
        <f t="shared" si="6"/>
        <v>248</v>
      </c>
      <c r="D34" s="2">
        <f t="shared" si="7"/>
        <v>68.271799999999999</v>
      </c>
      <c r="E34" s="2">
        <f t="shared" si="8"/>
        <v>6.0732000000000008</v>
      </c>
      <c r="F34" s="2">
        <f t="shared" si="9"/>
        <v>2.2814079999999999</v>
      </c>
      <c r="G34" s="2">
        <f t="shared" si="10"/>
        <v>9.8800000000000013E-2</v>
      </c>
      <c r="H34" s="2">
        <f t="shared" si="10"/>
        <v>0.49600000000000005</v>
      </c>
      <c r="I34" s="2">
        <f t="shared" si="10"/>
        <v>0.02</v>
      </c>
      <c r="J34" s="2">
        <f t="shared" si="10"/>
        <v>4.0000000000000002E-4</v>
      </c>
      <c r="K34" s="2">
        <f t="shared" si="10"/>
        <v>2E-3</v>
      </c>
      <c r="L34" s="2">
        <f t="shared" si="10"/>
        <v>9.6000000000000009E-3</v>
      </c>
      <c r="M34" s="2">
        <f t="shared" si="10"/>
        <v>2.2400000000000003E-2</v>
      </c>
      <c r="N34" s="2">
        <f t="shared" si="10"/>
        <v>0</v>
      </c>
      <c r="O34" s="2">
        <f t="shared" si="10"/>
        <v>0</v>
      </c>
      <c r="P34" s="2">
        <f t="shared" si="10"/>
        <v>10.199999999999999</v>
      </c>
      <c r="Q34" s="2">
        <f t="shared" si="11"/>
        <v>47.600000000000009</v>
      </c>
      <c r="R34" s="2">
        <f t="shared" si="12"/>
        <v>2.8000000000000004E-3</v>
      </c>
      <c r="S34" s="2">
        <f t="shared" si="12"/>
        <v>0.02</v>
      </c>
      <c r="T34" s="2">
        <f t="shared" si="12"/>
        <v>3.5999999999999999E-3</v>
      </c>
      <c r="U34" s="2">
        <f t="shared" si="12"/>
        <v>0.4</v>
      </c>
      <c r="AB34" s="66"/>
      <c r="AC34" s="66"/>
      <c r="AD34" s="66"/>
      <c r="AE34" s="66"/>
      <c r="AF34" s="66"/>
      <c r="AG34" s="66"/>
      <c r="AH34" s="66"/>
      <c r="AI34" s="66"/>
    </row>
    <row r="35" spans="1:35" s="83" customFormat="1" x14ac:dyDescent="0.25">
      <c r="A35" s="21" t="str">
        <f>G8</f>
        <v>CF5</v>
      </c>
      <c r="B35" s="23">
        <v>40</v>
      </c>
      <c r="C35" s="2">
        <f t="shared" si="6"/>
        <v>248</v>
      </c>
      <c r="D35" s="2">
        <f t="shared" si="7"/>
        <v>68.271799999999999</v>
      </c>
      <c r="E35" s="2">
        <f t="shared" si="8"/>
        <v>6.0732000000000008</v>
      </c>
      <c r="F35" s="2">
        <f t="shared" si="9"/>
        <v>2.2814079999999999</v>
      </c>
      <c r="G35" s="2">
        <f t="shared" si="10"/>
        <v>9.8800000000000013E-2</v>
      </c>
      <c r="H35" s="2">
        <f t="shared" si="10"/>
        <v>0.49600000000000005</v>
      </c>
      <c r="I35" s="2">
        <f t="shared" si="10"/>
        <v>0.02</v>
      </c>
      <c r="J35" s="2">
        <f t="shared" si="10"/>
        <v>4.0000000000000002E-4</v>
      </c>
      <c r="K35" s="2">
        <f t="shared" si="10"/>
        <v>2E-3</v>
      </c>
      <c r="L35" s="2">
        <f t="shared" si="10"/>
        <v>9.6000000000000009E-3</v>
      </c>
      <c r="M35" s="2">
        <f t="shared" si="10"/>
        <v>2.2400000000000003E-2</v>
      </c>
      <c r="N35" s="2">
        <f t="shared" si="10"/>
        <v>0</v>
      </c>
      <c r="O35" s="2">
        <f t="shared" si="10"/>
        <v>0</v>
      </c>
      <c r="P35" s="2">
        <f t="shared" si="10"/>
        <v>10.199999999999999</v>
      </c>
      <c r="Q35" s="2">
        <f t="shared" si="11"/>
        <v>47.600000000000009</v>
      </c>
      <c r="R35" s="2">
        <f t="shared" si="12"/>
        <v>2.8000000000000004E-3</v>
      </c>
      <c r="S35" s="2">
        <f t="shared" si="12"/>
        <v>0.02</v>
      </c>
      <c r="T35" s="2">
        <f t="shared" si="12"/>
        <v>3.5999999999999999E-3</v>
      </c>
      <c r="U35" s="2">
        <f t="shared" si="12"/>
        <v>0.4</v>
      </c>
      <c r="AB35" s="66"/>
      <c r="AC35" s="66"/>
      <c r="AD35" s="66"/>
      <c r="AE35" s="66"/>
      <c r="AF35" s="66"/>
      <c r="AG35" s="66"/>
      <c r="AH35" s="66"/>
      <c r="AI35" s="66"/>
    </row>
    <row r="36" spans="1:35" s="83" customFormat="1" x14ac:dyDescent="0.25">
      <c r="A36" s="21" t="str">
        <f>H8</f>
        <v>CF6</v>
      </c>
      <c r="B36" s="23">
        <v>40</v>
      </c>
      <c r="C36" s="2">
        <f t="shared" si="6"/>
        <v>248</v>
      </c>
      <c r="D36" s="2">
        <f t="shared" si="7"/>
        <v>68.271799999999999</v>
      </c>
      <c r="E36" s="2">
        <f t="shared" si="8"/>
        <v>6.0732000000000008</v>
      </c>
      <c r="F36" s="2">
        <f t="shared" si="9"/>
        <v>2.2814079999999999</v>
      </c>
      <c r="G36" s="2">
        <f t="shared" si="10"/>
        <v>9.8800000000000013E-2</v>
      </c>
      <c r="H36" s="2">
        <f t="shared" si="10"/>
        <v>0.49600000000000005</v>
      </c>
      <c r="I36" s="2">
        <f t="shared" si="10"/>
        <v>0.02</v>
      </c>
      <c r="J36" s="2">
        <f t="shared" si="10"/>
        <v>4.0000000000000002E-4</v>
      </c>
      <c r="K36" s="2">
        <f t="shared" si="10"/>
        <v>2E-3</v>
      </c>
      <c r="L36" s="2">
        <f t="shared" si="10"/>
        <v>9.6000000000000009E-3</v>
      </c>
      <c r="M36" s="2">
        <f t="shared" si="10"/>
        <v>2.2400000000000003E-2</v>
      </c>
      <c r="N36" s="2">
        <f t="shared" si="10"/>
        <v>0</v>
      </c>
      <c r="O36" s="2">
        <f t="shared" si="10"/>
        <v>0</v>
      </c>
      <c r="P36" s="2">
        <f t="shared" si="10"/>
        <v>10.199999999999999</v>
      </c>
      <c r="Q36" s="2">
        <f t="shared" si="11"/>
        <v>47.600000000000009</v>
      </c>
      <c r="R36" s="2">
        <f t="shared" si="12"/>
        <v>2.8000000000000004E-3</v>
      </c>
      <c r="S36" s="2">
        <f t="shared" si="12"/>
        <v>0.02</v>
      </c>
      <c r="T36" s="2">
        <f t="shared" si="12"/>
        <v>3.5999999999999999E-3</v>
      </c>
      <c r="U36" s="2">
        <f t="shared" si="12"/>
        <v>0.4</v>
      </c>
      <c r="AB36" s="66"/>
      <c r="AC36" s="66"/>
      <c r="AD36" s="66"/>
      <c r="AE36" s="66"/>
      <c r="AF36" s="66"/>
      <c r="AG36" s="66"/>
      <c r="AH36" s="66"/>
      <c r="AI36" s="66"/>
    </row>
    <row r="37" spans="1:35" s="83" customFormat="1" x14ac:dyDescent="0.25">
      <c r="A37" s="21" t="str">
        <f>I8</f>
        <v>CF7</v>
      </c>
      <c r="B37" s="23">
        <v>40</v>
      </c>
      <c r="C37" s="2">
        <f t="shared" si="6"/>
        <v>248</v>
      </c>
      <c r="D37" s="2">
        <f t="shared" si="7"/>
        <v>68.271799999999999</v>
      </c>
      <c r="E37" s="2">
        <f t="shared" si="8"/>
        <v>6.0732000000000008</v>
      </c>
      <c r="F37" s="2">
        <f t="shared" si="9"/>
        <v>2.2814079999999999</v>
      </c>
      <c r="G37" s="2">
        <f t="shared" si="10"/>
        <v>9.8800000000000013E-2</v>
      </c>
      <c r="H37" s="2">
        <f t="shared" si="10"/>
        <v>0.49600000000000005</v>
      </c>
      <c r="I37" s="2">
        <f t="shared" si="10"/>
        <v>0.02</v>
      </c>
      <c r="J37" s="2">
        <f t="shared" si="10"/>
        <v>4.0000000000000002E-4</v>
      </c>
      <c r="K37" s="2">
        <f t="shared" si="10"/>
        <v>2E-3</v>
      </c>
      <c r="L37" s="2">
        <f t="shared" si="10"/>
        <v>9.6000000000000009E-3</v>
      </c>
      <c r="M37" s="2">
        <f t="shared" si="10"/>
        <v>2.2400000000000003E-2</v>
      </c>
      <c r="N37" s="2">
        <f t="shared" si="10"/>
        <v>0</v>
      </c>
      <c r="O37" s="2">
        <f t="shared" si="10"/>
        <v>0</v>
      </c>
      <c r="P37" s="2">
        <f t="shared" si="10"/>
        <v>10.199999999999999</v>
      </c>
      <c r="Q37" s="2">
        <f t="shared" si="11"/>
        <v>47.600000000000009</v>
      </c>
      <c r="R37" s="2">
        <f t="shared" si="12"/>
        <v>2.8000000000000004E-3</v>
      </c>
      <c r="S37" s="2">
        <f t="shared" si="12"/>
        <v>0.02</v>
      </c>
      <c r="T37" s="2">
        <f t="shared" si="12"/>
        <v>3.5999999999999999E-3</v>
      </c>
      <c r="U37" s="2">
        <f t="shared" si="12"/>
        <v>0.4</v>
      </c>
      <c r="AB37" s="66"/>
      <c r="AC37" s="66"/>
      <c r="AD37" s="66"/>
      <c r="AE37" s="66"/>
      <c r="AF37" s="66"/>
      <c r="AG37" s="66"/>
      <c r="AH37" s="66"/>
      <c r="AI37" s="66"/>
    </row>
    <row r="38" spans="1:35" s="83" customFormat="1" x14ac:dyDescent="0.25">
      <c r="A38" s="21" t="str">
        <f>J8</f>
        <v>CF8</v>
      </c>
      <c r="B38" s="23">
        <v>40</v>
      </c>
      <c r="C38" s="2">
        <f t="shared" si="6"/>
        <v>248</v>
      </c>
      <c r="D38" s="2">
        <f t="shared" si="7"/>
        <v>68.271799999999999</v>
      </c>
      <c r="E38" s="2">
        <f t="shared" si="8"/>
        <v>6.0732000000000008</v>
      </c>
      <c r="F38" s="2">
        <f t="shared" si="9"/>
        <v>2.2814079999999999</v>
      </c>
      <c r="G38" s="2">
        <f t="shared" si="10"/>
        <v>9.8800000000000013E-2</v>
      </c>
      <c r="H38" s="2">
        <f t="shared" si="10"/>
        <v>0.49600000000000005</v>
      </c>
      <c r="I38" s="2">
        <f t="shared" si="10"/>
        <v>0.02</v>
      </c>
      <c r="J38" s="2">
        <f t="shared" si="10"/>
        <v>4.0000000000000002E-4</v>
      </c>
      <c r="K38" s="2">
        <f t="shared" si="10"/>
        <v>2E-3</v>
      </c>
      <c r="L38" s="2">
        <f t="shared" si="10"/>
        <v>9.6000000000000009E-3</v>
      </c>
      <c r="M38" s="2">
        <f t="shared" si="10"/>
        <v>2.2400000000000003E-2</v>
      </c>
      <c r="N38" s="2">
        <f t="shared" si="10"/>
        <v>0</v>
      </c>
      <c r="O38" s="2">
        <f t="shared" si="10"/>
        <v>0</v>
      </c>
      <c r="P38" s="2">
        <f t="shared" si="10"/>
        <v>10.199999999999999</v>
      </c>
      <c r="Q38" s="2">
        <f t="shared" si="11"/>
        <v>47.600000000000009</v>
      </c>
      <c r="R38" s="2">
        <f t="shared" si="12"/>
        <v>2.8000000000000004E-3</v>
      </c>
      <c r="S38" s="2">
        <f t="shared" si="12"/>
        <v>0.02</v>
      </c>
      <c r="T38" s="2">
        <f t="shared" si="12"/>
        <v>3.5999999999999999E-3</v>
      </c>
      <c r="U38" s="2">
        <f t="shared" si="12"/>
        <v>0.4</v>
      </c>
      <c r="AB38" s="66"/>
      <c r="AC38" s="66"/>
      <c r="AD38" s="66"/>
      <c r="AE38" s="66"/>
      <c r="AF38" s="66"/>
      <c r="AG38" s="66"/>
      <c r="AH38" s="66"/>
      <c r="AI38" s="66"/>
    </row>
    <row r="39" spans="1:35" s="83" customFormat="1" x14ac:dyDescent="0.25">
      <c r="A39" s="21" t="str">
        <f>K8</f>
        <v>CF10</v>
      </c>
      <c r="B39" s="23">
        <v>40</v>
      </c>
      <c r="C39" s="2">
        <f t="shared" si="6"/>
        <v>248</v>
      </c>
      <c r="D39" s="2">
        <f t="shared" si="7"/>
        <v>68.271799999999999</v>
      </c>
      <c r="E39" s="2">
        <f t="shared" si="8"/>
        <v>6.0732000000000008</v>
      </c>
      <c r="F39" s="2">
        <f t="shared" si="9"/>
        <v>2.2814079999999999</v>
      </c>
      <c r="G39" s="2">
        <f t="shared" si="10"/>
        <v>9.8800000000000013E-2</v>
      </c>
      <c r="H39" s="2">
        <f t="shared" si="10"/>
        <v>0.49600000000000005</v>
      </c>
      <c r="I39" s="2">
        <f t="shared" si="10"/>
        <v>0.02</v>
      </c>
      <c r="J39" s="2">
        <f t="shared" si="10"/>
        <v>4.0000000000000002E-4</v>
      </c>
      <c r="K39" s="2">
        <f t="shared" si="10"/>
        <v>2E-3</v>
      </c>
      <c r="L39" s="2">
        <f t="shared" si="10"/>
        <v>9.6000000000000009E-3</v>
      </c>
      <c r="M39" s="2">
        <f t="shared" si="10"/>
        <v>2.2400000000000003E-2</v>
      </c>
      <c r="N39" s="2">
        <f t="shared" si="10"/>
        <v>0</v>
      </c>
      <c r="O39" s="2">
        <f t="shared" si="10"/>
        <v>0</v>
      </c>
      <c r="P39" s="2">
        <f t="shared" si="10"/>
        <v>10.199999999999999</v>
      </c>
      <c r="Q39" s="2">
        <f t="shared" si="11"/>
        <v>47.600000000000009</v>
      </c>
      <c r="R39" s="2">
        <f t="shared" si="12"/>
        <v>2.8000000000000004E-3</v>
      </c>
      <c r="S39" s="2">
        <f t="shared" si="12"/>
        <v>0.02</v>
      </c>
      <c r="T39" s="2">
        <f t="shared" si="12"/>
        <v>3.5999999999999999E-3</v>
      </c>
      <c r="U39" s="2">
        <f t="shared" si="12"/>
        <v>0.4</v>
      </c>
      <c r="AB39" s="66"/>
      <c r="AC39" s="66"/>
      <c r="AD39" s="66"/>
      <c r="AE39" s="66"/>
      <c r="AF39" s="66"/>
      <c r="AG39" s="66"/>
      <c r="AH39" s="66"/>
      <c r="AI39" s="66"/>
    </row>
    <row r="40" spans="1:35" s="83" customFormat="1" x14ac:dyDescent="0.25">
      <c r="A40" s="21" t="str">
        <f>L8</f>
        <v>CF11</v>
      </c>
      <c r="B40" s="23">
        <v>40</v>
      </c>
      <c r="C40" s="2">
        <f t="shared" si="6"/>
        <v>248</v>
      </c>
      <c r="D40" s="2">
        <f t="shared" si="7"/>
        <v>68.271799999999999</v>
      </c>
      <c r="E40" s="2">
        <f t="shared" si="8"/>
        <v>6.0732000000000008</v>
      </c>
      <c r="F40" s="2">
        <f t="shared" si="9"/>
        <v>2.2814079999999999</v>
      </c>
      <c r="G40" s="2">
        <f t="shared" si="10"/>
        <v>9.8800000000000013E-2</v>
      </c>
      <c r="H40" s="2">
        <f t="shared" si="10"/>
        <v>0.49600000000000005</v>
      </c>
      <c r="I40" s="2">
        <f t="shared" si="10"/>
        <v>0.02</v>
      </c>
      <c r="J40" s="2">
        <f t="shared" si="10"/>
        <v>4.0000000000000002E-4</v>
      </c>
      <c r="K40" s="2">
        <f t="shared" si="10"/>
        <v>2E-3</v>
      </c>
      <c r="L40" s="2">
        <f t="shared" si="10"/>
        <v>9.6000000000000009E-3</v>
      </c>
      <c r="M40" s="2">
        <f t="shared" si="10"/>
        <v>2.2400000000000003E-2</v>
      </c>
      <c r="N40" s="2">
        <f t="shared" si="10"/>
        <v>0</v>
      </c>
      <c r="O40" s="2">
        <f t="shared" si="10"/>
        <v>0</v>
      </c>
      <c r="P40" s="2">
        <f t="shared" si="10"/>
        <v>10.199999999999999</v>
      </c>
      <c r="Q40" s="2">
        <f t="shared" si="11"/>
        <v>47.600000000000009</v>
      </c>
      <c r="R40" s="2">
        <f t="shared" si="12"/>
        <v>2.8000000000000004E-3</v>
      </c>
      <c r="S40" s="2">
        <f t="shared" si="12"/>
        <v>0.02</v>
      </c>
      <c r="T40" s="2">
        <f t="shared" si="12"/>
        <v>3.5999999999999999E-3</v>
      </c>
      <c r="U40" s="2">
        <f t="shared" si="12"/>
        <v>0.4</v>
      </c>
      <c r="AB40" s="66"/>
      <c r="AC40" s="66"/>
      <c r="AD40" s="66"/>
      <c r="AE40" s="66"/>
      <c r="AF40" s="66"/>
      <c r="AG40" s="66"/>
      <c r="AH40" s="66"/>
      <c r="AI40" s="66"/>
    </row>
    <row r="41" spans="1:35" s="83" customFormat="1" x14ac:dyDescent="0.25">
      <c r="A41" s="21" t="str">
        <f>M8</f>
        <v>CF12</v>
      </c>
      <c r="B41" s="23">
        <v>40</v>
      </c>
      <c r="C41" s="2">
        <f t="shared" si="6"/>
        <v>248</v>
      </c>
      <c r="D41" s="2">
        <f t="shared" si="7"/>
        <v>68.271799999999999</v>
      </c>
      <c r="E41" s="2">
        <f t="shared" si="8"/>
        <v>6.0732000000000008</v>
      </c>
      <c r="F41" s="2">
        <f t="shared" si="9"/>
        <v>2.2814079999999999</v>
      </c>
      <c r="G41" s="2">
        <f t="shared" si="10"/>
        <v>9.8800000000000013E-2</v>
      </c>
      <c r="H41" s="2">
        <f t="shared" si="10"/>
        <v>0.49600000000000005</v>
      </c>
      <c r="I41" s="2">
        <f t="shared" si="10"/>
        <v>0.02</v>
      </c>
      <c r="J41" s="2">
        <f t="shared" si="10"/>
        <v>4.0000000000000002E-4</v>
      </c>
      <c r="K41" s="2">
        <f t="shared" si="10"/>
        <v>2E-3</v>
      </c>
      <c r="L41" s="2">
        <f t="shared" si="10"/>
        <v>9.6000000000000009E-3</v>
      </c>
      <c r="M41" s="2">
        <f t="shared" si="10"/>
        <v>2.2400000000000003E-2</v>
      </c>
      <c r="N41" s="2">
        <f t="shared" si="10"/>
        <v>0</v>
      </c>
      <c r="O41" s="2">
        <f t="shared" si="10"/>
        <v>0</v>
      </c>
      <c r="P41" s="2">
        <f t="shared" si="10"/>
        <v>10.199999999999999</v>
      </c>
      <c r="Q41" s="2">
        <f t="shared" si="11"/>
        <v>47.600000000000009</v>
      </c>
      <c r="R41" s="2">
        <f t="shared" si="12"/>
        <v>2.8000000000000004E-3</v>
      </c>
      <c r="S41" s="2">
        <f t="shared" si="12"/>
        <v>0.02</v>
      </c>
      <c r="T41" s="2">
        <f t="shared" si="12"/>
        <v>3.5999999999999999E-3</v>
      </c>
      <c r="U41" s="2">
        <f t="shared" si="12"/>
        <v>0.4</v>
      </c>
      <c r="AB41" s="66"/>
      <c r="AC41" s="66"/>
      <c r="AD41" s="66"/>
      <c r="AE41" s="66"/>
      <c r="AF41" s="66"/>
      <c r="AG41" s="66"/>
      <c r="AH41" s="66"/>
      <c r="AI41" s="66"/>
    </row>
    <row r="42" spans="1:35" s="83" customFormat="1" x14ac:dyDescent="0.25">
      <c r="A42" s="21" t="str">
        <f>N8</f>
        <v>CF13</v>
      </c>
      <c r="B42" s="23">
        <v>40</v>
      </c>
      <c r="C42" s="2">
        <f t="shared" si="6"/>
        <v>248</v>
      </c>
      <c r="D42" s="2">
        <f t="shared" si="7"/>
        <v>68.271799999999999</v>
      </c>
      <c r="E42" s="2">
        <f t="shared" si="8"/>
        <v>6.0732000000000008</v>
      </c>
      <c r="F42" s="2">
        <f t="shared" si="9"/>
        <v>2.2814079999999999</v>
      </c>
      <c r="G42" s="2">
        <f t="shared" si="10"/>
        <v>9.8800000000000013E-2</v>
      </c>
      <c r="H42" s="2">
        <f t="shared" si="10"/>
        <v>0.49600000000000005</v>
      </c>
      <c r="I42" s="2">
        <f t="shared" si="10"/>
        <v>0.02</v>
      </c>
      <c r="J42" s="2">
        <f t="shared" si="10"/>
        <v>4.0000000000000002E-4</v>
      </c>
      <c r="K42" s="2">
        <f t="shared" si="10"/>
        <v>2E-3</v>
      </c>
      <c r="L42" s="2">
        <f t="shared" si="10"/>
        <v>9.6000000000000009E-3</v>
      </c>
      <c r="M42" s="2">
        <f t="shared" si="10"/>
        <v>2.2400000000000003E-2</v>
      </c>
      <c r="N42" s="2">
        <f t="shared" si="10"/>
        <v>0</v>
      </c>
      <c r="O42" s="2">
        <f t="shared" si="10"/>
        <v>0</v>
      </c>
      <c r="P42" s="2">
        <f t="shared" si="10"/>
        <v>10.199999999999999</v>
      </c>
      <c r="Q42" s="2">
        <f t="shared" si="11"/>
        <v>47.600000000000009</v>
      </c>
      <c r="R42" s="2">
        <f t="shared" si="12"/>
        <v>2.8000000000000004E-3</v>
      </c>
      <c r="S42" s="2">
        <f t="shared" si="12"/>
        <v>0.02</v>
      </c>
      <c r="T42" s="2">
        <f t="shared" si="12"/>
        <v>3.5999999999999999E-3</v>
      </c>
      <c r="U42" s="2">
        <f t="shared" si="12"/>
        <v>0.4</v>
      </c>
      <c r="AB42" s="66"/>
      <c r="AC42" s="66"/>
      <c r="AD42" s="66"/>
      <c r="AE42" s="66"/>
      <c r="AF42" s="66"/>
      <c r="AG42" s="66"/>
      <c r="AH42" s="66"/>
      <c r="AI42" s="66"/>
    </row>
    <row r="43" spans="1:35" s="83" customFormat="1" x14ac:dyDescent="0.25">
      <c r="A43" s="21" t="str">
        <f>O8</f>
        <v>CF13A</v>
      </c>
      <c r="B43" s="23">
        <v>40</v>
      </c>
      <c r="C43" s="2">
        <f t="shared" si="6"/>
        <v>248</v>
      </c>
      <c r="D43" s="2">
        <f t="shared" si="7"/>
        <v>68.271799999999999</v>
      </c>
      <c r="E43" s="2">
        <f t="shared" si="8"/>
        <v>6.0732000000000008</v>
      </c>
      <c r="F43" s="2">
        <f t="shared" si="9"/>
        <v>2.2814079999999999</v>
      </c>
      <c r="G43" s="2">
        <f t="shared" si="10"/>
        <v>9.8800000000000013E-2</v>
      </c>
      <c r="H43" s="2">
        <f t="shared" si="10"/>
        <v>0.49600000000000005</v>
      </c>
      <c r="I43" s="2">
        <f t="shared" si="10"/>
        <v>0.02</v>
      </c>
      <c r="J43" s="2">
        <f t="shared" si="10"/>
        <v>4.0000000000000002E-4</v>
      </c>
      <c r="K43" s="2">
        <f t="shared" si="10"/>
        <v>2E-3</v>
      </c>
      <c r="L43" s="2">
        <f t="shared" si="10"/>
        <v>9.6000000000000009E-3</v>
      </c>
      <c r="M43" s="2">
        <f t="shared" si="10"/>
        <v>2.2400000000000003E-2</v>
      </c>
      <c r="N43" s="2">
        <f t="shared" si="10"/>
        <v>0</v>
      </c>
      <c r="O43" s="2">
        <f t="shared" si="10"/>
        <v>0</v>
      </c>
      <c r="P43" s="2">
        <f t="shared" si="10"/>
        <v>10.199999999999999</v>
      </c>
      <c r="Q43" s="2">
        <f t="shared" si="11"/>
        <v>47.600000000000009</v>
      </c>
      <c r="R43" s="2">
        <f t="shared" si="12"/>
        <v>2.8000000000000004E-3</v>
      </c>
      <c r="S43" s="2">
        <f t="shared" si="12"/>
        <v>0.02</v>
      </c>
      <c r="T43" s="2">
        <f t="shared" si="12"/>
        <v>3.5999999999999999E-3</v>
      </c>
      <c r="U43" s="2">
        <f t="shared" si="12"/>
        <v>0.4</v>
      </c>
      <c r="AB43" s="66"/>
      <c r="AC43" s="66"/>
      <c r="AD43" s="66"/>
      <c r="AE43" s="66"/>
      <c r="AF43" s="66"/>
      <c r="AG43" s="66"/>
      <c r="AH43" s="66"/>
      <c r="AI43" s="66"/>
    </row>
    <row r="44" spans="1:35" s="83" customFormat="1" x14ac:dyDescent="0.25">
      <c r="A44" s="21" t="str">
        <f>P8</f>
        <v>CF14</v>
      </c>
      <c r="B44" s="23">
        <v>40</v>
      </c>
      <c r="C44" s="2">
        <f t="shared" si="6"/>
        <v>248</v>
      </c>
      <c r="D44" s="2">
        <f t="shared" si="7"/>
        <v>68.271799999999999</v>
      </c>
      <c r="E44" s="2">
        <f t="shared" si="8"/>
        <v>6.0732000000000008</v>
      </c>
      <c r="F44" s="2">
        <f t="shared" si="9"/>
        <v>2.2814079999999999</v>
      </c>
      <c r="G44" s="2">
        <f t="shared" si="10"/>
        <v>9.8800000000000013E-2</v>
      </c>
      <c r="H44" s="2">
        <f t="shared" si="10"/>
        <v>0.49600000000000005</v>
      </c>
      <c r="I44" s="2">
        <f t="shared" si="10"/>
        <v>0.02</v>
      </c>
      <c r="J44" s="2">
        <f t="shared" si="10"/>
        <v>4.0000000000000002E-4</v>
      </c>
      <c r="K44" s="2">
        <f t="shared" si="10"/>
        <v>2E-3</v>
      </c>
      <c r="L44" s="2">
        <f t="shared" si="10"/>
        <v>9.6000000000000009E-3</v>
      </c>
      <c r="M44" s="2">
        <f t="shared" si="10"/>
        <v>2.2400000000000003E-2</v>
      </c>
      <c r="N44" s="2">
        <f t="shared" si="10"/>
        <v>0</v>
      </c>
      <c r="O44" s="2">
        <f t="shared" si="10"/>
        <v>0</v>
      </c>
      <c r="P44" s="2">
        <f t="shared" si="10"/>
        <v>10.199999999999999</v>
      </c>
      <c r="Q44" s="2">
        <f t="shared" si="11"/>
        <v>47.600000000000009</v>
      </c>
      <c r="R44" s="2">
        <f t="shared" si="12"/>
        <v>2.8000000000000004E-3</v>
      </c>
      <c r="S44" s="2">
        <f t="shared" si="12"/>
        <v>0.02</v>
      </c>
      <c r="T44" s="2">
        <f t="shared" si="12"/>
        <v>3.5999999999999999E-3</v>
      </c>
      <c r="U44" s="2">
        <f t="shared" si="12"/>
        <v>0.4</v>
      </c>
      <c r="AB44" s="66"/>
      <c r="AC44" s="66"/>
      <c r="AD44" s="66"/>
      <c r="AE44" s="66"/>
      <c r="AF44" s="66"/>
      <c r="AG44" s="66"/>
      <c r="AH44" s="66"/>
      <c r="AI44" s="66"/>
    </row>
    <row r="45" spans="1:35" s="83" customFormat="1" x14ac:dyDescent="0.25">
      <c r="A45" s="21" t="str">
        <f>Q8</f>
        <v>CF15</v>
      </c>
      <c r="B45" s="23">
        <v>40</v>
      </c>
      <c r="C45" s="2">
        <f t="shared" si="6"/>
        <v>248</v>
      </c>
      <c r="D45" s="2">
        <f t="shared" si="7"/>
        <v>68.271799999999999</v>
      </c>
      <c r="E45" s="2">
        <f t="shared" si="8"/>
        <v>6.0732000000000008</v>
      </c>
      <c r="F45" s="2">
        <f t="shared" si="9"/>
        <v>2.2814079999999999</v>
      </c>
      <c r="G45" s="2">
        <f t="shared" si="10"/>
        <v>9.8800000000000013E-2</v>
      </c>
      <c r="H45" s="2">
        <f t="shared" si="10"/>
        <v>0.49600000000000005</v>
      </c>
      <c r="I45" s="2">
        <f t="shared" si="10"/>
        <v>0.02</v>
      </c>
      <c r="J45" s="2">
        <f t="shared" si="10"/>
        <v>4.0000000000000002E-4</v>
      </c>
      <c r="K45" s="2">
        <f t="shared" si="10"/>
        <v>2E-3</v>
      </c>
      <c r="L45" s="2">
        <f t="shared" si="10"/>
        <v>9.6000000000000009E-3</v>
      </c>
      <c r="M45" s="2">
        <f t="shared" si="10"/>
        <v>2.2400000000000003E-2</v>
      </c>
      <c r="N45" s="2">
        <f t="shared" si="10"/>
        <v>0</v>
      </c>
      <c r="O45" s="2">
        <f t="shared" si="10"/>
        <v>0</v>
      </c>
      <c r="P45" s="2">
        <f t="shared" si="10"/>
        <v>10.199999999999999</v>
      </c>
      <c r="Q45" s="2">
        <f t="shared" si="11"/>
        <v>47.600000000000009</v>
      </c>
      <c r="R45" s="2">
        <f t="shared" si="12"/>
        <v>2.8000000000000004E-3</v>
      </c>
      <c r="S45" s="2">
        <f t="shared" si="12"/>
        <v>0.02</v>
      </c>
      <c r="T45" s="2">
        <f t="shared" si="12"/>
        <v>3.5999999999999999E-3</v>
      </c>
      <c r="U45" s="2">
        <f t="shared" si="12"/>
        <v>0.4</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CF1</v>
      </c>
      <c r="C57" s="16" t="str">
        <f t="shared" ref="C57:U57" si="13">D8</f>
        <v>CF2</v>
      </c>
      <c r="D57" s="16" t="str">
        <f t="shared" si="13"/>
        <v>CF3</v>
      </c>
      <c r="E57" s="16" t="str">
        <f t="shared" si="13"/>
        <v>CF4</v>
      </c>
      <c r="F57" s="16" t="str">
        <f t="shared" si="13"/>
        <v>CF5</v>
      </c>
      <c r="G57" s="16" t="str">
        <f t="shared" si="13"/>
        <v>CF6</v>
      </c>
      <c r="H57" s="16" t="str">
        <f t="shared" si="13"/>
        <v>CF7</v>
      </c>
      <c r="I57" s="16" t="str">
        <f t="shared" si="13"/>
        <v>CF8</v>
      </c>
      <c r="J57" s="16" t="str">
        <f t="shared" si="13"/>
        <v>CF10</v>
      </c>
      <c r="K57" s="16" t="str">
        <f t="shared" si="13"/>
        <v>CF11</v>
      </c>
      <c r="L57" s="16" t="str">
        <f t="shared" si="13"/>
        <v>CF12</v>
      </c>
      <c r="M57" s="16" t="str">
        <f t="shared" si="13"/>
        <v>CF13</v>
      </c>
      <c r="N57" s="16" t="str">
        <f t="shared" si="13"/>
        <v>CF13A</v>
      </c>
      <c r="O57" s="16" t="str">
        <f t="shared" si="13"/>
        <v>CF14</v>
      </c>
      <c r="P57" s="16" t="str">
        <f t="shared" si="13"/>
        <v>CF15</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Sandy Loam I Grass</v>
      </c>
      <c r="C58" s="44" t="str">
        <f>D16&amp;" I "&amp;(VLOOKUP(D14,Table24[],6,FALSE))</f>
        <v>Sandy Loam I Grass</v>
      </c>
      <c r="D58" s="21" t="str">
        <f>E16&amp;" I "&amp;(VLOOKUP(E14,Table24[],6,FALSE))</f>
        <v>Sandy Loam I Grass</v>
      </c>
      <c r="E58" s="21" t="str">
        <f>F16&amp;" I "&amp;(VLOOKUP(F14,Table24[],6,FALSE))</f>
        <v>Sandy Loam I Grass</v>
      </c>
      <c r="F58" s="21" t="str">
        <f>G16&amp;" I "&amp;(VLOOKUP(G14,Table24[],6,FALSE))</f>
        <v>Sandy Loam I Grass</v>
      </c>
      <c r="G58" s="21" t="str">
        <f>H16&amp;" I "&amp;(VLOOKUP(H14,Table24[],6,FALSE))</f>
        <v>Medium/Clay I Grass</v>
      </c>
      <c r="H58" s="21" t="str">
        <f>I16&amp;" I "&amp;(VLOOKUP(I14,Table24[],6,FALSE))</f>
        <v>Medium/Clay I Grass</v>
      </c>
      <c r="I58" s="21" t="str">
        <f>J16&amp;" I "&amp;(VLOOKUP(J14,Table24[],6,FALSE))</f>
        <v>Sandy Loam I Grass</v>
      </c>
      <c r="J58" s="21" t="str">
        <f>K16&amp;" I "&amp;(VLOOKUP(K14,Table24[],6,FALSE))</f>
        <v>Medium/Clay I Grass</v>
      </c>
      <c r="K58" s="21" t="str">
        <f>L16&amp;" I "&amp;(VLOOKUP(L14,Table24[],6,FALSE))</f>
        <v>Medium/Clay I Grass</v>
      </c>
      <c r="L58" s="21" t="str">
        <f>M16&amp;" I "&amp;(VLOOKUP(M14,Table24[],6,FALSE))</f>
        <v>Medium/Clay I Grass</v>
      </c>
      <c r="M58" s="21" t="str">
        <f>N16&amp;" I "&amp;(VLOOKUP(N14,Table24[],6,FALSE))</f>
        <v>Medium/Clay I Grass</v>
      </c>
      <c r="N58" s="21" t="str">
        <f>O16&amp;" I "&amp;(VLOOKUP(O14,Table24[],6,FALSE))</f>
        <v>Medium/Clay I Grass</v>
      </c>
      <c r="O58" s="21" t="str">
        <f>P16&amp;" I "&amp;(VLOOKUP(P14,Table24[],6,FALSE))</f>
        <v>Medium/Clay I Grass</v>
      </c>
      <c r="P58" s="21" t="str">
        <f>Q16&amp;" I "&amp;(VLOOKUP(Q14,Table24[],6,FALSE))</f>
        <v>Medium/Clay I Grass</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f>VLOOKUP(I$14,Table24[],5,FALSE)</f>
        <v>6.2</v>
      </c>
      <c r="I59" s="93">
        <f>VLOOKUP(J$14,Table24[],5,FALSE)</f>
        <v>6.2</v>
      </c>
      <c r="J59" s="93">
        <f>VLOOKUP(K$14,Table24[],5,FALSE)</f>
        <v>6.2</v>
      </c>
      <c r="K59" s="93">
        <f>VLOOKUP(L$14,Table24[],5,FALSE)</f>
        <v>6.2</v>
      </c>
      <c r="L59" s="93">
        <f>VLOOKUP(M$14,Table24[],5,FALSE)</f>
        <v>6.2</v>
      </c>
      <c r="M59" s="93">
        <f>VLOOKUP(N$14,Table24[],5,FALSE)</f>
        <v>6.2</v>
      </c>
      <c r="N59" s="93">
        <f>VLOOKUP(O$14,Table24[],5,FALSE)</f>
        <v>6.2</v>
      </c>
      <c r="O59" s="93">
        <f>VLOOKUP(P$14,Table24[],5,FALSE)</f>
        <v>6.2</v>
      </c>
      <c r="P59" s="93">
        <f>VLOOKUP(Q$14,Table24[],5,FALSE)</f>
        <v>6.2</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5.6</v>
      </c>
      <c r="C60" s="93">
        <f t="shared" ref="C60:U60" si="14">D10</f>
        <v>6.3</v>
      </c>
      <c r="D60" s="93">
        <f t="shared" si="14"/>
        <v>5.5</v>
      </c>
      <c r="E60" s="93">
        <f t="shared" si="14"/>
        <v>5.6</v>
      </c>
      <c r="F60" s="93">
        <f t="shared" si="14"/>
        <v>5.6</v>
      </c>
      <c r="G60" s="93">
        <f t="shared" si="14"/>
        <v>6.3</v>
      </c>
      <c r="H60" s="93">
        <f t="shared" si="14"/>
        <v>5.8</v>
      </c>
      <c r="I60" s="93">
        <f t="shared" si="14"/>
        <v>5.7</v>
      </c>
      <c r="J60" s="93">
        <f t="shared" si="14"/>
        <v>5.7</v>
      </c>
      <c r="K60" s="93">
        <f t="shared" si="14"/>
        <v>5.7</v>
      </c>
      <c r="L60" s="93">
        <f t="shared" si="14"/>
        <v>5.7</v>
      </c>
      <c r="M60" s="93">
        <f t="shared" si="14"/>
        <v>6</v>
      </c>
      <c r="N60" s="93">
        <f t="shared" si="14"/>
        <v>5.7</v>
      </c>
      <c r="O60" s="93">
        <f t="shared" si="14"/>
        <v>5.7</v>
      </c>
      <c r="P60" s="93">
        <f t="shared" si="14"/>
        <v>6.7</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5</v>
      </c>
      <c r="C61" s="93">
        <f t="shared" si="15"/>
        <v>5</v>
      </c>
      <c r="D61" s="93">
        <f t="shared" si="15"/>
        <v>5</v>
      </c>
      <c r="E61" s="93">
        <f t="shared" si="15"/>
        <v>5</v>
      </c>
      <c r="F61" s="93">
        <f t="shared" si="15"/>
        <v>5</v>
      </c>
      <c r="G61" s="93">
        <f t="shared" si="15"/>
        <v>6</v>
      </c>
      <c r="H61" s="93">
        <f t="shared" si="15"/>
        <v>6</v>
      </c>
      <c r="I61" s="93">
        <f t="shared" si="15"/>
        <v>5</v>
      </c>
      <c r="J61" s="93">
        <f t="shared" si="15"/>
        <v>6</v>
      </c>
      <c r="K61" s="93">
        <f t="shared" si="15"/>
        <v>6</v>
      </c>
      <c r="L61" s="93">
        <f t="shared" si="15"/>
        <v>6</v>
      </c>
      <c r="M61" s="93">
        <f t="shared" si="15"/>
        <v>6</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40</v>
      </c>
      <c r="C62" s="94">
        <f>B32</f>
        <v>40</v>
      </c>
      <c r="D62" s="94">
        <f>B33</f>
        <v>40</v>
      </c>
      <c r="E62" s="94">
        <f>B34</f>
        <v>40</v>
      </c>
      <c r="F62" s="94">
        <f>B35</f>
        <v>40</v>
      </c>
      <c r="G62" s="94">
        <f>B36</f>
        <v>40</v>
      </c>
      <c r="H62" s="94">
        <f>B37</f>
        <v>40</v>
      </c>
      <c r="I62" s="94">
        <f>B38</f>
        <v>40</v>
      </c>
      <c r="J62" s="94">
        <f>B39</f>
        <v>40</v>
      </c>
      <c r="K62" s="94">
        <f>B40</f>
        <v>40</v>
      </c>
      <c r="L62" s="94">
        <f>B41</f>
        <v>40</v>
      </c>
      <c r="M62" s="94">
        <f>B42</f>
        <v>40</v>
      </c>
      <c r="N62" s="94">
        <f>B43</f>
        <v>40</v>
      </c>
      <c r="O62" s="94">
        <f>B44</f>
        <v>40</v>
      </c>
      <c r="P62" s="94">
        <f>B45</f>
        <v>40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3.0000000000000027</v>
      </c>
      <c r="C64" s="94">
        <f t="shared" ref="C64:U64" si="17">(C59-C60)*C61</f>
        <v>-0.49999999999999822</v>
      </c>
      <c r="D64" s="94">
        <f t="shared" si="17"/>
        <v>3.5000000000000009</v>
      </c>
      <c r="E64" s="94">
        <f t="shared" si="17"/>
        <v>3.0000000000000027</v>
      </c>
      <c r="F64" s="94">
        <f t="shared" si="17"/>
        <v>3.0000000000000027</v>
      </c>
      <c r="G64" s="94">
        <f t="shared" si="17"/>
        <v>-0.59999999999999787</v>
      </c>
      <c r="H64" s="94">
        <f t="shared" si="17"/>
        <v>2.4000000000000021</v>
      </c>
      <c r="I64" s="94">
        <f t="shared" si="17"/>
        <v>2.5</v>
      </c>
      <c r="J64" s="94">
        <f t="shared" si="17"/>
        <v>3</v>
      </c>
      <c r="K64" s="94">
        <f t="shared" si="17"/>
        <v>3</v>
      </c>
      <c r="L64" s="94">
        <f t="shared" si="17"/>
        <v>3</v>
      </c>
      <c r="M64" s="94">
        <f t="shared" si="17"/>
        <v>1.2000000000000011</v>
      </c>
      <c r="N64" s="94">
        <f t="shared" si="17"/>
        <v>3</v>
      </c>
      <c r="O64" s="94">
        <f t="shared" si="17"/>
        <v>3</v>
      </c>
      <c r="P64" s="94">
        <f t="shared" si="17"/>
        <v>-3</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OVER</v>
      </c>
      <c r="D65" s="95" t="str">
        <f t="shared" si="18"/>
        <v>UNDER</v>
      </c>
      <c r="E65" s="95" t="str">
        <f t="shared" si="18"/>
        <v>UNDER</v>
      </c>
      <c r="F65" s="95" t="str">
        <f t="shared" si="18"/>
        <v>UNDER</v>
      </c>
      <c r="G65" s="95" t="str">
        <f t="shared" si="18"/>
        <v>OVER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OVER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s>
  <conditionalFormatting sqref="C20:V21">
    <cfRule type="cellIs" dxfId="203" priority="41" operator="equal">
      <formula>"DECREASE"</formula>
    </cfRule>
    <cfRule type="cellIs" dxfId="202" priority="42" operator="equal">
      <formula>"INCREASE"</formula>
    </cfRule>
  </conditionalFormatting>
  <conditionalFormatting sqref="B62:U65 B31:B50">
    <cfRule type="cellIs" dxfId="201" priority="40" operator="greaterThan">
      <formula>$B$51</formula>
    </cfRule>
  </conditionalFormatting>
  <conditionalFormatting sqref="C31:C50">
    <cfRule type="cellIs" dxfId="200" priority="39" operator="greaterThan">
      <formula>$C$51</formula>
    </cfRule>
  </conditionalFormatting>
  <conditionalFormatting sqref="C18:V18">
    <cfRule type="cellIs" dxfId="199" priority="35" operator="equal">
      <formula>0</formula>
    </cfRule>
  </conditionalFormatting>
  <conditionalFormatting sqref="C17:V17">
    <cfRule type="cellIs" dxfId="198" priority="33" operator="equal">
      <formula>0</formula>
    </cfRule>
  </conditionalFormatting>
  <conditionalFormatting sqref="C19:V19">
    <cfRule type="cellIs" dxfId="197" priority="32" operator="equal">
      <formula>0</formula>
    </cfRule>
  </conditionalFormatting>
  <conditionalFormatting sqref="G31:G50">
    <cfRule type="cellIs" dxfId="196" priority="29" operator="greaterThan">
      <formula>$G$51</formula>
    </cfRule>
  </conditionalFormatting>
  <conditionalFormatting sqref="H31:H50">
    <cfRule type="cellIs" dxfId="195" priority="28" operator="greaterThan">
      <formula>$H$51</formula>
    </cfRule>
  </conditionalFormatting>
  <conditionalFormatting sqref="I31:I50">
    <cfRule type="cellIs" dxfId="194" priority="27" operator="greaterThan">
      <formula>$I$51</formula>
    </cfRule>
  </conditionalFormatting>
  <conditionalFormatting sqref="K31:K50">
    <cfRule type="cellIs" dxfId="193" priority="25" operator="greaterThan">
      <formula>$K$51</formula>
    </cfRule>
  </conditionalFormatting>
  <conditionalFormatting sqref="L31:L50">
    <cfRule type="cellIs" dxfId="192" priority="24" operator="greaterThan">
      <formula>$L$51</formula>
    </cfRule>
  </conditionalFormatting>
  <conditionalFormatting sqref="M31:M50">
    <cfRule type="cellIs" dxfId="191" priority="23" operator="greaterThan">
      <formula>$M$51</formula>
    </cfRule>
  </conditionalFormatting>
  <conditionalFormatting sqref="P31:P50">
    <cfRule type="cellIs" dxfId="190" priority="22" operator="greaterThan">
      <formula>$P$51</formula>
    </cfRule>
  </conditionalFormatting>
  <conditionalFormatting sqref="R31:R50">
    <cfRule type="cellIs" dxfId="189" priority="21" operator="greaterThan">
      <formula>$R$51</formula>
    </cfRule>
  </conditionalFormatting>
  <conditionalFormatting sqref="S31:S50">
    <cfRule type="cellIs" dxfId="188" priority="20" operator="greaterThan">
      <formula>$S$51</formula>
    </cfRule>
  </conditionalFormatting>
  <conditionalFormatting sqref="T31:T50">
    <cfRule type="cellIs" dxfId="187" priority="19" operator="greaterThan">
      <formula>$T$51</formula>
    </cfRule>
  </conditionalFormatting>
  <conditionalFormatting sqref="U31:U50">
    <cfRule type="cellIs" dxfId="186" priority="18" operator="greaterThan">
      <formula>$U$51</formula>
    </cfRule>
  </conditionalFormatting>
  <conditionalFormatting sqref="C22:V22">
    <cfRule type="cellIs" dxfId="185" priority="16" operator="equal">
      <formula>0</formula>
    </cfRule>
  </conditionalFormatting>
  <conditionalFormatting sqref="C24:V24">
    <cfRule type="cellIs" dxfId="184" priority="14" operator="equal">
      <formula>"DECREASE"</formula>
    </cfRule>
    <cfRule type="cellIs" dxfId="183" priority="15" operator="equal">
      <formula>"INCREASE"</formula>
    </cfRule>
  </conditionalFormatting>
  <conditionalFormatting sqref="C23:V23">
    <cfRule type="cellIs" dxfId="182" priority="13" operator="equal">
      <formula>0</formula>
    </cfRule>
  </conditionalFormatting>
  <conditionalFormatting sqref="I1">
    <cfRule type="cellIs" dxfId="181" priority="9" operator="lessThan">
      <formula>5</formula>
    </cfRule>
  </conditionalFormatting>
  <conditionalFormatting sqref="I2">
    <cfRule type="cellIs" dxfId="180" priority="8" operator="greaterThan">
      <formula>5000.1</formula>
    </cfRule>
  </conditionalFormatting>
  <conditionalFormatting sqref="I3">
    <cfRule type="cellIs" dxfId="179" priority="7" operator="greaterThan">
      <formula>4.1</formula>
    </cfRule>
  </conditionalFormatting>
  <conditionalFormatting sqref="C21:V21">
    <cfRule type="cellIs" dxfId="178" priority="6" operator="equal">
      <formula>0</formula>
    </cfRule>
  </conditionalFormatting>
  <conditionalFormatting sqref="B65:U65">
    <cfRule type="cellIs" dxfId="177" priority="2" operator="equal">
      <formula>"UNDER"</formula>
    </cfRule>
    <cfRule type="cellIs" dxfId="176" priority="3" operator="equal">
      <formula>"OVER"</formula>
    </cfRule>
  </conditionalFormatting>
  <conditionalFormatting sqref="J31:J50">
    <cfRule type="cellIs" dxfId="175"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B32" sqref="B32:B4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0" t="s">
        <v>41</v>
      </c>
      <c r="B1" s="110"/>
      <c r="C1" s="126" t="str">
        <f>'Field data and Waste 1'!C1:D1</f>
        <v>PAN-014368</v>
      </c>
      <c r="D1" s="127"/>
      <c r="E1" s="37" t="s">
        <v>45</v>
      </c>
      <c r="F1" s="46" t="str">
        <f>'Field data and Waste 1'!F1</f>
        <v>31.5 ha</v>
      </c>
      <c r="G1" s="122" t="s">
        <v>43</v>
      </c>
      <c r="H1" s="123"/>
      <c r="I1" s="35">
        <v>5.75</v>
      </c>
      <c r="AB1" s="26"/>
      <c r="AC1" s="26"/>
      <c r="AD1" s="43" t="s">
        <v>124</v>
      </c>
      <c r="AE1" s="25"/>
      <c r="AF1" s="25"/>
      <c r="AG1" s="26"/>
      <c r="AH1" s="26"/>
      <c r="AI1" s="47" t="s">
        <v>79</v>
      </c>
      <c r="AJ1" s="48" t="s">
        <v>91</v>
      </c>
      <c r="AK1" s="49" t="s">
        <v>92</v>
      </c>
      <c r="AL1" s="50" t="s">
        <v>123</v>
      </c>
      <c r="AM1" s="50" t="s">
        <v>129</v>
      </c>
      <c r="AN1" s="50" t="s">
        <v>109</v>
      </c>
    </row>
    <row r="2" spans="1:41" x14ac:dyDescent="0.2">
      <c r="A2" s="110" t="s">
        <v>84</v>
      </c>
      <c r="B2" s="110"/>
      <c r="C2" s="128" t="str">
        <f>'Field data and Waste 1'!C2:D2</f>
        <v>EPR-BB3205KS</v>
      </c>
      <c r="D2" s="129"/>
      <c r="E2" s="37" t="s">
        <v>106</v>
      </c>
      <c r="F2" s="35" t="s">
        <v>158</v>
      </c>
      <c r="G2" s="124" t="s">
        <v>107</v>
      </c>
      <c r="H2" s="125"/>
      <c r="I2" s="35">
        <v>3089</v>
      </c>
      <c r="AB2" s="43" t="s">
        <v>56</v>
      </c>
      <c r="AC2" s="25"/>
      <c r="AD2" s="43" t="s">
        <v>70</v>
      </c>
      <c r="AE2" s="25"/>
      <c r="AF2" s="25"/>
      <c r="AG2" s="51" t="s">
        <v>76</v>
      </c>
      <c r="AH2" s="26"/>
      <c r="AI2" s="52" t="s">
        <v>124</v>
      </c>
      <c r="AJ2" s="53">
        <v>0</v>
      </c>
      <c r="AK2" s="54">
        <v>0</v>
      </c>
      <c r="AL2" s="18">
        <v>0</v>
      </c>
      <c r="AM2" s="19">
        <v>0</v>
      </c>
      <c r="AN2" s="19">
        <v>0</v>
      </c>
    </row>
    <row r="3" spans="1:41" x14ac:dyDescent="0.2">
      <c r="A3" s="111" t="s">
        <v>42</v>
      </c>
      <c r="B3" s="112"/>
      <c r="C3" s="128" t="str">
        <f>'Field data and Waste 1'!C3:D3</f>
        <v>Whites Recycling Ltd</v>
      </c>
      <c r="D3" s="129"/>
      <c r="E3" s="37" t="s">
        <v>105</v>
      </c>
      <c r="F3" s="45" t="s">
        <v>77</v>
      </c>
      <c r="G3" s="122" t="s">
        <v>108</v>
      </c>
      <c r="H3" s="123"/>
      <c r="I3" s="35">
        <v>1.224</v>
      </c>
      <c r="AB3" s="43" t="s">
        <v>57</v>
      </c>
      <c r="AC3" s="25"/>
      <c r="AD3" s="43" t="s">
        <v>71</v>
      </c>
      <c r="AE3" s="25"/>
      <c r="AF3" s="25"/>
      <c r="AG3" s="51" t="s">
        <v>77</v>
      </c>
      <c r="AH3" s="26"/>
      <c r="AI3" s="55" t="s">
        <v>111</v>
      </c>
      <c r="AJ3" s="56">
        <v>1.7</v>
      </c>
      <c r="AK3" s="57">
        <v>6</v>
      </c>
      <c r="AL3" s="58">
        <v>1</v>
      </c>
      <c r="AM3" s="19">
        <v>6.2</v>
      </c>
      <c r="AN3" s="19" t="s">
        <v>110</v>
      </c>
    </row>
    <row r="4" spans="1:41" x14ac:dyDescent="0.2">
      <c r="A4" s="110" t="s">
        <v>0</v>
      </c>
      <c r="B4" s="110"/>
      <c r="C4" s="126" t="str">
        <f>'Field data and Waste 1'!C4:D4</f>
        <v>near Lloegr Farm, Garthbrengy, Brecon, LD3 9TN</v>
      </c>
      <c r="D4" s="127"/>
      <c r="E4" s="38" t="s">
        <v>1</v>
      </c>
      <c r="F4" s="35" t="s">
        <v>176</v>
      </c>
      <c r="G4" s="122"/>
      <c r="H4" s="123"/>
      <c r="I4" s="46"/>
      <c r="AB4" s="43" t="s">
        <v>52</v>
      </c>
      <c r="AC4" s="25"/>
      <c r="AD4" s="59" t="s">
        <v>72</v>
      </c>
      <c r="AE4" s="25"/>
      <c r="AF4" s="25"/>
      <c r="AG4" s="51" t="s">
        <v>78</v>
      </c>
      <c r="AH4" s="26"/>
      <c r="AI4" s="60" t="s">
        <v>122</v>
      </c>
      <c r="AJ4" s="61">
        <v>7</v>
      </c>
      <c r="AK4" s="62">
        <v>10.5</v>
      </c>
      <c r="AL4" s="19">
        <v>2</v>
      </c>
      <c r="AM4" s="19">
        <v>6.7</v>
      </c>
      <c r="AN4" s="19" t="s">
        <v>135</v>
      </c>
    </row>
    <row r="5" spans="1:41" x14ac:dyDescent="0.2">
      <c r="A5" s="110" t="s">
        <v>47</v>
      </c>
      <c r="B5" s="110"/>
      <c r="C5" s="126" t="str">
        <f>'Field data and Waste 1'!C5:D5</f>
        <v>Sion Sleep</v>
      </c>
      <c r="D5" s="127"/>
      <c r="E5" s="37"/>
      <c r="F5" s="46"/>
      <c r="G5" s="122"/>
      <c r="H5" s="123"/>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5" t="s">
        <v>63</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0" t="s">
        <v>2</v>
      </c>
      <c r="B8" s="110"/>
      <c r="C8" s="67" t="str">
        <f>'Field data and Waste 1'!C8</f>
        <v>CF1</v>
      </c>
      <c r="D8" s="67" t="str">
        <f>'Field data and Waste 1'!D8</f>
        <v>CF2</v>
      </c>
      <c r="E8" s="67" t="str">
        <f>'Field data and Waste 1'!E8</f>
        <v>CF3</v>
      </c>
      <c r="F8" s="67" t="str">
        <f>'Field data and Waste 1'!F8</f>
        <v>CF4</v>
      </c>
      <c r="G8" s="67" t="str">
        <f>'Field data and Waste 1'!G8</f>
        <v>CF5</v>
      </c>
      <c r="H8" s="67" t="str">
        <f>'Field data and Waste 1'!H8</f>
        <v>CF6</v>
      </c>
      <c r="I8" s="67" t="str">
        <f>'Field data and Waste 1'!I8</f>
        <v>CF7</v>
      </c>
      <c r="J8" s="67" t="str">
        <f>'Field data and Waste 1'!J8</f>
        <v>CF8</v>
      </c>
      <c r="K8" s="67" t="str">
        <f>'Field data and Waste 1'!K8</f>
        <v>CF10</v>
      </c>
      <c r="L8" s="67" t="str">
        <f>'Field data and Waste 1'!L8</f>
        <v>CF11</v>
      </c>
      <c r="M8" s="67" t="str">
        <f>'Field data and Waste 1'!M8</f>
        <v>CF12</v>
      </c>
      <c r="N8" s="67" t="str">
        <f>'Field data and Waste 1'!N8</f>
        <v>CF13</v>
      </c>
      <c r="O8" s="67" t="str">
        <f>'Field data and Waste 1'!O8</f>
        <v>CF13A</v>
      </c>
      <c r="P8" s="67" t="str">
        <f>'Field data and Waste 1'!P8</f>
        <v>CF14</v>
      </c>
      <c r="Q8" s="67" t="str">
        <f>'Field data and Waste 1'!Q8</f>
        <v>CF15</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0" t="s">
        <v>3</v>
      </c>
      <c r="B9" s="110"/>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0" t="s">
        <v>4</v>
      </c>
      <c r="B10" s="110"/>
      <c r="C10" s="67">
        <f>'Field data and Waste 1'!C10</f>
        <v>5.6</v>
      </c>
      <c r="D10" s="67">
        <f>'Field data and Waste 1'!D10</f>
        <v>6.3</v>
      </c>
      <c r="E10" s="67">
        <f>'Field data and Waste 1'!E10</f>
        <v>5.5</v>
      </c>
      <c r="F10" s="67">
        <f>'Field data and Waste 1'!F10</f>
        <v>5.6</v>
      </c>
      <c r="G10" s="67">
        <f>'Field data and Waste 1'!G10</f>
        <v>5.6</v>
      </c>
      <c r="H10" s="67">
        <f>'Field data and Waste 1'!H10</f>
        <v>6.3</v>
      </c>
      <c r="I10" s="67">
        <f>'Field data and Waste 1'!I10</f>
        <v>5.8</v>
      </c>
      <c r="J10" s="67">
        <f>'Field data and Waste 1'!J10</f>
        <v>5.7</v>
      </c>
      <c r="K10" s="67">
        <f>'Field data and Waste 1'!K10</f>
        <v>5.7</v>
      </c>
      <c r="L10" s="67">
        <f>'Field data and Waste 1'!L10</f>
        <v>5.7</v>
      </c>
      <c r="M10" s="67">
        <f>'Field data and Waste 1'!M10</f>
        <v>5.7</v>
      </c>
      <c r="N10" s="67">
        <f>'Field data and Waste 1'!N10</f>
        <v>6</v>
      </c>
      <c r="O10" s="67">
        <f>'Field data and Waste 1'!O10</f>
        <v>5.7</v>
      </c>
      <c r="P10" s="67">
        <f>'Field data and Waste 1'!P10</f>
        <v>5.7</v>
      </c>
      <c r="Q10" s="67">
        <f>'Field data and Waste 1'!Q10</f>
        <v>6.7</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0" t="s">
        <v>5</v>
      </c>
      <c r="B11" s="110"/>
      <c r="C11" s="67">
        <f>'Field data and Waste 1'!C11</f>
        <v>2</v>
      </c>
      <c r="D11" s="67">
        <f>'Field data and Waste 1'!D11</f>
        <v>3</v>
      </c>
      <c r="E11" s="67">
        <f>'Field data and Waste 1'!E11</f>
        <v>2</v>
      </c>
      <c r="F11" s="67">
        <f>'Field data and Waste 1'!F11</f>
        <v>2</v>
      </c>
      <c r="G11" s="67">
        <f>'Field data and Waste 1'!G11</f>
        <v>3</v>
      </c>
      <c r="H11" s="67">
        <f>'Field data and Waste 1'!H11</f>
        <v>3</v>
      </c>
      <c r="I11" s="67">
        <f>'Field data and Waste 1'!I11</f>
        <v>2</v>
      </c>
      <c r="J11" s="67">
        <f>'Field data and Waste 1'!J11</f>
        <v>2</v>
      </c>
      <c r="K11" s="67">
        <f>'Field data and Waste 1'!K11</f>
        <v>0</v>
      </c>
      <c r="L11" s="67">
        <f>'Field data and Waste 1'!L11</f>
        <v>1</v>
      </c>
      <c r="M11" s="67">
        <f>'Field data and Waste 1'!M11</f>
        <v>2</v>
      </c>
      <c r="N11" s="67">
        <f>'Field data and Waste 1'!N11</f>
        <v>2</v>
      </c>
      <c r="O11" s="67">
        <f>'Field data and Waste 1'!O11</f>
        <v>2</v>
      </c>
      <c r="P11" s="67">
        <f>'Field data and Waste 1'!P11</f>
        <v>2</v>
      </c>
      <c r="Q11" s="67">
        <f>'Field data and Waste 1'!Q11</f>
        <v>2</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0" t="s">
        <v>6</v>
      </c>
      <c r="B12" s="110"/>
      <c r="C12" s="67">
        <f>'Field data and Waste 1'!C12</f>
        <v>1</v>
      </c>
      <c r="D12" s="67">
        <f>'Field data and Waste 1'!D12</f>
        <v>2</v>
      </c>
      <c r="E12" s="67">
        <f>'Field data and Waste 1'!E12</f>
        <v>0</v>
      </c>
      <c r="F12" s="67">
        <f>'Field data and Waste 1'!F12</f>
        <v>0</v>
      </c>
      <c r="G12" s="67">
        <f>'Field data and Waste 1'!G12</f>
        <v>2</v>
      </c>
      <c r="H12" s="67">
        <f>'Field data and Waste 1'!H12</f>
        <v>3</v>
      </c>
      <c r="I12" s="67">
        <f>'Field data and Waste 1'!I12</f>
        <v>2</v>
      </c>
      <c r="J12" s="67">
        <f>'Field data and Waste 1'!J12</f>
        <v>2</v>
      </c>
      <c r="K12" s="67">
        <f>'Field data and Waste 1'!K12</f>
        <v>1</v>
      </c>
      <c r="L12" s="67">
        <f>'Field data and Waste 1'!L12</f>
        <v>0</v>
      </c>
      <c r="M12" s="67">
        <f>'Field data and Waste 1'!M12</f>
        <v>1</v>
      </c>
      <c r="N12" s="67">
        <f>'Field data and Waste 1'!N12</f>
        <v>1</v>
      </c>
      <c r="O12" s="67">
        <f>'Field data and Waste 1'!O12</f>
        <v>0</v>
      </c>
      <c r="P12" s="67">
        <f>'Field data and Waste 1'!P12</f>
        <v>3</v>
      </c>
      <c r="Q12" s="67">
        <f>'Field data and Waste 1'!Q12</f>
        <v>2</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0" t="s">
        <v>7</v>
      </c>
      <c r="B13" s="110"/>
      <c r="C13" s="67">
        <f>'Field data and Waste 1'!C13</f>
        <v>2</v>
      </c>
      <c r="D13" s="67">
        <f>'Field data and Waste 1'!D13</f>
        <v>2</v>
      </c>
      <c r="E13" s="67">
        <f>'Field data and Waste 1'!E13</f>
        <v>2</v>
      </c>
      <c r="F13" s="67">
        <f>'Field data and Waste 1'!F13</f>
        <v>2</v>
      </c>
      <c r="G13" s="67">
        <f>'Field data and Waste 1'!G13</f>
        <v>2</v>
      </c>
      <c r="H13" s="67">
        <f>'Field data and Waste 1'!H13</f>
        <v>2</v>
      </c>
      <c r="I13" s="67">
        <f>'Field data and Waste 1'!I13</f>
        <v>2</v>
      </c>
      <c r="J13" s="67">
        <f>'Field data and Waste 1'!J13</f>
        <v>2</v>
      </c>
      <c r="K13" s="67">
        <f>'Field data and Waste 1'!K13</f>
        <v>2</v>
      </c>
      <c r="L13" s="67">
        <f>'Field data and Waste 1'!L13</f>
        <v>2</v>
      </c>
      <c r="M13" s="67">
        <f>'Field data and Waste 1'!M13</f>
        <v>2</v>
      </c>
      <c r="N13" s="67">
        <f>'Field data and Waste 1'!N13</f>
        <v>3</v>
      </c>
      <c r="O13" s="67">
        <f>'Field data and Waste 1'!O13</f>
        <v>2</v>
      </c>
      <c r="P13" s="67">
        <f>'Field data and Waste 1'!P13</f>
        <v>3</v>
      </c>
      <c r="Q13" s="67">
        <f>'Field data and Waste 1'!Q13</f>
        <v>2</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4" t="s">
        <v>8</v>
      </c>
      <c r="B14" s="114"/>
      <c r="C14" s="73" t="str">
        <f>'Field data and Waste 1'!C14</f>
        <v xml:space="preserve">Grass Silage (30% DM) </v>
      </c>
      <c r="D14" s="73" t="str">
        <f>'Field data and Waste 1'!D14</f>
        <v xml:space="preserve">Grass Silage (30% DM) </v>
      </c>
      <c r="E14" s="73" t="str">
        <f>'Field data and Waste 1'!E14</f>
        <v xml:space="preserve">Grass Silage (30% DM) </v>
      </c>
      <c r="F14" s="73" t="str">
        <f>'Field data and Waste 1'!F14</f>
        <v xml:space="preserve">Grass Silage (30% DM) </v>
      </c>
      <c r="G14" s="73" t="str">
        <f>'Field data and Waste 1'!G14</f>
        <v xml:space="preserve">Grass Silage (30% DM) </v>
      </c>
      <c r="H14" s="73" t="str">
        <f>'Field data and Waste 1'!H14</f>
        <v xml:space="preserve">Grass Silage (30% DM) </v>
      </c>
      <c r="I14" s="73" t="str">
        <f>'Field data and Waste 1'!I14</f>
        <v xml:space="preserve">Grass Silage (30% DM) </v>
      </c>
      <c r="J14" s="73" t="str">
        <f>'Field data and Waste 1'!J14</f>
        <v xml:space="preserve">Grass Silage (30% DM) </v>
      </c>
      <c r="K14" s="73" t="str">
        <f>'Field data and Waste 1'!K14</f>
        <v xml:space="preserve">Grass Silage (30% DM) </v>
      </c>
      <c r="L14" s="73" t="str">
        <f>'Field data and Waste 1'!L14</f>
        <v xml:space="preserve">Grass Silage (30% DM) </v>
      </c>
      <c r="M14" s="73" t="str">
        <f>'Field data and Waste 1'!M14</f>
        <v xml:space="preserve">Grass Silage (30% DM) </v>
      </c>
      <c r="N14" s="73" t="str">
        <f>'Field data and Waste 1'!N14</f>
        <v xml:space="preserve">Grass Silage (30% DM) </v>
      </c>
      <c r="O14" s="73" t="str">
        <f>'Field data and Waste 1'!O14</f>
        <v xml:space="preserve">Grass Silage (30% DM) </v>
      </c>
      <c r="P14" s="73" t="str">
        <f>'Field data and Waste 1'!P14</f>
        <v xml:space="preserve">Grass Silage (30% DM) </v>
      </c>
      <c r="Q14" s="73" t="str">
        <f>'Field data and Waste 1'!Q14</f>
        <v xml:space="preserve">Grass Silage (30% DM) </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3" t="s">
        <v>9</v>
      </c>
      <c r="B15" s="113"/>
      <c r="C15" s="67">
        <f>'Field data and Waste 1'!C15</f>
        <v>45</v>
      </c>
      <c r="D15" s="67">
        <f>'Field data and Waste 1'!D15</f>
        <v>45</v>
      </c>
      <c r="E15" s="67">
        <f>'Field data and Waste 1'!E15</f>
        <v>45</v>
      </c>
      <c r="F15" s="67">
        <f>'Field data and Waste 1'!F15</f>
        <v>45</v>
      </c>
      <c r="G15" s="67">
        <f>'Field data and Waste 1'!G15</f>
        <v>45</v>
      </c>
      <c r="H15" s="67">
        <f>'Field data and Waste 1'!H15</f>
        <v>45</v>
      </c>
      <c r="I15" s="67">
        <f>'Field data and Waste 1'!I15</f>
        <v>45</v>
      </c>
      <c r="J15" s="67">
        <f>'Field data and Waste 1'!J15</f>
        <v>45</v>
      </c>
      <c r="K15" s="67">
        <f>'Field data and Waste 1'!K15</f>
        <v>45</v>
      </c>
      <c r="L15" s="67">
        <f>'Field data and Waste 1'!L15</f>
        <v>45</v>
      </c>
      <c r="M15" s="67">
        <f>'Field data and Waste 1'!M15</f>
        <v>45</v>
      </c>
      <c r="N15" s="67">
        <f>'Field data and Waste 1'!N15</f>
        <v>45</v>
      </c>
      <c r="O15" s="67">
        <f>'Field data and Waste 1'!O15</f>
        <v>45</v>
      </c>
      <c r="P15" s="67">
        <f>'Field data and Waste 1'!P15</f>
        <v>45</v>
      </c>
      <c r="Q15" s="67">
        <f>'Field data and Waste 1'!Q15</f>
        <v>45</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5" t="s">
        <v>44</v>
      </c>
      <c r="B16" s="115"/>
      <c r="C16" s="74" t="str">
        <f>'Field data and Waste 1'!C16</f>
        <v>Sandy Loam</v>
      </c>
      <c r="D16" s="74" t="str">
        <f>'Field data and Waste 1'!D16</f>
        <v>Sandy Loam</v>
      </c>
      <c r="E16" s="74" t="str">
        <f>'Field data and Waste 1'!E16</f>
        <v>Sandy Loam</v>
      </c>
      <c r="F16" s="74" t="str">
        <f>'Field data and Waste 1'!F16</f>
        <v>Sandy Loam</v>
      </c>
      <c r="G16" s="74" t="str">
        <f>'Field data and Waste 1'!G16</f>
        <v>Sandy Loam</v>
      </c>
      <c r="H16" s="74" t="str">
        <f>'Field data and Waste 1'!H16</f>
        <v>Medium/Clay</v>
      </c>
      <c r="I16" s="74" t="str">
        <f>'Field data and Waste 1'!I16</f>
        <v>Medium/Clay</v>
      </c>
      <c r="J16" s="74" t="str">
        <f>'Field data and Waste 1'!J16</f>
        <v>Sandy Loam</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2" t="s">
        <v>69</v>
      </c>
      <c r="B17" s="103"/>
      <c r="C17" s="39">
        <f>(VLOOKUP(C$14,$AI2:$AK26,2,FALSE))*C$15</f>
        <v>94.5</v>
      </c>
      <c r="D17" s="39">
        <f t="shared" ref="D17:V17" si="0">(VLOOKUP(D$14,$AI2:$AK26,2,FALSE))*D$15</f>
        <v>94.5</v>
      </c>
      <c r="E17" s="39">
        <f t="shared" si="0"/>
        <v>94.5</v>
      </c>
      <c r="F17" s="39">
        <f t="shared" si="0"/>
        <v>94.5</v>
      </c>
      <c r="G17" s="39">
        <f t="shared" si="0"/>
        <v>94.5</v>
      </c>
      <c r="H17" s="39">
        <f t="shared" si="0"/>
        <v>94.5</v>
      </c>
      <c r="I17" s="39">
        <f t="shared" si="0"/>
        <v>94.5</v>
      </c>
      <c r="J17" s="39">
        <f t="shared" si="0"/>
        <v>94.5</v>
      </c>
      <c r="K17" s="39">
        <f t="shared" si="0"/>
        <v>94.5</v>
      </c>
      <c r="L17" s="39">
        <f t="shared" si="0"/>
        <v>94.5</v>
      </c>
      <c r="M17" s="39">
        <f t="shared" si="0"/>
        <v>94.5</v>
      </c>
      <c r="N17" s="39">
        <f t="shared" si="0"/>
        <v>94.5</v>
      </c>
      <c r="O17" s="39">
        <f t="shared" si="0"/>
        <v>94.5</v>
      </c>
      <c r="P17" s="39">
        <f t="shared" si="0"/>
        <v>94.5</v>
      </c>
      <c r="Q17" s="39">
        <f t="shared" si="0"/>
        <v>94.5</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4" t="s">
        <v>23</v>
      </c>
      <c r="B18" s="105"/>
      <c r="C18" s="24">
        <f>$D31</f>
        <v>94.425855999999996</v>
      </c>
      <c r="D18" s="24">
        <f>$D32</f>
        <v>94.425855999999996</v>
      </c>
      <c r="E18" s="24">
        <f>$D33</f>
        <v>94.425855999999996</v>
      </c>
      <c r="F18" s="24">
        <f>$D34</f>
        <v>94.425855999999996</v>
      </c>
      <c r="G18" s="24">
        <f>$D35</f>
        <v>94.425855999999996</v>
      </c>
      <c r="H18" s="24">
        <f>$D36</f>
        <v>94.425855999999996</v>
      </c>
      <c r="I18" s="24">
        <f>$D37</f>
        <v>94.425855999999996</v>
      </c>
      <c r="J18" s="24">
        <f>$D38</f>
        <v>94.425855999999996</v>
      </c>
      <c r="K18" s="24">
        <f>$D39</f>
        <v>94.425855999999996</v>
      </c>
      <c r="L18" s="24">
        <f>$D40</f>
        <v>94.425855999999996</v>
      </c>
      <c r="M18" s="24">
        <f>$D41</f>
        <v>94.425855999999996</v>
      </c>
      <c r="N18" s="24">
        <f>$D42</f>
        <v>94.425855999999996</v>
      </c>
      <c r="O18" s="24">
        <f>$D43</f>
        <v>94.425855999999996</v>
      </c>
      <c r="P18" s="24">
        <f>$D44</f>
        <v>94.425855999999996</v>
      </c>
      <c r="Q18" s="24">
        <f>$D45</f>
        <v>94.425855999999996</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4" t="s">
        <v>87</v>
      </c>
      <c r="B19" s="105"/>
      <c r="C19" s="24">
        <f>C18-C17</f>
        <v>-7.4144000000003984E-2</v>
      </c>
      <c r="D19" s="24">
        <f t="shared" ref="D19:V19" si="1">D18-D17</f>
        <v>-7.4144000000003984E-2</v>
      </c>
      <c r="E19" s="24">
        <f t="shared" si="1"/>
        <v>-7.4144000000003984E-2</v>
      </c>
      <c r="F19" s="24">
        <f t="shared" si="1"/>
        <v>-7.4144000000003984E-2</v>
      </c>
      <c r="G19" s="24">
        <f t="shared" si="1"/>
        <v>-7.4144000000003984E-2</v>
      </c>
      <c r="H19" s="24">
        <f t="shared" si="1"/>
        <v>-7.4144000000003984E-2</v>
      </c>
      <c r="I19" s="24">
        <f t="shared" si="1"/>
        <v>-7.4144000000003984E-2</v>
      </c>
      <c r="J19" s="24">
        <f t="shared" si="1"/>
        <v>-7.4144000000003984E-2</v>
      </c>
      <c r="K19" s="24">
        <f t="shared" si="1"/>
        <v>-7.4144000000003984E-2</v>
      </c>
      <c r="L19" s="24">
        <f t="shared" si="1"/>
        <v>-7.4144000000003984E-2</v>
      </c>
      <c r="M19" s="24">
        <f t="shared" si="1"/>
        <v>-7.4144000000003984E-2</v>
      </c>
      <c r="N19" s="24">
        <f t="shared" si="1"/>
        <v>-7.4144000000003984E-2</v>
      </c>
      <c r="O19" s="24">
        <f t="shared" si="1"/>
        <v>-7.4144000000003984E-2</v>
      </c>
      <c r="P19" s="24">
        <f t="shared" si="1"/>
        <v>-7.4144000000003984E-2</v>
      </c>
      <c r="Q19" s="24">
        <f t="shared" si="1"/>
        <v>-7.4144000000003984E-2</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6" t="s">
        <v>88</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2" t="s">
        <v>85</v>
      </c>
      <c r="B21" s="103"/>
      <c r="C21" s="39">
        <f>(VLOOKUP(C$14,$AI2:$AK26,3,FALSE))*C$15</f>
        <v>324</v>
      </c>
      <c r="D21" s="39">
        <f t="shared" ref="D21:V21" si="2">(VLOOKUP(D$14,$AI2:$AK26,3,FALSE))*D$15</f>
        <v>324</v>
      </c>
      <c r="E21" s="39">
        <f t="shared" si="2"/>
        <v>324</v>
      </c>
      <c r="F21" s="39">
        <f t="shared" si="2"/>
        <v>324</v>
      </c>
      <c r="G21" s="39">
        <f t="shared" si="2"/>
        <v>324</v>
      </c>
      <c r="H21" s="39">
        <f t="shared" si="2"/>
        <v>324</v>
      </c>
      <c r="I21" s="39">
        <f t="shared" si="2"/>
        <v>324</v>
      </c>
      <c r="J21" s="39">
        <f t="shared" si="2"/>
        <v>324</v>
      </c>
      <c r="K21" s="39">
        <f t="shared" si="2"/>
        <v>324</v>
      </c>
      <c r="L21" s="39">
        <f t="shared" si="2"/>
        <v>324</v>
      </c>
      <c r="M21" s="39">
        <f t="shared" si="2"/>
        <v>324</v>
      </c>
      <c r="N21" s="39">
        <f t="shared" si="2"/>
        <v>324</v>
      </c>
      <c r="O21" s="39">
        <f t="shared" si="2"/>
        <v>324</v>
      </c>
      <c r="P21" s="39">
        <f t="shared" si="2"/>
        <v>324</v>
      </c>
      <c r="Q21" s="39">
        <f t="shared" si="2"/>
        <v>324</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4" t="s">
        <v>86</v>
      </c>
      <c r="B22" s="105"/>
      <c r="C22" s="24">
        <f>$E31</f>
        <v>8.1650799999999997</v>
      </c>
      <c r="D22" s="24">
        <f>$E32</f>
        <v>8.1650799999999997</v>
      </c>
      <c r="E22" s="24">
        <f>$E33</f>
        <v>8.1650799999999997</v>
      </c>
      <c r="F22" s="24">
        <f>$E34</f>
        <v>8.1650799999999997</v>
      </c>
      <c r="G22" s="24">
        <f>$E35</f>
        <v>8.1650799999999997</v>
      </c>
      <c r="H22" s="24">
        <f>$E36</f>
        <v>8.1650799999999997</v>
      </c>
      <c r="I22" s="24">
        <f>$E37</f>
        <v>8.1650799999999997</v>
      </c>
      <c r="J22" s="24">
        <f>$E38</f>
        <v>8.1650799999999997</v>
      </c>
      <c r="K22" s="24">
        <f>$E39</f>
        <v>8.1650799999999997</v>
      </c>
      <c r="L22" s="24">
        <f>$E40</f>
        <v>8.1650799999999997</v>
      </c>
      <c r="M22" s="24">
        <f>$E41</f>
        <v>8.1650799999999997</v>
      </c>
      <c r="N22" s="24">
        <f>$E42</f>
        <v>8.1650799999999997</v>
      </c>
      <c r="O22" s="24">
        <f>$E43</f>
        <v>8.1650799999999997</v>
      </c>
      <c r="P22" s="24">
        <f>$E44</f>
        <v>8.1650799999999997</v>
      </c>
      <c r="Q22" s="24">
        <f>$E45</f>
        <v>8.1650799999999997</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4" t="s">
        <v>89</v>
      </c>
      <c r="B23" s="105"/>
      <c r="C23" s="24">
        <f>C22-C21</f>
        <v>-315.83492000000001</v>
      </c>
      <c r="D23" s="24">
        <f t="shared" ref="D23:V23" si="3">D22-D21</f>
        <v>-315.83492000000001</v>
      </c>
      <c r="E23" s="24">
        <f t="shared" si="3"/>
        <v>-315.83492000000001</v>
      </c>
      <c r="F23" s="24">
        <f t="shared" si="3"/>
        <v>-315.83492000000001</v>
      </c>
      <c r="G23" s="24">
        <f t="shared" si="3"/>
        <v>-315.83492000000001</v>
      </c>
      <c r="H23" s="24">
        <f t="shared" si="3"/>
        <v>-315.83492000000001</v>
      </c>
      <c r="I23" s="24">
        <f t="shared" si="3"/>
        <v>-315.83492000000001</v>
      </c>
      <c r="J23" s="24">
        <f t="shared" si="3"/>
        <v>-315.83492000000001</v>
      </c>
      <c r="K23" s="24">
        <f t="shared" si="3"/>
        <v>-315.83492000000001</v>
      </c>
      <c r="L23" s="24">
        <f t="shared" si="3"/>
        <v>-315.83492000000001</v>
      </c>
      <c r="M23" s="24">
        <f t="shared" si="3"/>
        <v>-315.83492000000001</v>
      </c>
      <c r="N23" s="24">
        <f t="shared" si="3"/>
        <v>-315.83492000000001</v>
      </c>
      <c r="O23" s="24">
        <f t="shared" si="3"/>
        <v>-315.83492000000001</v>
      </c>
      <c r="P23" s="24">
        <f t="shared" si="3"/>
        <v>-315.83492000000001</v>
      </c>
      <c r="Q23" s="24">
        <f t="shared" si="3"/>
        <v>-315.83492000000001</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6" t="s">
        <v>90</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t="s">
        <v>54</v>
      </c>
      <c r="S27" s="101" t="s">
        <v>54</v>
      </c>
      <c r="T27" s="101" t="s">
        <v>54</v>
      </c>
      <c r="U27" s="101" t="s">
        <v>54</v>
      </c>
    </row>
    <row r="28" spans="1:40" s="64" customFormat="1" x14ac:dyDescent="0.25">
      <c r="A28" s="82"/>
      <c r="B28" s="31">
        <v>11.1</v>
      </c>
      <c r="C28" s="23">
        <v>0.72</v>
      </c>
      <c r="D28" s="23">
        <v>1472</v>
      </c>
      <c r="E28" s="23">
        <v>242</v>
      </c>
      <c r="F28" s="23">
        <v>147</v>
      </c>
      <c r="G28" s="23">
        <v>5.57</v>
      </c>
      <c r="H28" s="23">
        <v>37.799999999999997</v>
      </c>
      <c r="I28" s="23">
        <v>0.5</v>
      </c>
      <c r="J28" s="23">
        <v>0.02</v>
      </c>
      <c r="K28" s="30">
        <v>0.05</v>
      </c>
      <c r="L28" s="23">
        <v>0.9</v>
      </c>
      <c r="M28" s="23">
        <v>2.38</v>
      </c>
      <c r="N28" s="23"/>
      <c r="O28" s="23"/>
      <c r="P28" s="23">
        <v>374</v>
      </c>
      <c r="Q28" s="23">
        <v>680</v>
      </c>
      <c r="R28" s="23">
        <v>0.1</v>
      </c>
      <c r="S28" s="23">
        <v>0.5</v>
      </c>
      <c r="T28" s="23">
        <v>0.3</v>
      </c>
      <c r="U28" s="23">
        <v>10</v>
      </c>
    </row>
    <row r="29" spans="1:40" s="15" customFormat="1" ht="27" x14ac:dyDescent="0.25">
      <c r="A29" s="108"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09"/>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CF1</v>
      </c>
      <c r="B31" s="23">
        <v>28</v>
      </c>
      <c r="C31" s="2">
        <f>IF(C$27="%w/w SAR",((C$28*10)*$B31),IF(C$27="%w/w DM",(((C$28*10)*($B$28/100))*$B31),IF(C$27="kg/t SAR",(C$28*$B31),IF(C$27="kg/t DM",((C$28*($B$28/100))*$B31),IF(C$27="mg/kg SAR",((C$28*0.001)*$B31),IF(C$27="mg/kg DM",(((C$28*0.001)*($B$28/100))*$B31),0))))))</f>
        <v>201.59999999999997</v>
      </c>
      <c r="D31" s="2">
        <f>(IF(D$27="%w/w SAR",((D$28*10)*$B31),IF(D$27="%w/w DM",(((D$28*10)*($B$28/100))*$B31),IF(D$27="kg/t SAR",(D$28*$B31),IF(D$27="kg/t DM",((D$28*($B$28/100))*$B31),IF(D$27="mg/kg SAR",((D$28*0.001)*$B31),IF(D$27="mg/kg DM",(((D$28*0.001)*($B$28/100))*$B31),"0")))))))*2.291</f>
        <v>94.425855999999996</v>
      </c>
      <c r="E31" s="2">
        <f>(IF(E$27="%w/w SAR",((E$28*10)*$B31),IF(E$27="%w/w DM",(((E$28*10)*($B$28/100))*$B31),IF(E$27="kg/t SAR",(E$28*$B31),IF(E$27="kg/t DM",((E$28*($B$28/100))*$B31),IF(E$27="mg/kg SAR",((E$28*0.001)*$B31),IF(E$27="mg/kg DM",(((E$28*0.001)*($B$28/100))*$B31),"0")))))))*1.205</f>
        <v>8.1650799999999997</v>
      </c>
      <c r="F31" s="2">
        <f>(IF(F$27="%w/w SAR",((F$28*10)*$B31),IF(F$27="%w/w DM",(((F$28*10)*($B$28/100))*$B31),IF(F$27="kg/t SAR",(F$28*$B31),IF(F$27="kg/t DM",((F$28*($B$28/100))*$B31),IF(F$27="mg/kg SAR",((F$28*0.001)*$B31),IF(F$27="mg/kg DM",(((F$28*0.001)*($B$28/100))*$B31),"0")))))))*1.658</f>
        <v>6.8243279999999995</v>
      </c>
      <c r="G31" s="2">
        <f t="shared" ref="G31:P46" si="5">IF(G$27="%w/w SAR",((G$28*10)*$B31),IF(G$27="%w/w DM",(((G$28*10)*($B$28/100))*$B31),IF(G$27="kg/t SAR",(G$28*$B31),IF(G$27="kg/t DM",((G$28*($B$28/100))*$B31),IF(G$27="mg/kg SAR",((G$28*0.001)*$B31),IF(G$27="mg/kg DM",(((G$28*0.001)*($B$28/100))*$B31),0))))))</f>
        <v>0.15596000000000002</v>
      </c>
      <c r="H31" s="2">
        <f t="shared" si="5"/>
        <v>1.0584</v>
      </c>
      <c r="I31" s="2">
        <f t="shared" si="5"/>
        <v>1.4E-2</v>
      </c>
      <c r="J31" s="2">
        <f t="shared" si="5"/>
        <v>5.6000000000000006E-4</v>
      </c>
      <c r="K31" s="2">
        <f t="shared" si="5"/>
        <v>1.4E-3</v>
      </c>
      <c r="L31" s="2">
        <f t="shared" si="5"/>
        <v>2.5200000000000004E-2</v>
      </c>
      <c r="M31" s="2">
        <f t="shared" si="5"/>
        <v>6.6639999999999991E-2</v>
      </c>
      <c r="N31" s="2">
        <f t="shared" si="5"/>
        <v>0</v>
      </c>
      <c r="O31" s="2">
        <f t="shared" si="5"/>
        <v>0</v>
      </c>
      <c r="P31" s="2">
        <f t="shared" si="5"/>
        <v>10.472</v>
      </c>
      <c r="Q31" s="2">
        <f>(IF(Q$27="%w/w SAR",((Q$28*10)*$B31),IF(Q$27="%w/w DM",(((Q$28*10)*($B$28/100))*$B31),IF(Q$27="kg/t SAR",(Q$28*$B31),IF(Q$27="kg/t DM",((Q$28*($B$28/100))*$B31),IF(Q$27="mg/kg SAR",((Q$28*0.001)*$B31),IF(Q$27="mg/kg DM",(((Q$28*0.001)*($B$28/100))*$B31),0)))))))*2.5</f>
        <v>47.600000000000009</v>
      </c>
      <c r="R31" s="2">
        <f>IF(R$27="%w/w SAR",((R$28*10)*$B31),IF(R$27="%w/w DM",(((R$28*10)*($B$28/100))*$B31),IF(R$27="kg/t SAR",(R$28*$B31),IF(R$27="kg/t DM",((R$28*($B$28/100))*$B31),IF(R$27="mg/kg SAR",((R$28*0.001)*$B31),IF(R$27="mg/kg DM",(((R$28*0.001)*($B$28/100))*$B31),0))))))</f>
        <v>2.8E-3</v>
      </c>
      <c r="S31" s="2">
        <f>IF(S$27="%w/w SAR",((S$28*10)*$B31),IF(S$27="%w/w DM",(((S$28*10)*($B$28/100))*$B31),IF(S$27="kg/t SAR",(S$28*$B31),IF(S$27="kg/t DM",((S$28*($B$28/100))*$B31),IF(S$27="mg/kg SAR",((S$28*0.001)*$B31),IF(S$27="mg/kg DM",(((S$28*0.001)*($B$28/100))*$B31),0))))))</f>
        <v>1.4E-2</v>
      </c>
      <c r="T31" s="2">
        <f>IF(T$27="%w/w SAR",((T$28*10)*$B31),IF(T$27="%w/w DM",(((T$28*10)*($B$28/100))*$B31),IF(T$27="kg/t SAR",(T$28*$B31),IF(T$27="kg/t DM",((T$28*($B$28/100))*$B31),IF(T$27="mg/kg SAR",((T$28*0.001)*$B31),IF(T$27="mg/kg DM",(((T$28*0.001)*($B$28/100))*$B31),0))))))</f>
        <v>8.3999999999999995E-3</v>
      </c>
      <c r="U31" s="2">
        <f>IF(U$27="%w/w SAR",((U$28*10)*$B31),IF(U$27="%w/w DM",(((U$28*10)*($B$28/100))*$B31),IF(U$27="kg/t SAR",(U$28*$B31),IF(U$27="kg/t DM",((U$28*($B$28/100))*$B31),IF(U$27="mg/kg SAR",((U$28*0.001)*$B31),IF(U$27="mg/kg DM",(((U$28*0.001)*($B$28/100))*$B31),0))))))</f>
        <v>0.28000000000000003</v>
      </c>
      <c r="AB31" s="66"/>
      <c r="AC31" s="66"/>
      <c r="AD31" s="66"/>
      <c r="AE31" s="66"/>
      <c r="AF31" s="66"/>
      <c r="AG31" s="66"/>
      <c r="AH31" s="66"/>
      <c r="AI31" s="66"/>
    </row>
    <row r="32" spans="1:40" s="83" customFormat="1" x14ac:dyDescent="0.25">
      <c r="A32" s="21" t="str">
        <f>D8</f>
        <v>CF2</v>
      </c>
      <c r="B32" s="23">
        <v>28</v>
      </c>
      <c r="C32" s="2">
        <f t="shared" ref="C32:C50" si="6">IF(C$27="%w/w SAR",((C$28*10)*$B32),IF(C$27="%w/w DM",(((C$28*10)*($B$28/100))*$B32),IF(C$27="kg/t SAR",(C$28*$B32),IF(C$27="kg/t DM",((C$28*($B$28/100))*$B32),IF(C$27="mg/kg SAR",((C$28*0.001)*$B32),IF(C$27="mg/kg DM",(((C$28*0.001)*($B$28/100))*$B32),0))))))</f>
        <v>201.59999999999997</v>
      </c>
      <c r="D32" s="2">
        <f t="shared" ref="D32:D50" si="7">(IF(D$27="%w/w SAR",((D$28*10)*$B32),IF(D$27="%w/w DM",(((D$28*10)*($B$28/100))*$B32),IF(D$27="kg/t SAR",(D$28*$B32),IF(D$27="kg/t DM",((D$28*($B$28/100))*$B32),IF(D$27="mg/kg SAR",((D$28*0.001)*$B32),IF(D$27="mg/kg DM",(((D$28*0.001)*($B$28/100))*$B32),"0")))))))*2.291</f>
        <v>94.425855999999996</v>
      </c>
      <c r="E32" s="2">
        <f t="shared" ref="E32:E50" si="8">(IF(E$27="%w/w SAR",((E$28*10)*$B32),IF(E$27="%w/w DM",(((E$28*10)*($B$28/100))*$B32),IF(E$27="kg/t SAR",(E$28*$B32),IF(E$27="kg/t DM",((E$28*($B$28/100))*$B32),IF(E$27="mg/kg SAR",((E$28*0.001)*$B32),IF(E$27="mg/kg DM",(((E$28*0.001)*($B$28/100))*$B32),"0")))))))*1.205</f>
        <v>8.1650799999999997</v>
      </c>
      <c r="F32" s="2">
        <f t="shared" ref="F32:F50" si="9">(IF(F$27="%w/w SAR",((F$28*10)*$B32),IF(F$27="%w/w DM",(((F$28*10)*($B$28/100))*$B32),IF(F$27="kg/t SAR",(F$28*$B32),IF(F$27="kg/t DM",((F$28*($B$28/100))*$B32),IF(F$27="mg/kg SAR",((F$28*0.001)*$B32),IF(F$27="mg/kg DM",(((F$28*0.001)*($B$28/100))*$B32),"0")))))))*1.658</f>
        <v>6.8243279999999995</v>
      </c>
      <c r="G32" s="2">
        <f t="shared" si="5"/>
        <v>0.15596000000000002</v>
      </c>
      <c r="H32" s="2">
        <f t="shared" si="5"/>
        <v>1.0584</v>
      </c>
      <c r="I32" s="2">
        <f t="shared" si="5"/>
        <v>1.4E-2</v>
      </c>
      <c r="J32" s="2">
        <f t="shared" si="5"/>
        <v>5.6000000000000006E-4</v>
      </c>
      <c r="K32" s="2">
        <f t="shared" si="5"/>
        <v>1.4E-3</v>
      </c>
      <c r="L32" s="2">
        <f t="shared" si="5"/>
        <v>2.5200000000000004E-2</v>
      </c>
      <c r="M32" s="2">
        <f t="shared" si="5"/>
        <v>6.6639999999999991E-2</v>
      </c>
      <c r="N32" s="2">
        <f t="shared" si="5"/>
        <v>0</v>
      </c>
      <c r="O32" s="2">
        <f t="shared" si="5"/>
        <v>0</v>
      </c>
      <c r="P32" s="2">
        <f t="shared" si="5"/>
        <v>10.472</v>
      </c>
      <c r="Q32" s="2">
        <f t="shared" ref="Q32:Q50" si="10">(IF(Q$27="%w/w SAR",((Q$28*10)*$B32),IF(Q$27="%w/w DM",(((Q$28*10)*($B$28/100))*$B32),IF(Q$27="kg/t SAR",(Q$28*$B32),IF(Q$27="kg/t DM",((Q$28*($B$28/100))*$B32),IF(Q$27="mg/kg SAR",((Q$28*0.001)*$B32),IF(Q$27="mg/kg DM",(((Q$28*0.001)*($B$28/100))*$B32),0)))))))*2.5</f>
        <v>47.600000000000009</v>
      </c>
      <c r="R32" s="2">
        <f t="shared" ref="R32:U50" si="11">IF(R$27="%w/w SAR",((R$28*10)*$B32),IF(R$27="%w/w DM",(((R$28*10)*($B$28/100))*$B32),IF(R$27="kg/t SAR",(R$28*$B32),IF(R$27="kg/t DM",((R$28*($B$28/100))*$B32),IF(R$27="mg/kg SAR",((R$28*0.001)*$B32),IF(R$27="mg/kg DM",(((R$28*0.001)*($B$28/100))*$B32),0))))))</f>
        <v>2.8E-3</v>
      </c>
      <c r="S32" s="2">
        <f t="shared" si="11"/>
        <v>1.4E-2</v>
      </c>
      <c r="T32" s="2">
        <f t="shared" si="11"/>
        <v>8.3999999999999995E-3</v>
      </c>
      <c r="U32" s="2">
        <f t="shared" si="11"/>
        <v>0.28000000000000003</v>
      </c>
      <c r="AB32" s="66"/>
      <c r="AC32" s="66"/>
      <c r="AD32" s="66"/>
      <c r="AE32" s="66"/>
      <c r="AF32" s="66"/>
      <c r="AG32" s="66"/>
      <c r="AH32" s="66"/>
      <c r="AI32" s="66"/>
    </row>
    <row r="33" spans="1:35" s="83" customFormat="1" x14ac:dyDescent="0.25">
      <c r="A33" s="21" t="str">
        <f>E8</f>
        <v>CF3</v>
      </c>
      <c r="B33" s="23">
        <v>28</v>
      </c>
      <c r="C33" s="2">
        <f t="shared" si="6"/>
        <v>201.59999999999997</v>
      </c>
      <c r="D33" s="2">
        <f t="shared" si="7"/>
        <v>94.425855999999996</v>
      </c>
      <c r="E33" s="2">
        <f t="shared" si="8"/>
        <v>8.1650799999999997</v>
      </c>
      <c r="F33" s="2">
        <f t="shared" si="9"/>
        <v>6.8243279999999995</v>
      </c>
      <c r="G33" s="2">
        <f t="shared" si="5"/>
        <v>0.15596000000000002</v>
      </c>
      <c r="H33" s="2">
        <f t="shared" si="5"/>
        <v>1.0584</v>
      </c>
      <c r="I33" s="2">
        <f t="shared" si="5"/>
        <v>1.4E-2</v>
      </c>
      <c r="J33" s="2">
        <f t="shared" si="5"/>
        <v>5.6000000000000006E-4</v>
      </c>
      <c r="K33" s="2">
        <f t="shared" si="5"/>
        <v>1.4E-3</v>
      </c>
      <c r="L33" s="2">
        <f t="shared" si="5"/>
        <v>2.5200000000000004E-2</v>
      </c>
      <c r="M33" s="2">
        <f t="shared" si="5"/>
        <v>6.6639999999999991E-2</v>
      </c>
      <c r="N33" s="2">
        <f t="shared" si="5"/>
        <v>0</v>
      </c>
      <c r="O33" s="2">
        <f t="shared" si="5"/>
        <v>0</v>
      </c>
      <c r="P33" s="2">
        <f t="shared" si="5"/>
        <v>10.472</v>
      </c>
      <c r="Q33" s="2">
        <f t="shared" si="10"/>
        <v>47.600000000000009</v>
      </c>
      <c r="R33" s="2">
        <f t="shared" si="11"/>
        <v>2.8E-3</v>
      </c>
      <c r="S33" s="2">
        <f t="shared" si="11"/>
        <v>1.4E-2</v>
      </c>
      <c r="T33" s="2">
        <f t="shared" si="11"/>
        <v>8.3999999999999995E-3</v>
      </c>
      <c r="U33" s="2">
        <f t="shared" si="11"/>
        <v>0.28000000000000003</v>
      </c>
      <c r="AB33" s="66"/>
      <c r="AC33" s="66"/>
      <c r="AD33" s="66"/>
      <c r="AE33" s="66"/>
      <c r="AF33" s="66"/>
      <c r="AG33" s="66"/>
      <c r="AH33" s="66"/>
      <c r="AI33" s="66"/>
    </row>
    <row r="34" spans="1:35" s="83" customFormat="1" x14ac:dyDescent="0.25">
      <c r="A34" s="21" t="str">
        <f>F8</f>
        <v>CF4</v>
      </c>
      <c r="B34" s="23">
        <v>28</v>
      </c>
      <c r="C34" s="2">
        <f t="shared" si="6"/>
        <v>201.59999999999997</v>
      </c>
      <c r="D34" s="2">
        <f t="shared" si="7"/>
        <v>94.425855999999996</v>
      </c>
      <c r="E34" s="2">
        <f t="shared" si="8"/>
        <v>8.1650799999999997</v>
      </c>
      <c r="F34" s="2">
        <f t="shared" si="9"/>
        <v>6.8243279999999995</v>
      </c>
      <c r="G34" s="2">
        <f t="shared" si="5"/>
        <v>0.15596000000000002</v>
      </c>
      <c r="H34" s="2">
        <f t="shared" si="5"/>
        <v>1.0584</v>
      </c>
      <c r="I34" s="2">
        <f t="shared" si="5"/>
        <v>1.4E-2</v>
      </c>
      <c r="J34" s="2">
        <f t="shared" si="5"/>
        <v>5.6000000000000006E-4</v>
      </c>
      <c r="K34" s="2">
        <f t="shared" si="5"/>
        <v>1.4E-3</v>
      </c>
      <c r="L34" s="2">
        <f t="shared" si="5"/>
        <v>2.5200000000000004E-2</v>
      </c>
      <c r="M34" s="2">
        <f t="shared" si="5"/>
        <v>6.6639999999999991E-2</v>
      </c>
      <c r="N34" s="2">
        <f t="shared" si="5"/>
        <v>0</v>
      </c>
      <c r="O34" s="2">
        <f t="shared" si="5"/>
        <v>0</v>
      </c>
      <c r="P34" s="2">
        <f t="shared" si="5"/>
        <v>10.472</v>
      </c>
      <c r="Q34" s="2">
        <f t="shared" si="10"/>
        <v>47.600000000000009</v>
      </c>
      <c r="R34" s="2">
        <f t="shared" si="11"/>
        <v>2.8E-3</v>
      </c>
      <c r="S34" s="2">
        <f t="shared" si="11"/>
        <v>1.4E-2</v>
      </c>
      <c r="T34" s="2">
        <f t="shared" si="11"/>
        <v>8.3999999999999995E-3</v>
      </c>
      <c r="U34" s="2">
        <f t="shared" si="11"/>
        <v>0.28000000000000003</v>
      </c>
      <c r="AB34" s="66"/>
      <c r="AC34" s="66"/>
      <c r="AD34" s="66"/>
      <c r="AE34" s="66"/>
      <c r="AF34" s="66"/>
      <c r="AG34" s="66"/>
      <c r="AH34" s="66"/>
      <c r="AI34" s="66"/>
    </row>
    <row r="35" spans="1:35" s="83" customFormat="1" x14ac:dyDescent="0.25">
      <c r="A35" s="21" t="str">
        <f>G8</f>
        <v>CF5</v>
      </c>
      <c r="B35" s="23">
        <v>28</v>
      </c>
      <c r="C35" s="2">
        <f t="shared" si="6"/>
        <v>201.59999999999997</v>
      </c>
      <c r="D35" s="2">
        <f t="shared" si="7"/>
        <v>94.425855999999996</v>
      </c>
      <c r="E35" s="2">
        <f t="shared" si="8"/>
        <v>8.1650799999999997</v>
      </c>
      <c r="F35" s="2">
        <f t="shared" si="9"/>
        <v>6.8243279999999995</v>
      </c>
      <c r="G35" s="2">
        <f t="shared" si="5"/>
        <v>0.15596000000000002</v>
      </c>
      <c r="H35" s="2">
        <f t="shared" si="5"/>
        <v>1.0584</v>
      </c>
      <c r="I35" s="2">
        <f t="shared" si="5"/>
        <v>1.4E-2</v>
      </c>
      <c r="J35" s="2">
        <f t="shared" si="5"/>
        <v>5.6000000000000006E-4</v>
      </c>
      <c r="K35" s="2">
        <f t="shared" si="5"/>
        <v>1.4E-3</v>
      </c>
      <c r="L35" s="2">
        <f t="shared" si="5"/>
        <v>2.5200000000000004E-2</v>
      </c>
      <c r="M35" s="2">
        <f t="shared" si="5"/>
        <v>6.6639999999999991E-2</v>
      </c>
      <c r="N35" s="2">
        <f t="shared" si="5"/>
        <v>0</v>
      </c>
      <c r="O35" s="2">
        <f t="shared" si="5"/>
        <v>0</v>
      </c>
      <c r="P35" s="2">
        <f t="shared" si="5"/>
        <v>10.472</v>
      </c>
      <c r="Q35" s="2">
        <f t="shared" si="10"/>
        <v>47.600000000000009</v>
      </c>
      <c r="R35" s="2">
        <f t="shared" si="11"/>
        <v>2.8E-3</v>
      </c>
      <c r="S35" s="2">
        <f t="shared" si="11"/>
        <v>1.4E-2</v>
      </c>
      <c r="T35" s="2">
        <f t="shared" si="11"/>
        <v>8.3999999999999995E-3</v>
      </c>
      <c r="U35" s="2">
        <f t="shared" si="11"/>
        <v>0.28000000000000003</v>
      </c>
      <c r="AB35" s="66"/>
      <c r="AC35" s="66"/>
      <c r="AD35" s="66"/>
      <c r="AE35" s="66"/>
      <c r="AF35" s="66"/>
      <c r="AG35" s="66"/>
      <c r="AH35" s="66"/>
      <c r="AI35" s="66"/>
    </row>
    <row r="36" spans="1:35" s="83" customFormat="1" x14ac:dyDescent="0.25">
      <c r="A36" s="21" t="str">
        <f>H8</f>
        <v>CF6</v>
      </c>
      <c r="B36" s="23">
        <v>28</v>
      </c>
      <c r="C36" s="2">
        <f t="shared" si="6"/>
        <v>201.59999999999997</v>
      </c>
      <c r="D36" s="2">
        <f t="shared" si="7"/>
        <v>94.425855999999996</v>
      </c>
      <c r="E36" s="2">
        <f t="shared" si="8"/>
        <v>8.1650799999999997</v>
      </c>
      <c r="F36" s="2">
        <f t="shared" si="9"/>
        <v>6.8243279999999995</v>
      </c>
      <c r="G36" s="2">
        <f t="shared" si="5"/>
        <v>0.15596000000000002</v>
      </c>
      <c r="H36" s="2">
        <f t="shared" si="5"/>
        <v>1.0584</v>
      </c>
      <c r="I36" s="2">
        <f t="shared" si="5"/>
        <v>1.4E-2</v>
      </c>
      <c r="J36" s="2">
        <f t="shared" si="5"/>
        <v>5.6000000000000006E-4</v>
      </c>
      <c r="K36" s="2">
        <f t="shared" si="5"/>
        <v>1.4E-3</v>
      </c>
      <c r="L36" s="2">
        <f t="shared" si="5"/>
        <v>2.5200000000000004E-2</v>
      </c>
      <c r="M36" s="2">
        <f t="shared" si="5"/>
        <v>6.6639999999999991E-2</v>
      </c>
      <c r="N36" s="2">
        <f t="shared" si="5"/>
        <v>0</v>
      </c>
      <c r="O36" s="2">
        <f t="shared" si="5"/>
        <v>0</v>
      </c>
      <c r="P36" s="2">
        <f t="shared" si="5"/>
        <v>10.472</v>
      </c>
      <c r="Q36" s="2">
        <f t="shared" si="10"/>
        <v>47.600000000000009</v>
      </c>
      <c r="R36" s="2">
        <f t="shared" si="11"/>
        <v>2.8E-3</v>
      </c>
      <c r="S36" s="2">
        <f t="shared" si="11"/>
        <v>1.4E-2</v>
      </c>
      <c r="T36" s="2">
        <f t="shared" si="11"/>
        <v>8.3999999999999995E-3</v>
      </c>
      <c r="U36" s="2">
        <f t="shared" si="11"/>
        <v>0.28000000000000003</v>
      </c>
      <c r="AB36" s="66"/>
      <c r="AC36" s="66"/>
      <c r="AD36" s="66"/>
      <c r="AE36" s="66"/>
      <c r="AF36" s="66"/>
      <c r="AG36" s="66"/>
      <c r="AH36" s="66"/>
      <c r="AI36" s="66"/>
    </row>
    <row r="37" spans="1:35" s="83" customFormat="1" x14ac:dyDescent="0.25">
      <c r="A37" s="21" t="str">
        <f>I8</f>
        <v>CF7</v>
      </c>
      <c r="B37" s="23">
        <v>28</v>
      </c>
      <c r="C37" s="2">
        <f t="shared" si="6"/>
        <v>201.59999999999997</v>
      </c>
      <c r="D37" s="2">
        <f t="shared" si="7"/>
        <v>94.425855999999996</v>
      </c>
      <c r="E37" s="2">
        <f t="shared" si="8"/>
        <v>8.1650799999999997</v>
      </c>
      <c r="F37" s="2">
        <f t="shared" si="9"/>
        <v>6.8243279999999995</v>
      </c>
      <c r="G37" s="2">
        <f t="shared" si="5"/>
        <v>0.15596000000000002</v>
      </c>
      <c r="H37" s="2">
        <f t="shared" si="5"/>
        <v>1.0584</v>
      </c>
      <c r="I37" s="2">
        <f t="shared" si="5"/>
        <v>1.4E-2</v>
      </c>
      <c r="J37" s="2">
        <f t="shared" si="5"/>
        <v>5.6000000000000006E-4</v>
      </c>
      <c r="K37" s="2">
        <f t="shared" si="5"/>
        <v>1.4E-3</v>
      </c>
      <c r="L37" s="2">
        <f t="shared" si="5"/>
        <v>2.5200000000000004E-2</v>
      </c>
      <c r="M37" s="2">
        <f t="shared" si="5"/>
        <v>6.6639999999999991E-2</v>
      </c>
      <c r="N37" s="2">
        <f t="shared" si="5"/>
        <v>0</v>
      </c>
      <c r="O37" s="2">
        <f t="shared" si="5"/>
        <v>0</v>
      </c>
      <c r="P37" s="2">
        <f t="shared" si="5"/>
        <v>10.472</v>
      </c>
      <c r="Q37" s="2">
        <f t="shared" si="10"/>
        <v>47.600000000000009</v>
      </c>
      <c r="R37" s="2">
        <f t="shared" si="11"/>
        <v>2.8E-3</v>
      </c>
      <c r="S37" s="2">
        <f t="shared" si="11"/>
        <v>1.4E-2</v>
      </c>
      <c r="T37" s="2">
        <f t="shared" si="11"/>
        <v>8.3999999999999995E-3</v>
      </c>
      <c r="U37" s="2">
        <f t="shared" si="11"/>
        <v>0.28000000000000003</v>
      </c>
      <c r="AB37" s="66"/>
      <c r="AC37" s="66"/>
      <c r="AD37" s="66"/>
      <c r="AE37" s="66"/>
      <c r="AF37" s="66"/>
      <c r="AG37" s="66"/>
      <c r="AH37" s="66"/>
      <c r="AI37" s="66"/>
    </row>
    <row r="38" spans="1:35" s="83" customFormat="1" x14ac:dyDescent="0.25">
      <c r="A38" s="21" t="str">
        <f>J8</f>
        <v>CF8</v>
      </c>
      <c r="B38" s="23">
        <v>28</v>
      </c>
      <c r="C38" s="2">
        <f t="shared" si="6"/>
        <v>201.59999999999997</v>
      </c>
      <c r="D38" s="2">
        <f t="shared" si="7"/>
        <v>94.425855999999996</v>
      </c>
      <c r="E38" s="2">
        <f t="shared" si="8"/>
        <v>8.1650799999999997</v>
      </c>
      <c r="F38" s="2">
        <f t="shared" si="9"/>
        <v>6.8243279999999995</v>
      </c>
      <c r="G38" s="2">
        <f t="shared" si="5"/>
        <v>0.15596000000000002</v>
      </c>
      <c r="H38" s="2">
        <f t="shared" si="5"/>
        <v>1.0584</v>
      </c>
      <c r="I38" s="2">
        <f t="shared" si="5"/>
        <v>1.4E-2</v>
      </c>
      <c r="J38" s="2">
        <f t="shared" si="5"/>
        <v>5.6000000000000006E-4</v>
      </c>
      <c r="K38" s="2">
        <f t="shared" si="5"/>
        <v>1.4E-3</v>
      </c>
      <c r="L38" s="2">
        <f t="shared" si="5"/>
        <v>2.5200000000000004E-2</v>
      </c>
      <c r="M38" s="2">
        <f t="shared" si="5"/>
        <v>6.6639999999999991E-2</v>
      </c>
      <c r="N38" s="2">
        <f t="shared" si="5"/>
        <v>0</v>
      </c>
      <c r="O38" s="2">
        <f t="shared" si="5"/>
        <v>0</v>
      </c>
      <c r="P38" s="2">
        <f t="shared" si="5"/>
        <v>10.472</v>
      </c>
      <c r="Q38" s="2">
        <f t="shared" si="10"/>
        <v>47.600000000000009</v>
      </c>
      <c r="R38" s="2">
        <f t="shared" si="11"/>
        <v>2.8E-3</v>
      </c>
      <c r="S38" s="2">
        <f t="shared" si="11"/>
        <v>1.4E-2</v>
      </c>
      <c r="T38" s="2">
        <f t="shared" si="11"/>
        <v>8.3999999999999995E-3</v>
      </c>
      <c r="U38" s="2">
        <f t="shared" si="11"/>
        <v>0.28000000000000003</v>
      </c>
      <c r="AB38" s="66"/>
      <c r="AC38" s="66"/>
      <c r="AD38" s="66"/>
      <c r="AE38" s="66"/>
      <c r="AF38" s="66"/>
      <c r="AG38" s="66"/>
      <c r="AH38" s="66"/>
      <c r="AI38" s="66"/>
    </row>
    <row r="39" spans="1:35" s="83" customFormat="1" x14ac:dyDescent="0.25">
      <c r="A39" s="21" t="str">
        <f>K8</f>
        <v>CF10</v>
      </c>
      <c r="B39" s="23">
        <v>28</v>
      </c>
      <c r="C39" s="2">
        <f t="shared" si="6"/>
        <v>201.59999999999997</v>
      </c>
      <c r="D39" s="2">
        <f t="shared" si="7"/>
        <v>94.425855999999996</v>
      </c>
      <c r="E39" s="2">
        <f t="shared" si="8"/>
        <v>8.1650799999999997</v>
      </c>
      <c r="F39" s="2">
        <f t="shared" si="9"/>
        <v>6.8243279999999995</v>
      </c>
      <c r="G39" s="2">
        <f t="shared" si="5"/>
        <v>0.15596000000000002</v>
      </c>
      <c r="H39" s="2">
        <f t="shared" si="5"/>
        <v>1.0584</v>
      </c>
      <c r="I39" s="2">
        <f t="shared" si="5"/>
        <v>1.4E-2</v>
      </c>
      <c r="J39" s="2">
        <f t="shared" si="5"/>
        <v>5.6000000000000006E-4</v>
      </c>
      <c r="K39" s="2">
        <f t="shared" si="5"/>
        <v>1.4E-3</v>
      </c>
      <c r="L39" s="2">
        <f t="shared" si="5"/>
        <v>2.5200000000000004E-2</v>
      </c>
      <c r="M39" s="2">
        <f t="shared" si="5"/>
        <v>6.6639999999999991E-2</v>
      </c>
      <c r="N39" s="2">
        <f t="shared" si="5"/>
        <v>0</v>
      </c>
      <c r="O39" s="2">
        <f t="shared" si="5"/>
        <v>0</v>
      </c>
      <c r="P39" s="2">
        <f t="shared" si="5"/>
        <v>10.472</v>
      </c>
      <c r="Q39" s="2">
        <f t="shared" si="10"/>
        <v>47.600000000000009</v>
      </c>
      <c r="R39" s="2">
        <f t="shared" si="11"/>
        <v>2.8E-3</v>
      </c>
      <c r="S39" s="2">
        <f t="shared" si="11"/>
        <v>1.4E-2</v>
      </c>
      <c r="T39" s="2">
        <f t="shared" si="11"/>
        <v>8.3999999999999995E-3</v>
      </c>
      <c r="U39" s="2">
        <f t="shared" si="11"/>
        <v>0.28000000000000003</v>
      </c>
      <c r="AB39" s="66"/>
      <c r="AC39" s="66"/>
      <c r="AD39" s="66"/>
      <c r="AE39" s="66"/>
      <c r="AF39" s="66"/>
      <c r="AG39" s="66"/>
      <c r="AH39" s="66"/>
      <c r="AI39" s="66"/>
    </row>
    <row r="40" spans="1:35" s="83" customFormat="1" x14ac:dyDescent="0.25">
      <c r="A40" s="21" t="str">
        <f>L8</f>
        <v>CF11</v>
      </c>
      <c r="B40" s="23">
        <v>28</v>
      </c>
      <c r="C40" s="2">
        <f t="shared" si="6"/>
        <v>201.59999999999997</v>
      </c>
      <c r="D40" s="2">
        <f t="shared" si="7"/>
        <v>94.425855999999996</v>
      </c>
      <c r="E40" s="2">
        <f t="shared" si="8"/>
        <v>8.1650799999999997</v>
      </c>
      <c r="F40" s="2">
        <f t="shared" si="9"/>
        <v>6.8243279999999995</v>
      </c>
      <c r="G40" s="2">
        <f t="shared" si="5"/>
        <v>0.15596000000000002</v>
      </c>
      <c r="H40" s="2">
        <f t="shared" si="5"/>
        <v>1.0584</v>
      </c>
      <c r="I40" s="2">
        <f t="shared" si="5"/>
        <v>1.4E-2</v>
      </c>
      <c r="J40" s="2">
        <f t="shared" si="5"/>
        <v>5.6000000000000006E-4</v>
      </c>
      <c r="K40" s="2">
        <f t="shared" si="5"/>
        <v>1.4E-3</v>
      </c>
      <c r="L40" s="2">
        <f t="shared" si="5"/>
        <v>2.5200000000000004E-2</v>
      </c>
      <c r="M40" s="2">
        <f t="shared" si="5"/>
        <v>6.6639999999999991E-2</v>
      </c>
      <c r="N40" s="2">
        <f t="shared" si="5"/>
        <v>0</v>
      </c>
      <c r="O40" s="2">
        <f t="shared" si="5"/>
        <v>0</v>
      </c>
      <c r="P40" s="2">
        <f t="shared" si="5"/>
        <v>10.472</v>
      </c>
      <c r="Q40" s="2">
        <f t="shared" si="10"/>
        <v>47.600000000000009</v>
      </c>
      <c r="R40" s="2">
        <f t="shared" si="11"/>
        <v>2.8E-3</v>
      </c>
      <c r="S40" s="2">
        <f t="shared" si="11"/>
        <v>1.4E-2</v>
      </c>
      <c r="T40" s="2">
        <f t="shared" si="11"/>
        <v>8.3999999999999995E-3</v>
      </c>
      <c r="U40" s="2">
        <f t="shared" si="11"/>
        <v>0.28000000000000003</v>
      </c>
      <c r="AB40" s="66"/>
      <c r="AC40" s="66"/>
      <c r="AD40" s="66"/>
      <c r="AE40" s="66"/>
      <c r="AF40" s="66"/>
      <c r="AG40" s="66"/>
      <c r="AH40" s="66"/>
      <c r="AI40" s="66"/>
    </row>
    <row r="41" spans="1:35" s="83" customFormat="1" x14ac:dyDescent="0.25">
      <c r="A41" s="21" t="str">
        <f>M8</f>
        <v>CF12</v>
      </c>
      <c r="B41" s="23">
        <v>28</v>
      </c>
      <c r="C41" s="2">
        <f t="shared" si="6"/>
        <v>201.59999999999997</v>
      </c>
      <c r="D41" s="2">
        <f t="shared" si="7"/>
        <v>94.425855999999996</v>
      </c>
      <c r="E41" s="2">
        <f t="shared" si="8"/>
        <v>8.1650799999999997</v>
      </c>
      <c r="F41" s="2">
        <f t="shared" si="9"/>
        <v>6.8243279999999995</v>
      </c>
      <c r="G41" s="2">
        <f t="shared" si="5"/>
        <v>0.15596000000000002</v>
      </c>
      <c r="H41" s="2">
        <f t="shared" si="5"/>
        <v>1.0584</v>
      </c>
      <c r="I41" s="2">
        <f t="shared" si="5"/>
        <v>1.4E-2</v>
      </c>
      <c r="J41" s="2">
        <f t="shared" si="5"/>
        <v>5.6000000000000006E-4</v>
      </c>
      <c r="K41" s="2">
        <f t="shared" si="5"/>
        <v>1.4E-3</v>
      </c>
      <c r="L41" s="2">
        <f t="shared" si="5"/>
        <v>2.5200000000000004E-2</v>
      </c>
      <c r="M41" s="2">
        <f t="shared" si="5"/>
        <v>6.6639999999999991E-2</v>
      </c>
      <c r="N41" s="2">
        <f t="shared" si="5"/>
        <v>0</v>
      </c>
      <c r="O41" s="2">
        <f t="shared" si="5"/>
        <v>0</v>
      </c>
      <c r="P41" s="2">
        <f t="shared" si="5"/>
        <v>10.472</v>
      </c>
      <c r="Q41" s="2">
        <f t="shared" si="10"/>
        <v>47.600000000000009</v>
      </c>
      <c r="R41" s="2">
        <f t="shared" si="11"/>
        <v>2.8E-3</v>
      </c>
      <c r="S41" s="2">
        <f t="shared" si="11"/>
        <v>1.4E-2</v>
      </c>
      <c r="T41" s="2">
        <f t="shared" si="11"/>
        <v>8.3999999999999995E-3</v>
      </c>
      <c r="U41" s="2">
        <f t="shared" si="11"/>
        <v>0.28000000000000003</v>
      </c>
      <c r="AB41" s="66"/>
      <c r="AC41" s="66"/>
      <c r="AD41" s="66"/>
      <c r="AE41" s="66"/>
      <c r="AF41" s="66"/>
      <c r="AG41" s="66"/>
      <c r="AH41" s="66"/>
      <c r="AI41" s="66"/>
    </row>
    <row r="42" spans="1:35" s="83" customFormat="1" x14ac:dyDescent="0.25">
      <c r="A42" s="21" t="str">
        <f>N8</f>
        <v>CF13</v>
      </c>
      <c r="B42" s="23">
        <v>28</v>
      </c>
      <c r="C42" s="2">
        <f t="shared" si="6"/>
        <v>201.59999999999997</v>
      </c>
      <c r="D42" s="2">
        <f t="shared" si="7"/>
        <v>94.425855999999996</v>
      </c>
      <c r="E42" s="2">
        <f t="shared" si="8"/>
        <v>8.1650799999999997</v>
      </c>
      <c r="F42" s="2">
        <f t="shared" si="9"/>
        <v>6.8243279999999995</v>
      </c>
      <c r="G42" s="2">
        <f t="shared" si="5"/>
        <v>0.15596000000000002</v>
      </c>
      <c r="H42" s="2">
        <f t="shared" si="5"/>
        <v>1.0584</v>
      </c>
      <c r="I42" s="2">
        <f t="shared" si="5"/>
        <v>1.4E-2</v>
      </c>
      <c r="J42" s="2">
        <f t="shared" si="5"/>
        <v>5.6000000000000006E-4</v>
      </c>
      <c r="K42" s="2">
        <f t="shared" si="5"/>
        <v>1.4E-3</v>
      </c>
      <c r="L42" s="2">
        <f t="shared" si="5"/>
        <v>2.5200000000000004E-2</v>
      </c>
      <c r="M42" s="2">
        <f t="shared" si="5"/>
        <v>6.6639999999999991E-2</v>
      </c>
      <c r="N42" s="2">
        <f t="shared" si="5"/>
        <v>0</v>
      </c>
      <c r="O42" s="2">
        <f t="shared" si="5"/>
        <v>0</v>
      </c>
      <c r="P42" s="2">
        <f t="shared" si="5"/>
        <v>10.472</v>
      </c>
      <c r="Q42" s="2">
        <f t="shared" si="10"/>
        <v>47.600000000000009</v>
      </c>
      <c r="R42" s="2">
        <f t="shared" si="11"/>
        <v>2.8E-3</v>
      </c>
      <c r="S42" s="2">
        <f t="shared" si="11"/>
        <v>1.4E-2</v>
      </c>
      <c r="T42" s="2">
        <f t="shared" si="11"/>
        <v>8.3999999999999995E-3</v>
      </c>
      <c r="U42" s="2">
        <f t="shared" si="11"/>
        <v>0.28000000000000003</v>
      </c>
      <c r="AB42" s="66"/>
      <c r="AC42" s="66"/>
      <c r="AD42" s="66"/>
      <c r="AE42" s="66"/>
      <c r="AF42" s="66"/>
      <c r="AG42" s="66"/>
      <c r="AH42" s="66"/>
      <c r="AI42" s="66"/>
    </row>
    <row r="43" spans="1:35" s="83" customFormat="1" x14ac:dyDescent="0.25">
      <c r="A43" s="21" t="str">
        <f>O8</f>
        <v>CF13A</v>
      </c>
      <c r="B43" s="23">
        <v>28</v>
      </c>
      <c r="C43" s="2">
        <f t="shared" si="6"/>
        <v>201.59999999999997</v>
      </c>
      <c r="D43" s="2">
        <f t="shared" si="7"/>
        <v>94.425855999999996</v>
      </c>
      <c r="E43" s="2">
        <f t="shared" si="8"/>
        <v>8.1650799999999997</v>
      </c>
      <c r="F43" s="2">
        <f t="shared" si="9"/>
        <v>6.8243279999999995</v>
      </c>
      <c r="G43" s="2">
        <f t="shared" si="5"/>
        <v>0.15596000000000002</v>
      </c>
      <c r="H43" s="2">
        <f t="shared" si="5"/>
        <v>1.0584</v>
      </c>
      <c r="I43" s="2">
        <f t="shared" si="5"/>
        <v>1.4E-2</v>
      </c>
      <c r="J43" s="2">
        <f t="shared" si="5"/>
        <v>5.6000000000000006E-4</v>
      </c>
      <c r="K43" s="2">
        <f t="shared" si="5"/>
        <v>1.4E-3</v>
      </c>
      <c r="L43" s="2">
        <f t="shared" si="5"/>
        <v>2.5200000000000004E-2</v>
      </c>
      <c r="M43" s="2">
        <f t="shared" si="5"/>
        <v>6.6639999999999991E-2</v>
      </c>
      <c r="N43" s="2">
        <f t="shared" si="5"/>
        <v>0</v>
      </c>
      <c r="O43" s="2">
        <f t="shared" si="5"/>
        <v>0</v>
      </c>
      <c r="P43" s="2">
        <f t="shared" si="5"/>
        <v>10.472</v>
      </c>
      <c r="Q43" s="2">
        <f t="shared" si="10"/>
        <v>47.600000000000009</v>
      </c>
      <c r="R43" s="2">
        <f t="shared" si="11"/>
        <v>2.8E-3</v>
      </c>
      <c r="S43" s="2">
        <f t="shared" si="11"/>
        <v>1.4E-2</v>
      </c>
      <c r="T43" s="2">
        <f t="shared" si="11"/>
        <v>8.3999999999999995E-3</v>
      </c>
      <c r="U43" s="2">
        <f t="shared" si="11"/>
        <v>0.28000000000000003</v>
      </c>
      <c r="AB43" s="66"/>
      <c r="AC43" s="66"/>
      <c r="AD43" s="66"/>
      <c r="AE43" s="66"/>
      <c r="AF43" s="66"/>
      <c r="AG43" s="66"/>
      <c r="AH43" s="66"/>
      <c r="AI43" s="66"/>
    </row>
    <row r="44" spans="1:35" s="83" customFormat="1" x14ac:dyDescent="0.25">
      <c r="A44" s="21" t="str">
        <f>P8</f>
        <v>CF14</v>
      </c>
      <c r="B44" s="23">
        <v>28</v>
      </c>
      <c r="C44" s="2">
        <f t="shared" si="6"/>
        <v>201.59999999999997</v>
      </c>
      <c r="D44" s="2">
        <f t="shared" si="7"/>
        <v>94.425855999999996</v>
      </c>
      <c r="E44" s="2">
        <f t="shared" si="8"/>
        <v>8.1650799999999997</v>
      </c>
      <c r="F44" s="2">
        <f t="shared" si="9"/>
        <v>6.8243279999999995</v>
      </c>
      <c r="G44" s="2">
        <f t="shared" si="5"/>
        <v>0.15596000000000002</v>
      </c>
      <c r="H44" s="2">
        <f t="shared" si="5"/>
        <v>1.0584</v>
      </c>
      <c r="I44" s="2">
        <f t="shared" si="5"/>
        <v>1.4E-2</v>
      </c>
      <c r="J44" s="2">
        <f t="shared" si="5"/>
        <v>5.6000000000000006E-4</v>
      </c>
      <c r="K44" s="2">
        <f t="shared" si="5"/>
        <v>1.4E-3</v>
      </c>
      <c r="L44" s="2">
        <f t="shared" si="5"/>
        <v>2.5200000000000004E-2</v>
      </c>
      <c r="M44" s="2">
        <f t="shared" si="5"/>
        <v>6.6639999999999991E-2</v>
      </c>
      <c r="N44" s="2">
        <f t="shared" si="5"/>
        <v>0</v>
      </c>
      <c r="O44" s="2">
        <f t="shared" si="5"/>
        <v>0</v>
      </c>
      <c r="P44" s="2">
        <f t="shared" si="5"/>
        <v>10.472</v>
      </c>
      <c r="Q44" s="2">
        <f t="shared" si="10"/>
        <v>47.600000000000009</v>
      </c>
      <c r="R44" s="2">
        <f t="shared" si="11"/>
        <v>2.8E-3</v>
      </c>
      <c r="S44" s="2">
        <f t="shared" si="11"/>
        <v>1.4E-2</v>
      </c>
      <c r="T44" s="2">
        <f t="shared" si="11"/>
        <v>8.3999999999999995E-3</v>
      </c>
      <c r="U44" s="2">
        <f t="shared" si="11"/>
        <v>0.28000000000000003</v>
      </c>
      <c r="AB44" s="66"/>
      <c r="AC44" s="66"/>
      <c r="AD44" s="66"/>
      <c r="AE44" s="66"/>
      <c r="AF44" s="66"/>
      <c r="AG44" s="66"/>
      <c r="AH44" s="66"/>
      <c r="AI44" s="66"/>
    </row>
    <row r="45" spans="1:35" s="83" customFormat="1" x14ac:dyDescent="0.25">
      <c r="A45" s="21" t="str">
        <f>Q8</f>
        <v>CF15</v>
      </c>
      <c r="B45" s="23">
        <v>28</v>
      </c>
      <c r="C45" s="2">
        <f t="shared" si="6"/>
        <v>201.59999999999997</v>
      </c>
      <c r="D45" s="2">
        <f t="shared" si="7"/>
        <v>94.425855999999996</v>
      </c>
      <c r="E45" s="2">
        <f t="shared" si="8"/>
        <v>8.1650799999999997</v>
      </c>
      <c r="F45" s="2">
        <f t="shared" si="9"/>
        <v>6.8243279999999995</v>
      </c>
      <c r="G45" s="2">
        <f t="shared" si="5"/>
        <v>0.15596000000000002</v>
      </c>
      <c r="H45" s="2">
        <f t="shared" si="5"/>
        <v>1.0584</v>
      </c>
      <c r="I45" s="2">
        <f t="shared" si="5"/>
        <v>1.4E-2</v>
      </c>
      <c r="J45" s="2">
        <f t="shared" si="5"/>
        <v>5.6000000000000006E-4</v>
      </c>
      <c r="K45" s="2">
        <f t="shared" si="5"/>
        <v>1.4E-3</v>
      </c>
      <c r="L45" s="2">
        <f t="shared" si="5"/>
        <v>2.5200000000000004E-2</v>
      </c>
      <c r="M45" s="2">
        <f t="shared" si="5"/>
        <v>6.6639999999999991E-2</v>
      </c>
      <c r="N45" s="2">
        <f t="shared" si="5"/>
        <v>0</v>
      </c>
      <c r="O45" s="2">
        <f t="shared" si="5"/>
        <v>0</v>
      </c>
      <c r="P45" s="2">
        <f t="shared" si="5"/>
        <v>10.472</v>
      </c>
      <c r="Q45" s="2">
        <f t="shared" si="10"/>
        <v>47.600000000000009</v>
      </c>
      <c r="R45" s="2">
        <f t="shared" si="11"/>
        <v>2.8E-3</v>
      </c>
      <c r="S45" s="2">
        <f t="shared" si="11"/>
        <v>1.4E-2</v>
      </c>
      <c r="T45" s="2">
        <f t="shared" si="11"/>
        <v>8.3999999999999995E-3</v>
      </c>
      <c r="U45" s="2">
        <f t="shared" si="11"/>
        <v>0.28000000000000003</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CF1</v>
      </c>
      <c r="C57" s="16" t="str">
        <f t="shared" ref="C57:U57" si="13">D8</f>
        <v>CF2</v>
      </c>
      <c r="D57" s="16" t="str">
        <f t="shared" si="13"/>
        <v>CF3</v>
      </c>
      <c r="E57" s="16" t="str">
        <f t="shared" si="13"/>
        <v>CF4</v>
      </c>
      <c r="F57" s="16" t="str">
        <f t="shared" si="13"/>
        <v>CF5</v>
      </c>
      <c r="G57" s="16" t="str">
        <f t="shared" si="13"/>
        <v>CF6</v>
      </c>
      <c r="H57" s="16" t="str">
        <f t="shared" si="13"/>
        <v>CF7</v>
      </c>
      <c r="I57" s="16" t="str">
        <f t="shared" si="13"/>
        <v>CF8</v>
      </c>
      <c r="J57" s="16" t="str">
        <f t="shared" si="13"/>
        <v>CF10</v>
      </c>
      <c r="K57" s="16" t="str">
        <f t="shared" si="13"/>
        <v>CF11</v>
      </c>
      <c r="L57" s="16" t="str">
        <f t="shared" si="13"/>
        <v>CF12</v>
      </c>
      <c r="M57" s="16" t="str">
        <f t="shared" si="13"/>
        <v>CF13</v>
      </c>
      <c r="N57" s="16" t="str">
        <f t="shared" si="13"/>
        <v>CF13A</v>
      </c>
      <c r="O57" s="16" t="str">
        <f t="shared" si="13"/>
        <v>CF14</v>
      </c>
      <c r="P57" s="16" t="str">
        <f t="shared" si="13"/>
        <v>CF15</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Sandy Loam I Grass</v>
      </c>
      <c r="C58" s="44" t="str">
        <f>D16&amp;" I "&amp;(VLOOKUP(D14,Table245[],6,FALSE))</f>
        <v>Sandy Loam I Grass</v>
      </c>
      <c r="D58" s="21" t="str">
        <f>E16&amp;" I "&amp;(VLOOKUP(E14,Table245[],6,FALSE))</f>
        <v>Sandy Loam I Grass</v>
      </c>
      <c r="E58" s="21" t="str">
        <f>F16&amp;" I "&amp;(VLOOKUP(F14,Table245[],6,FALSE))</f>
        <v>Sandy Loam I Grass</v>
      </c>
      <c r="F58" s="21" t="str">
        <f>G16&amp;" I "&amp;(VLOOKUP(G14,Table245[],6,FALSE))</f>
        <v>Sandy Loam I Grass</v>
      </c>
      <c r="G58" s="21" t="str">
        <f>H16&amp;" I "&amp;(VLOOKUP(H14,Table245[],6,FALSE))</f>
        <v>Medium/Clay I Grass</v>
      </c>
      <c r="H58" s="21" t="str">
        <f>I16&amp;" I "&amp;(VLOOKUP(I14,Table245[],6,FALSE))</f>
        <v>Medium/Clay I Grass</v>
      </c>
      <c r="I58" s="21" t="str">
        <f>J16&amp;" I "&amp;(VLOOKUP(J14,Table245[],6,FALSE))</f>
        <v>Sandy Loam I Grass</v>
      </c>
      <c r="J58" s="21" t="str">
        <f>K16&amp;" I "&amp;(VLOOKUP(K14,Table245[],6,FALSE))</f>
        <v>Medium/Clay I Grass</v>
      </c>
      <c r="K58" s="21" t="str">
        <f>L16&amp;" I "&amp;(VLOOKUP(L14,Table245[],6,FALSE))</f>
        <v>Medium/Clay I Grass</v>
      </c>
      <c r="L58" s="21" t="str">
        <f>M16&amp;" I "&amp;(VLOOKUP(M14,Table245[],6,FALSE))</f>
        <v>Medium/Clay I Grass</v>
      </c>
      <c r="M58" s="21" t="str">
        <f>N16&amp;" I "&amp;(VLOOKUP(N14,Table245[],6,FALSE))</f>
        <v>Medium/Clay I Grass</v>
      </c>
      <c r="N58" s="21" t="str">
        <f>O16&amp;" I "&amp;(VLOOKUP(O14,Table245[],6,FALSE))</f>
        <v>Medium/Clay I Grass</v>
      </c>
      <c r="O58" s="21" t="str">
        <f>P16&amp;" I "&amp;(VLOOKUP(P14,Table245[],6,FALSE))</f>
        <v>Medium/Clay I Grass</v>
      </c>
      <c r="P58" s="21" t="str">
        <f>Q16&amp;" I "&amp;(VLOOKUP(Q14,Table245[],6,FALSE))</f>
        <v>Medium/Clay I Grass</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f>VLOOKUP(I$14,Table245[],5,FALSE)</f>
        <v>6.2</v>
      </c>
      <c r="I59" s="93">
        <f>VLOOKUP(J$14,Table245[],5,FALSE)</f>
        <v>6.2</v>
      </c>
      <c r="J59" s="93">
        <f>VLOOKUP(K$14,Table245[],5,FALSE)</f>
        <v>6.2</v>
      </c>
      <c r="K59" s="93">
        <f>VLOOKUP(L$14,Table245[],5,FALSE)</f>
        <v>6.2</v>
      </c>
      <c r="L59" s="93">
        <f>VLOOKUP(M$14,Table245[],5,FALSE)</f>
        <v>6.2</v>
      </c>
      <c r="M59" s="93">
        <f>VLOOKUP(N$14,Table245[],5,FALSE)</f>
        <v>6.2</v>
      </c>
      <c r="N59" s="93">
        <f>VLOOKUP(O$14,Table245[],5,FALSE)</f>
        <v>6.2</v>
      </c>
      <c r="O59" s="93">
        <f>VLOOKUP(P$14,Table245[],5,FALSE)</f>
        <v>6.2</v>
      </c>
      <c r="P59" s="93">
        <f>VLOOKUP(Q$14,Table245[],5,FALSE)</f>
        <v>6.2</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5.6</v>
      </c>
      <c r="C60" s="93">
        <f t="shared" ref="C60:U60" si="14">D10</f>
        <v>6.3</v>
      </c>
      <c r="D60" s="93">
        <f t="shared" si="14"/>
        <v>5.5</v>
      </c>
      <c r="E60" s="93">
        <f t="shared" si="14"/>
        <v>5.6</v>
      </c>
      <c r="F60" s="93">
        <f t="shared" si="14"/>
        <v>5.6</v>
      </c>
      <c r="G60" s="93">
        <f t="shared" si="14"/>
        <v>6.3</v>
      </c>
      <c r="H60" s="93">
        <f t="shared" si="14"/>
        <v>5.8</v>
      </c>
      <c r="I60" s="93">
        <f t="shared" si="14"/>
        <v>5.7</v>
      </c>
      <c r="J60" s="93">
        <f t="shared" si="14"/>
        <v>5.7</v>
      </c>
      <c r="K60" s="93">
        <f t="shared" si="14"/>
        <v>5.7</v>
      </c>
      <c r="L60" s="93">
        <f t="shared" si="14"/>
        <v>5.7</v>
      </c>
      <c r="M60" s="93">
        <f t="shared" si="14"/>
        <v>6</v>
      </c>
      <c r="N60" s="93">
        <f t="shared" si="14"/>
        <v>5.7</v>
      </c>
      <c r="O60" s="93">
        <f t="shared" si="14"/>
        <v>5.7</v>
      </c>
      <c r="P60" s="93">
        <f t="shared" si="14"/>
        <v>6.7</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5</v>
      </c>
      <c r="C61" s="93">
        <f t="shared" si="15"/>
        <v>5</v>
      </c>
      <c r="D61" s="93">
        <f t="shared" si="15"/>
        <v>5</v>
      </c>
      <c r="E61" s="93">
        <f t="shared" si="15"/>
        <v>5</v>
      </c>
      <c r="F61" s="93">
        <f t="shared" si="15"/>
        <v>5</v>
      </c>
      <c r="G61" s="93">
        <f t="shared" si="15"/>
        <v>6</v>
      </c>
      <c r="H61" s="93">
        <f t="shared" si="15"/>
        <v>6</v>
      </c>
      <c r="I61" s="93">
        <f t="shared" si="15"/>
        <v>5</v>
      </c>
      <c r="J61" s="93">
        <f t="shared" si="15"/>
        <v>6</v>
      </c>
      <c r="K61" s="93">
        <f t="shared" si="15"/>
        <v>6</v>
      </c>
      <c r="L61" s="93">
        <f t="shared" si="15"/>
        <v>6</v>
      </c>
      <c r="M61" s="93">
        <f t="shared" si="15"/>
        <v>6</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28</v>
      </c>
      <c r="C62" s="94">
        <f>B32</f>
        <v>28</v>
      </c>
      <c r="D62" s="94">
        <f>B33</f>
        <v>28</v>
      </c>
      <c r="E62" s="94">
        <f>B34</f>
        <v>28</v>
      </c>
      <c r="F62" s="94">
        <f>B35</f>
        <v>28</v>
      </c>
      <c r="G62" s="94">
        <f>B36</f>
        <v>28</v>
      </c>
      <c r="H62" s="94">
        <f>B37</f>
        <v>28</v>
      </c>
      <c r="I62" s="94">
        <f>B38</f>
        <v>28</v>
      </c>
      <c r="J62" s="94">
        <f>B39</f>
        <v>28</v>
      </c>
      <c r="K62" s="94">
        <f>B40</f>
        <v>28</v>
      </c>
      <c r="L62" s="94">
        <f>B41</f>
        <v>28</v>
      </c>
      <c r="M62" s="94">
        <f>B42</f>
        <v>28</v>
      </c>
      <c r="N62" s="94">
        <f>B43</f>
        <v>28</v>
      </c>
      <c r="O62" s="94">
        <f>B44</f>
        <v>28</v>
      </c>
      <c r="P62" s="94">
        <f>B45</f>
        <v>28</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3.0000000000000027</v>
      </c>
      <c r="C64" s="94">
        <f t="shared" ref="C64:U64" si="17">(C59-C60)*C61</f>
        <v>-0.49999999999999822</v>
      </c>
      <c r="D64" s="94">
        <f t="shared" si="17"/>
        <v>3.5000000000000009</v>
      </c>
      <c r="E64" s="94">
        <f t="shared" si="17"/>
        <v>3.0000000000000027</v>
      </c>
      <c r="F64" s="94">
        <f t="shared" si="17"/>
        <v>3.0000000000000027</v>
      </c>
      <c r="G64" s="94">
        <f t="shared" si="17"/>
        <v>-0.59999999999999787</v>
      </c>
      <c r="H64" s="94">
        <f t="shared" si="17"/>
        <v>2.4000000000000021</v>
      </c>
      <c r="I64" s="94">
        <f t="shared" si="17"/>
        <v>2.5</v>
      </c>
      <c r="J64" s="94">
        <f t="shared" si="17"/>
        <v>3</v>
      </c>
      <c r="K64" s="94">
        <f t="shared" si="17"/>
        <v>3</v>
      </c>
      <c r="L64" s="94">
        <f t="shared" si="17"/>
        <v>3</v>
      </c>
      <c r="M64" s="94">
        <f t="shared" si="17"/>
        <v>1.2000000000000011</v>
      </c>
      <c r="N64" s="94">
        <f t="shared" si="17"/>
        <v>3</v>
      </c>
      <c r="O64" s="94">
        <f t="shared" si="17"/>
        <v>3</v>
      </c>
      <c r="P64" s="94">
        <f t="shared" si="17"/>
        <v>-3</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OVER</v>
      </c>
      <c r="D65" s="95" t="str">
        <f t="shared" si="18"/>
        <v>UNDER</v>
      </c>
      <c r="E65" s="95" t="str">
        <f t="shared" si="18"/>
        <v>UNDER</v>
      </c>
      <c r="F65" s="95" t="str">
        <f t="shared" si="18"/>
        <v>UNDER</v>
      </c>
      <c r="G65" s="95" t="str">
        <f t="shared" si="18"/>
        <v>OVER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OVER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63" priority="31" operator="equal">
      <formula>"DECREASE"</formula>
    </cfRule>
    <cfRule type="cellIs" dxfId="162" priority="32" operator="equal">
      <formula>"INCREASE"</formula>
    </cfRule>
  </conditionalFormatting>
  <conditionalFormatting sqref="B46:B50 B62:U65">
    <cfRule type="cellIs" dxfId="161" priority="30" operator="greaterThan">
      <formula>$B$51</formula>
    </cfRule>
  </conditionalFormatting>
  <conditionalFormatting sqref="C31:C50">
    <cfRule type="cellIs" dxfId="160" priority="29" operator="greaterThan">
      <formula>$C$51</formula>
    </cfRule>
  </conditionalFormatting>
  <conditionalFormatting sqref="C18:V18">
    <cfRule type="cellIs" dxfId="159" priority="28" operator="equal">
      <formula>0</formula>
    </cfRule>
  </conditionalFormatting>
  <conditionalFormatting sqref="C17:V17">
    <cfRule type="cellIs" dxfId="158" priority="27" operator="equal">
      <formula>0</formula>
    </cfRule>
  </conditionalFormatting>
  <conditionalFormatting sqref="C19:V19">
    <cfRule type="cellIs" dxfId="157" priority="26" operator="equal">
      <formula>0</formula>
    </cfRule>
  </conditionalFormatting>
  <conditionalFormatting sqref="G31:G50">
    <cfRule type="cellIs" dxfId="156" priority="25" operator="greaterThan">
      <formula>$G$51</formula>
    </cfRule>
  </conditionalFormatting>
  <conditionalFormatting sqref="H31:H50">
    <cfRule type="cellIs" dxfId="155" priority="24" operator="greaterThan">
      <formula>$H$51</formula>
    </cfRule>
  </conditionalFormatting>
  <conditionalFormatting sqref="I31:I50">
    <cfRule type="cellIs" dxfId="154" priority="23" operator="greaterThan">
      <formula>$I$51</formula>
    </cfRule>
  </conditionalFormatting>
  <conditionalFormatting sqref="K31:K50">
    <cfRule type="cellIs" dxfId="153" priority="22" operator="greaterThan">
      <formula>$K$51</formula>
    </cfRule>
  </conditionalFormatting>
  <conditionalFormatting sqref="L31:L50">
    <cfRule type="cellIs" dxfId="152" priority="21" operator="greaterThan">
      <formula>$L$51</formula>
    </cfRule>
  </conditionalFormatting>
  <conditionalFormatting sqref="M31:M50">
    <cfRule type="cellIs" dxfId="151" priority="20" operator="greaterThan">
      <formula>$M$51</formula>
    </cfRule>
  </conditionalFormatting>
  <conditionalFormatting sqref="P31:P50">
    <cfRule type="cellIs" dxfId="150" priority="19" operator="greaterThan">
      <formula>$P$51</formula>
    </cfRule>
  </conditionalFormatting>
  <conditionalFormatting sqref="R31:R50">
    <cfRule type="cellIs" dxfId="149" priority="18" operator="greaterThan">
      <formula>$R$51</formula>
    </cfRule>
  </conditionalFormatting>
  <conditionalFormatting sqref="S31:S50">
    <cfRule type="cellIs" dxfId="148" priority="17" operator="greaterThan">
      <formula>$S$51</formula>
    </cfRule>
  </conditionalFormatting>
  <conditionalFormatting sqref="T31:T50">
    <cfRule type="cellIs" dxfId="147" priority="16" operator="greaterThan">
      <formula>$T$51</formula>
    </cfRule>
  </conditionalFormatting>
  <conditionalFormatting sqref="U31:U50">
    <cfRule type="cellIs" dxfId="146" priority="15" operator="greaterThan">
      <formula>$U$51</formula>
    </cfRule>
  </conditionalFormatting>
  <conditionalFormatting sqref="C22:V22">
    <cfRule type="cellIs" dxfId="145" priority="14" operator="equal">
      <formula>0</formula>
    </cfRule>
  </conditionalFormatting>
  <conditionalFormatting sqref="C24:V24">
    <cfRule type="cellIs" dxfId="144" priority="12" operator="equal">
      <formula>"DECREASE"</formula>
    </cfRule>
    <cfRule type="cellIs" dxfId="143" priority="13" operator="equal">
      <formula>"INCREASE"</formula>
    </cfRule>
  </conditionalFormatting>
  <conditionalFormatting sqref="C23:V23">
    <cfRule type="cellIs" dxfId="142" priority="11" operator="equal">
      <formula>0</formula>
    </cfRule>
  </conditionalFormatting>
  <conditionalFormatting sqref="I1">
    <cfRule type="cellIs" dxfId="141" priority="10" operator="lessThan">
      <formula>5</formula>
    </cfRule>
  </conditionalFormatting>
  <conditionalFormatting sqref="C21:V21">
    <cfRule type="cellIs" dxfId="140" priority="7" operator="equal">
      <formula>0</formula>
    </cfRule>
  </conditionalFormatting>
  <conditionalFormatting sqref="B65:U65">
    <cfRule type="cellIs" dxfId="139" priority="5" operator="equal">
      <formula>"UNDER"</formula>
    </cfRule>
    <cfRule type="cellIs" dxfId="138" priority="6" operator="equal">
      <formula>"OVER"</formula>
    </cfRule>
  </conditionalFormatting>
  <conditionalFormatting sqref="I2">
    <cfRule type="cellIs" dxfId="137" priority="4" operator="greaterThan">
      <formula>5000.1</formula>
    </cfRule>
  </conditionalFormatting>
  <conditionalFormatting sqref="I3">
    <cfRule type="cellIs" dxfId="136" priority="3" operator="greaterThan">
      <formula>4.1</formula>
    </cfRule>
  </conditionalFormatting>
  <conditionalFormatting sqref="J31:J50">
    <cfRule type="cellIs" dxfId="135" priority="2" operator="greaterThan">
      <formula>$J$51</formula>
    </cfRule>
  </conditionalFormatting>
  <conditionalFormatting sqref="B31:B45">
    <cfRule type="cellIs" dxfId="134" priority="1" operator="greaterThan">
      <formula>$B$51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B32" sqref="B32:B4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0" t="s">
        <v>41</v>
      </c>
      <c r="B1" s="110"/>
      <c r="C1" s="126" t="str">
        <f>'Field data and Waste 1'!C1:D1</f>
        <v>PAN-014368</v>
      </c>
      <c r="D1" s="127"/>
      <c r="E1" s="37" t="s">
        <v>45</v>
      </c>
      <c r="F1" s="46" t="str">
        <f>'Field data and Waste 1'!F1</f>
        <v>31.5 ha</v>
      </c>
      <c r="G1" s="122" t="s">
        <v>43</v>
      </c>
      <c r="H1" s="123"/>
      <c r="I1" s="35">
        <v>7.58</v>
      </c>
      <c r="AB1" s="26"/>
      <c r="AC1" s="26"/>
      <c r="AD1" s="43" t="s">
        <v>124</v>
      </c>
      <c r="AE1" s="25"/>
      <c r="AF1" s="25"/>
      <c r="AG1" s="26"/>
      <c r="AH1" s="26"/>
      <c r="AI1" s="47" t="s">
        <v>79</v>
      </c>
      <c r="AJ1" s="48" t="s">
        <v>91</v>
      </c>
      <c r="AK1" s="49" t="s">
        <v>92</v>
      </c>
      <c r="AL1" s="50" t="s">
        <v>123</v>
      </c>
      <c r="AM1" s="50" t="s">
        <v>129</v>
      </c>
      <c r="AN1" s="50" t="s">
        <v>109</v>
      </c>
    </row>
    <row r="2" spans="1:41" x14ac:dyDescent="0.2">
      <c r="A2" s="110" t="s">
        <v>84</v>
      </c>
      <c r="B2" s="110"/>
      <c r="C2" s="128" t="str">
        <f>'Field data and Waste 1'!C2:D2</f>
        <v>EPR-BB3205KS</v>
      </c>
      <c r="D2" s="129"/>
      <c r="E2" s="37" t="s">
        <v>106</v>
      </c>
      <c r="F2" s="35" t="s">
        <v>180</v>
      </c>
      <c r="G2" s="124" t="s">
        <v>107</v>
      </c>
      <c r="H2" s="125"/>
      <c r="I2" s="35">
        <v>589</v>
      </c>
      <c r="AB2" s="43" t="s">
        <v>56</v>
      </c>
      <c r="AC2" s="25"/>
      <c r="AD2" s="43" t="s">
        <v>70</v>
      </c>
      <c r="AE2" s="25"/>
      <c r="AF2" s="25"/>
      <c r="AG2" s="51" t="s">
        <v>76</v>
      </c>
      <c r="AH2" s="26"/>
      <c r="AI2" s="52" t="s">
        <v>124</v>
      </c>
      <c r="AJ2" s="53">
        <v>0</v>
      </c>
      <c r="AK2" s="54">
        <v>0</v>
      </c>
      <c r="AL2" s="18">
        <v>0</v>
      </c>
      <c r="AM2" s="19">
        <v>0</v>
      </c>
      <c r="AN2" s="19">
        <v>0</v>
      </c>
    </row>
    <row r="3" spans="1:41" x14ac:dyDescent="0.2">
      <c r="A3" s="111" t="s">
        <v>42</v>
      </c>
      <c r="B3" s="112"/>
      <c r="C3" s="128" t="str">
        <f>'Field data and Waste 1'!C3:D3</f>
        <v>Whites Recycling Ltd</v>
      </c>
      <c r="D3" s="129"/>
      <c r="E3" s="37" t="s">
        <v>105</v>
      </c>
      <c r="F3" s="45" t="s">
        <v>77</v>
      </c>
      <c r="G3" s="122" t="s">
        <v>108</v>
      </c>
      <c r="H3" s="123"/>
      <c r="I3" s="35">
        <v>0.02</v>
      </c>
      <c r="AB3" s="43" t="s">
        <v>57</v>
      </c>
      <c r="AC3" s="25"/>
      <c r="AD3" s="43" t="s">
        <v>71</v>
      </c>
      <c r="AE3" s="25"/>
      <c r="AF3" s="25"/>
      <c r="AG3" s="51" t="s">
        <v>77</v>
      </c>
      <c r="AH3" s="26"/>
      <c r="AI3" s="55" t="s">
        <v>111</v>
      </c>
      <c r="AJ3" s="56">
        <v>1.7</v>
      </c>
      <c r="AK3" s="57">
        <v>6</v>
      </c>
      <c r="AL3" s="58">
        <v>1</v>
      </c>
      <c r="AM3" s="19">
        <v>6.2</v>
      </c>
      <c r="AN3" s="19" t="s">
        <v>110</v>
      </c>
    </row>
    <row r="4" spans="1:41" x14ac:dyDescent="0.2">
      <c r="A4" s="110" t="s">
        <v>0</v>
      </c>
      <c r="B4" s="110"/>
      <c r="C4" s="126" t="str">
        <f>'Field data and Waste 1'!C4:D4</f>
        <v>near Lloegr Farm, Garthbrengy, Brecon, LD3 9TN</v>
      </c>
      <c r="D4" s="127"/>
      <c r="E4" s="38" t="s">
        <v>1</v>
      </c>
      <c r="F4" s="35" t="s">
        <v>177</v>
      </c>
      <c r="G4" s="122"/>
      <c r="H4" s="123"/>
      <c r="I4" s="46"/>
      <c r="AB4" s="43" t="s">
        <v>52</v>
      </c>
      <c r="AC4" s="25"/>
      <c r="AD4" s="59" t="s">
        <v>72</v>
      </c>
      <c r="AE4" s="25"/>
      <c r="AF4" s="25"/>
      <c r="AG4" s="51" t="s">
        <v>78</v>
      </c>
      <c r="AH4" s="26"/>
      <c r="AI4" s="60" t="s">
        <v>122</v>
      </c>
      <c r="AJ4" s="61">
        <v>7</v>
      </c>
      <c r="AK4" s="62">
        <v>10.5</v>
      </c>
      <c r="AL4" s="19">
        <v>2</v>
      </c>
      <c r="AM4" s="19">
        <v>6.7</v>
      </c>
      <c r="AN4" s="19" t="s">
        <v>135</v>
      </c>
    </row>
    <row r="5" spans="1:41" x14ac:dyDescent="0.2">
      <c r="A5" s="110" t="s">
        <v>47</v>
      </c>
      <c r="B5" s="110"/>
      <c r="C5" s="126" t="str">
        <f>'Field data and Waste 1'!C5:D5</f>
        <v>Sion Sleep</v>
      </c>
      <c r="D5" s="127"/>
      <c r="E5" s="37"/>
      <c r="F5" s="46"/>
      <c r="G5" s="122"/>
      <c r="H5" s="123"/>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5" t="s">
        <v>63</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0" t="s">
        <v>2</v>
      </c>
      <c r="B8" s="110"/>
      <c r="C8" s="67" t="str">
        <f>'Field data and Waste 1'!C8</f>
        <v>CF1</v>
      </c>
      <c r="D8" s="67" t="str">
        <f>'Field data and Waste 1'!D8</f>
        <v>CF2</v>
      </c>
      <c r="E8" s="67" t="str">
        <f>'Field data and Waste 1'!E8</f>
        <v>CF3</v>
      </c>
      <c r="F8" s="67" t="str">
        <f>'Field data and Waste 1'!F8</f>
        <v>CF4</v>
      </c>
      <c r="G8" s="67" t="str">
        <f>'Field data and Waste 1'!G8</f>
        <v>CF5</v>
      </c>
      <c r="H8" s="67" t="str">
        <f>'Field data and Waste 1'!H8</f>
        <v>CF6</v>
      </c>
      <c r="I8" s="67" t="str">
        <f>'Field data and Waste 1'!I8</f>
        <v>CF7</v>
      </c>
      <c r="J8" s="67" t="str">
        <f>'Field data and Waste 1'!J8</f>
        <v>CF8</v>
      </c>
      <c r="K8" s="67" t="str">
        <f>'Field data and Waste 1'!K8</f>
        <v>CF10</v>
      </c>
      <c r="L8" s="67" t="str">
        <f>'Field data and Waste 1'!L8</f>
        <v>CF11</v>
      </c>
      <c r="M8" s="67" t="str">
        <f>'Field data and Waste 1'!M8</f>
        <v>CF12</v>
      </c>
      <c r="N8" s="67" t="str">
        <f>'Field data and Waste 1'!N8</f>
        <v>CF13</v>
      </c>
      <c r="O8" s="67" t="str">
        <f>'Field data and Waste 1'!O8</f>
        <v>CF13A</v>
      </c>
      <c r="P8" s="67" t="str">
        <f>'Field data and Waste 1'!P8</f>
        <v>CF14</v>
      </c>
      <c r="Q8" s="67" t="str">
        <f>'Field data and Waste 1'!Q8</f>
        <v>CF15</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0" t="s">
        <v>3</v>
      </c>
      <c r="B9" s="110"/>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0" t="s">
        <v>4</v>
      </c>
      <c r="B10" s="110"/>
      <c r="C10" s="67">
        <f>'Field data and Waste 1'!C10</f>
        <v>5.6</v>
      </c>
      <c r="D10" s="67">
        <f>'Field data and Waste 1'!D10</f>
        <v>6.3</v>
      </c>
      <c r="E10" s="67">
        <f>'Field data and Waste 1'!E10</f>
        <v>5.5</v>
      </c>
      <c r="F10" s="67">
        <f>'Field data and Waste 1'!F10</f>
        <v>5.6</v>
      </c>
      <c r="G10" s="67">
        <f>'Field data and Waste 1'!G10</f>
        <v>5.6</v>
      </c>
      <c r="H10" s="67">
        <f>'Field data and Waste 1'!H10</f>
        <v>6.3</v>
      </c>
      <c r="I10" s="67">
        <f>'Field data and Waste 1'!I10</f>
        <v>5.8</v>
      </c>
      <c r="J10" s="67">
        <f>'Field data and Waste 1'!J10</f>
        <v>5.7</v>
      </c>
      <c r="K10" s="67">
        <f>'Field data and Waste 1'!K10</f>
        <v>5.7</v>
      </c>
      <c r="L10" s="67">
        <f>'Field data and Waste 1'!L10</f>
        <v>5.7</v>
      </c>
      <c r="M10" s="67">
        <f>'Field data and Waste 1'!M10</f>
        <v>5.7</v>
      </c>
      <c r="N10" s="67">
        <f>'Field data and Waste 1'!N10</f>
        <v>6</v>
      </c>
      <c r="O10" s="67">
        <f>'Field data and Waste 1'!O10</f>
        <v>5.7</v>
      </c>
      <c r="P10" s="67">
        <f>'Field data and Waste 1'!P10</f>
        <v>5.7</v>
      </c>
      <c r="Q10" s="67">
        <f>'Field data and Waste 1'!Q10</f>
        <v>6.7</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0" t="s">
        <v>5</v>
      </c>
      <c r="B11" s="110"/>
      <c r="C11" s="67">
        <f>'Field data and Waste 1'!C11</f>
        <v>2</v>
      </c>
      <c r="D11" s="67">
        <f>'Field data and Waste 1'!D11</f>
        <v>3</v>
      </c>
      <c r="E11" s="67">
        <f>'Field data and Waste 1'!E11</f>
        <v>2</v>
      </c>
      <c r="F11" s="67">
        <f>'Field data and Waste 1'!F11</f>
        <v>2</v>
      </c>
      <c r="G11" s="67">
        <f>'Field data and Waste 1'!G11</f>
        <v>3</v>
      </c>
      <c r="H11" s="67">
        <f>'Field data and Waste 1'!H11</f>
        <v>3</v>
      </c>
      <c r="I11" s="67">
        <f>'Field data and Waste 1'!I11</f>
        <v>2</v>
      </c>
      <c r="J11" s="67">
        <f>'Field data and Waste 1'!J11</f>
        <v>2</v>
      </c>
      <c r="K11" s="67">
        <f>'Field data and Waste 1'!K11</f>
        <v>0</v>
      </c>
      <c r="L11" s="67">
        <f>'Field data and Waste 1'!L11</f>
        <v>1</v>
      </c>
      <c r="M11" s="67">
        <f>'Field data and Waste 1'!M11</f>
        <v>2</v>
      </c>
      <c r="N11" s="67">
        <f>'Field data and Waste 1'!N11</f>
        <v>2</v>
      </c>
      <c r="O11" s="67">
        <f>'Field data and Waste 1'!O11</f>
        <v>2</v>
      </c>
      <c r="P11" s="67">
        <f>'Field data and Waste 1'!P11</f>
        <v>2</v>
      </c>
      <c r="Q11" s="67">
        <f>'Field data and Waste 1'!Q11</f>
        <v>2</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0" t="s">
        <v>6</v>
      </c>
      <c r="B12" s="110"/>
      <c r="C12" s="67">
        <f>'Field data and Waste 1'!C12</f>
        <v>1</v>
      </c>
      <c r="D12" s="67">
        <f>'Field data and Waste 1'!D12</f>
        <v>2</v>
      </c>
      <c r="E12" s="67">
        <f>'Field data and Waste 1'!E12</f>
        <v>0</v>
      </c>
      <c r="F12" s="67">
        <f>'Field data and Waste 1'!F12</f>
        <v>0</v>
      </c>
      <c r="G12" s="67">
        <f>'Field data and Waste 1'!G12</f>
        <v>2</v>
      </c>
      <c r="H12" s="67">
        <f>'Field data and Waste 1'!H12</f>
        <v>3</v>
      </c>
      <c r="I12" s="67">
        <f>'Field data and Waste 1'!I12</f>
        <v>2</v>
      </c>
      <c r="J12" s="67">
        <f>'Field data and Waste 1'!J12</f>
        <v>2</v>
      </c>
      <c r="K12" s="67">
        <f>'Field data and Waste 1'!K12</f>
        <v>1</v>
      </c>
      <c r="L12" s="67">
        <f>'Field data and Waste 1'!L12</f>
        <v>0</v>
      </c>
      <c r="M12" s="67">
        <f>'Field data and Waste 1'!M12</f>
        <v>1</v>
      </c>
      <c r="N12" s="67">
        <f>'Field data and Waste 1'!N12</f>
        <v>1</v>
      </c>
      <c r="O12" s="67">
        <f>'Field data and Waste 1'!O12</f>
        <v>0</v>
      </c>
      <c r="P12" s="67">
        <f>'Field data and Waste 1'!P12</f>
        <v>3</v>
      </c>
      <c r="Q12" s="67">
        <f>'Field data and Waste 1'!Q12</f>
        <v>2</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0" t="s">
        <v>7</v>
      </c>
      <c r="B13" s="110"/>
      <c r="C13" s="67">
        <f>'Field data and Waste 1'!C13</f>
        <v>2</v>
      </c>
      <c r="D13" s="67">
        <f>'Field data and Waste 1'!D13</f>
        <v>2</v>
      </c>
      <c r="E13" s="67">
        <f>'Field data and Waste 1'!E13</f>
        <v>2</v>
      </c>
      <c r="F13" s="67">
        <f>'Field data and Waste 1'!F13</f>
        <v>2</v>
      </c>
      <c r="G13" s="67">
        <f>'Field data and Waste 1'!G13</f>
        <v>2</v>
      </c>
      <c r="H13" s="67">
        <f>'Field data and Waste 1'!H13</f>
        <v>2</v>
      </c>
      <c r="I13" s="67">
        <f>'Field data and Waste 1'!I13</f>
        <v>2</v>
      </c>
      <c r="J13" s="67">
        <f>'Field data and Waste 1'!J13</f>
        <v>2</v>
      </c>
      <c r="K13" s="67">
        <f>'Field data and Waste 1'!K13</f>
        <v>2</v>
      </c>
      <c r="L13" s="67">
        <f>'Field data and Waste 1'!L13</f>
        <v>2</v>
      </c>
      <c r="M13" s="67">
        <f>'Field data and Waste 1'!M13</f>
        <v>2</v>
      </c>
      <c r="N13" s="67">
        <f>'Field data and Waste 1'!N13</f>
        <v>3</v>
      </c>
      <c r="O13" s="67">
        <f>'Field data and Waste 1'!O13</f>
        <v>2</v>
      </c>
      <c r="P13" s="67">
        <f>'Field data and Waste 1'!P13</f>
        <v>3</v>
      </c>
      <c r="Q13" s="67">
        <f>'Field data and Waste 1'!Q13</f>
        <v>2</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4" t="s">
        <v>8</v>
      </c>
      <c r="B14" s="114"/>
      <c r="C14" s="73" t="str">
        <f>'Field data and Waste 1'!C14</f>
        <v xml:space="preserve">Grass Silage (30% DM) </v>
      </c>
      <c r="D14" s="73" t="str">
        <f>'Field data and Waste 1'!D14</f>
        <v xml:space="preserve">Grass Silage (30% DM) </v>
      </c>
      <c r="E14" s="73" t="str">
        <f>'Field data and Waste 1'!E14</f>
        <v xml:space="preserve">Grass Silage (30% DM) </v>
      </c>
      <c r="F14" s="73" t="str">
        <f>'Field data and Waste 1'!F14</f>
        <v xml:space="preserve">Grass Silage (30% DM) </v>
      </c>
      <c r="G14" s="73" t="str">
        <f>'Field data and Waste 1'!G14</f>
        <v xml:space="preserve">Grass Silage (30% DM) </v>
      </c>
      <c r="H14" s="73" t="str">
        <f>'Field data and Waste 1'!H14</f>
        <v xml:space="preserve">Grass Silage (30% DM) </v>
      </c>
      <c r="I14" s="73" t="str">
        <f>'Field data and Waste 1'!I14</f>
        <v xml:space="preserve">Grass Silage (30% DM) </v>
      </c>
      <c r="J14" s="73" t="str">
        <f>'Field data and Waste 1'!J14</f>
        <v xml:space="preserve">Grass Silage (30% DM) </v>
      </c>
      <c r="K14" s="73" t="str">
        <f>'Field data and Waste 1'!K14</f>
        <v xml:space="preserve">Grass Silage (30% DM) </v>
      </c>
      <c r="L14" s="73" t="str">
        <f>'Field data and Waste 1'!L14</f>
        <v xml:space="preserve">Grass Silage (30% DM) </v>
      </c>
      <c r="M14" s="73" t="str">
        <f>'Field data and Waste 1'!M14</f>
        <v xml:space="preserve">Grass Silage (30% DM) </v>
      </c>
      <c r="N14" s="73" t="str">
        <f>'Field data and Waste 1'!N14</f>
        <v xml:space="preserve">Grass Silage (30% DM) </v>
      </c>
      <c r="O14" s="73" t="str">
        <f>'Field data and Waste 1'!O14</f>
        <v xml:space="preserve">Grass Silage (30% DM) </v>
      </c>
      <c r="P14" s="73" t="str">
        <f>'Field data and Waste 1'!P14</f>
        <v xml:space="preserve">Grass Silage (30% DM) </v>
      </c>
      <c r="Q14" s="73" t="str">
        <f>'Field data and Waste 1'!Q14</f>
        <v xml:space="preserve">Grass Silage (30% DM) </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3" t="s">
        <v>9</v>
      </c>
      <c r="B15" s="113"/>
      <c r="C15" s="67">
        <f>'Field data and Waste 1'!C15</f>
        <v>45</v>
      </c>
      <c r="D15" s="67">
        <f>'Field data and Waste 1'!D15</f>
        <v>45</v>
      </c>
      <c r="E15" s="67">
        <f>'Field data and Waste 1'!E15</f>
        <v>45</v>
      </c>
      <c r="F15" s="67">
        <f>'Field data and Waste 1'!F15</f>
        <v>45</v>
      </c>
      <c r="G15" s="67">
        <f>'Field data and Waste 1'!G15</f>
        <v>45</v>
      </c>
      <c r="H15" s="67">
        <f>'Field data and Waste 1'!H15</f>
        <v>45</v>
      </c>
      <c r="I15" s="67">
        <f>'Field data and Waste 1'!I15</f>
        <v>45</v>
      </c>
      <c r="J15" s="67">
        <f>'Field data and Waste 1'!J15</f>
        <v>45</v>
      </c>
      <c r="K15" s="67">
        <f>'Field data and Waste 1'!K15</f>
        <v>45</v>
      </c>
      <c r="L15" s="67">
        <f>'Field data and Waste 1'!L15</f>
        <v>45</v>
      </c>
      <c r="M15" s="67">
        <f>'Field data and Waste 1'!M15</f>
        <v>45</v>
      </c>
      <c r="N15" s="67">
        <f>'Field data and Waste 1'!N15</f>
        <v>45</v>
      </c>
      <c r="O15" s="67">
        <f>'Field data and Waste 1'!O15</f>
        <v>45</v>
      </c>
      <c r="P15" s="67">
        <f>'Field data and Waste 1'!P15</f>
        <v>45</v>
      </c>
      <c r="Q15" s="67">
        <f>'Field data and Waste 1'!Q15</f>
        <v>45</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5" t="s">
        <v>44</v>
      </c>
      <c r="B16" s="115"/>
      <c r="C16" s="74" t="str">
        <f>'Field data and Waste 1'!C16</f>
        <v>Sandy Loam</v>
      </c>
      <c r="D16" s="74" t="str">
        <f>'Field data and Waste 1'!D16</f>
        <v>Sandy Loam</v>
      </c>
      <c r="E16" s="74" t="str">
        <f>'Field data and Waste 1'!E16</f>
        <v>Sandy Loam</v>
      </c>
      <c r="F16" s="74" t="str">
        <f>'Field data and Waste 1'!F16</f>
        <v>Sandy Loam</v>
      </c>
      <c r="G16" s="74" t="str">
        <f>'Field data and Waste 1'!G16</f>
        <v>Sandy Loam</v>
      </c>
      <c r="H16" s="74" t="str">
        <f>'Field data and Waste 1'!H16</f>
        <v>Medium/Clay</v>
      </c>
      <c r="I16" s="74" t="str">
        <f>'Field data and Waste 1'!I16</f>
        <v>Medium/Clay</v>
      </c>
      <c r="J16" s="74" t="str">
        <f>'Field data and Waste 1'!J16</f>
        <v>Sandy Loam</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2" t="s">
        <v>69</v>
      </c>
      <c r="B17" s="103"/>
      <c r="C17" s="39">
        <f>(VLOOKUP(C$14,$AI2:$AK26,2,FALSE))*C$15</f>
        <v>94.5</v>
      </c>
      <c r="D17" s="39">
        <f t="shared" ref="D17:V17" si="0">(VLOOKUP(D$14,$AI2:$AK26,2,FALSE))*D$15</f>
        <v>94.5</v>
      </c>
      <c r="E17" s="39">
        <f t="shared" si="0"/>
        <v>94.5</v>
      </c>
      <c r="F17" s="39">
        <f t="shared" si="0"/>
        <v>94.5</v>
      </c>
      <c r="G17" s="39">
        <f t="shared" si="0"/>
        <v>94.5</v>
      </c>
      <c r="H17" s="39">
        <f t="shared" si="0"/>
        <v>94.5</v>
      </c>
      <c r="I17" s="39">
        <f t="shared" si="0"/>
        <v>94.5</v>
      </c>
      <c r="J17" s="39">
        <f t="shared" si="0"/>
        <v>94.5</v>
      </c>
      <c r="K17" s="39">
        <f t="shared" si="0"/>
        <v>94.5</v>
      </c>
      <c r="L17" s="39">
        <f t="shared" si="0"/>
        <v>94.5</v>
      </c>
      <c r="M17" s="39">
        <f t="shared" si="0"/>
        <v>94.5</v>
      </c>
      <c r="N17" s="39">
        <f t="shared" si="0"/>
        <v>94.5</v>
      </c>
      <c r="O17" s="39">
        <f t="shared" si="0"/>
        <v>94.5</v>
      </c>
      <c r="P17" s="39">
        <f t="shared" si="0"/>
        <v>94.5</v>
      </c>
      <c r="Q17" s="39">
        <f t="shared" si="0"/>
        <v>94.5</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4" t="s">
        <v>23</v>
      </c>
      <c r="B18" s="105"/>
      <c r="C18" s="24">
        <f>$D31</f>
        <v>90.471589999999992</v>
      </c>
      <c r="D18" s="24">
        <f>$D32</f>
        <v>90.471589999999992</v>
      </c>
      <c r="E18" s="24">
        <f>$D33</f>
        <v>90.471589999999992</v>
      </c>
      <c r="F18" s="24">
        <f>$D34</f>
        <v>90.471589999999992</v>
      </c>
      <c r="G18" s="24">
        <f>$D35</f>
        <v>90.471589999999992</v>
      </c>
      <c r="H18" s="24">
        <f>$D36</f>
        <v>90.471589999999992</v>
      </c>
      <c r="I18" s="24">
        <f>$D37</f>
        <v>90.471589999999992</v>
      </c>
      <c r="J18" s="24">
        <f>$D38</f>
        <v>90.471589999999992</v>
      </c>
      <c r="K18" s="24">
        <f>$D39</f>
        <v>90.471589999999992</v>
      </c>
      <c r="L18" s="24">
        <f>$D40</f>
        <v>90.471589999999992</v>
      </c>
      <c r="M18" s="24">
        <f>$D41</f>
        <v>90.471589999999992</v>
      </c>
      <c r="N18" s="24">
        <f>$D42</f>
        <v>90.471589999999992</v>
      </c>
      <c r="O18" s="24">
        <f>$D43</f>
        <v>90.471589999999992</v>
      </c>
      <c r="P18" s="24">
        <f>$D44</f>
        <v>90.471589999999992</v>
      </c>
      <c r="Q18" s="24">
        <f>$D45</f>
        <v>90.471589999999992</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4" t="s">
        <v>87</v>
      </c>
      <c r="B19" s="105"/>
      <c r="C19" s="24">
        <f>C18-C17</f>
        <v>-4.028410000000008</v>
      </c>
      <c r="D19" s="24">
        <f t="shared" ref="D19:V19" si="1">D18-D17</f>
        <v>-4.028410000000008</v>
      </c>
      <c r="E19" s="24">
        <f t="shared" si="1"/>
        <v>-4.028410000000008</v>
      </c>
      <c r="F19" s="24">
        <f t="shared" si="1"/>
        <v>-4.028410000000008</v>
      </c>
      <c r="G19" s="24">
        <f t="shared" si="1"/>
        <v>-4.028410000000008</v>
      </c>
      <c r="H19" s="24">
        <f t="shared" si="1"/>
        <v>-4.028410000000008</v>
      </c>
      <c r="I19" s="24">
        <f t="shared" si="1"/>
        <v>-4.028410000000008</v>
      </c>
      <c r="J19" s="24">
        <f t="shared" si="1"/>
        <v>-4.028410000000008</v>
      </c>
      <c r="K19" s="24">
        <f t="shared" si="1"/>
        <v>-4.028410000000008</v>
      </c>
      <c r="L19" s="24">
        <f t="shared" si="1"/>
        <v>-4.028410000000008</v>
      </c>
      <c r="M19" s="24">
        <f t="shared" si="1"/>
        <v>-4.028410000000008</v>
      </c>
      <c r="N19" s="24">
        <f t="shared" si="1"/>
        <v>-4.028410000000008</v>
      </c>
      <c r="O19" s="24">
        <f t="shared" si="1"/>
        <v>-4.028410000000008</v>
      </c>
      <c r="P19" s="24">
        <f t="shared" si="1"/>
        <v>-4.028410000000008</v>
      </c>
      <c r="Q19" s="24">
        <f t="shared" si="1"/>
        <v>-4.028410000000008</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6" t="s">
        <v>88</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2" t="s">
        <v>85</v>
      </c>
      <c r="B21" s="103"/>
      <c r="C21" s="39">
        <f>(VLOOKUP(C$14,$AI2:$AK26,3,FALSE))*C$15</f>
        <v>324</v>
      </c>
      <c r="D21" s="39">
        <f t="shared" ref="D21:V21" si="2">(VLOOKUP(D$14,$AI2:$AK24,3,FALSE))*D$15</f>
        <v>324</v>
      </c>
      <c r="E21" s="39">
        <f t="shared" si="2"/>
        <v>324</v>
      </c>
      <c r="F21" s="39">
        <f t="shared" si="2"/>
        <v>324</v>
      </c>
      <c r="G21" s="39">
        <f t="shared" si="2"/>
        <v>324</v>
      </c>
      <c r="H21" s="39">
        <f t="shared" si="2"/>
        <v>324</v>
      </c>
      <c r="I21" s="39">
        <f t="shared" si="2"/>
        <v>324</v>
      </c>
      <c r="J21" s="39">
        <f t="shared" si="2"/>
        <v>324</v>
      </c>
      <c r="K21" s="39">
        <f t="shared" si="2"/>
        <v>324</v>
      </c>
      <c r="L21" s="39">
        <f t="shared" si="2"/>
        <v>324</v>
      </c>
      <c r="M21" s="39">
        <f t="shared" si="2"/>
        <v>324</v>
      </c>
      <c r="N21" s="39">
        <f t="shared" si="2"/>
        <v>324</v>
      </c>
      <c r="O21" s="39">
        <f t="shared" si="2"/>
        <v>324</v>
      </c>
      <c r="P21" s="39">
        <f t="shared" si="2"/>
        <v>324</v>
      </c>
      <c r="Q21" s="39">
        <f t="shared" si="2"/>
        <v>324</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4" t="s">
        <v>86</v>
      </c>
      <c r="B22" s="105"/>
      <c r="C22" s="24">
        <f>$E31</f>
        <v>21.473100000000002</v>
      </c>
      <c r="D22" s="24">
        <f>$E32</f>
        <v>21.473100000000002</v>
      </c>
      <c r="E22" s="24">
        <f>$E33</f>
        <v>21.473100000000002</v>
      </c>
      <c r="F22" s="24">
        <f>$E34</f>
        <v>21.473100000000002</v>
      </c>
      <c r="G22" s="24">
        <f>$E35</f>
        <v>21.473100000000002</v>
      </c>
      <c r="H22" s="24">
        <f>$E36</f>
        <v>21.473100000000002</v>
      </c>
      <c r="I22" s="24">
        <f>$E37</f>
        <v>21.473100000000002</v>
      </c>
      <c r="J22" s="24">
        <f>$E38</f>
        <v>21.473100000000002</v>
      </c>
      <c r="K22" s="24">
        <f>$E39</f>
        <v>21.473100000000002</v>
      </c>
      <c r="L22" s="24">
        <f>$E40</f>
        <v>21.473100000000002</v>
      </c>
      <c r="M22" s="24">
        <f>$E41</f>
        <v>21.473100000000002</v>
      </c>
      <c r="N22" s="24">
        <f>$E42</f>
        <v>21.473100000000002</v>
      </c>
      <c r="O22" s="24">
        <f>$E43</f>
        <v>21.473100000000002</v>
      </c>
      <c r="P22" s="24">
        <f>$E44</f>
        <v>21.473100000000002</v>
      </c>
      <c r="Q22" s="24">
        <f>$E45</f>
        <v>21.473100000000002</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4" t="s">
        <v>89</v>
      </c>
      <c r="B23" s="105"/>
      <c r="C23" s="24">
        <f>C22-C21</f>
        <v>-302.52690000000001</v>
      </c>
      <c r="D23" s="24">
        <f t="shared" ref="D23:V23" si="3">D22-D21</f>
        <v>-302.52690000000001</v>
      </c>
      <c r="E23" s="24">
        <f t="shared" si="3"/>
        <v>-302.52690000000001</v>
      </c>
      <c r="F23" s="24">
        <f t="shared" si="3"/>
        <v>-302.52690000000001</v>
      </c>
      <c r="G23" s="24">
        <f t="shared" si="3"/>
        <v>-302.52690000000001</v>
      </c>
      <c r="H23" s="24">
        <f t="shared" si="3"/>
        <v>-302.52690000000001</v>
      </c>
      <c r="I23" s="24">
        <f t="shared" si="3"/>
        <v>-302.52690000000001</v>
      </c>
      <c r="J23" s="24">
        <f t="shared" si="3"/>
        <v>-302.52690000000001</v>
      </c>
      <c r="K23" s="24">
        <f t="shared" si="3"/>
        <v>-302.52690000000001</v>
      </c>
      <c r="L23" s="24">
        <f t="shared" si="3"/>
        <v>-302.52690000000001</v>
      </c>
      <c r="M23" s="24">
        <f t="shared" si="3"/>
        <v>-302.52690000000001</v>
      </c>
      <c r="N23" s="24">
        <f t="shared" si="3"/>
        <v>-302.52690000000001</v>
      </c>
      <c r="O23" s="24">
        <f t="shared" si="3"/>
        <v>-302.52690000000001</v>
      </c>
      <c r="P23" s="24">
        <f t="shared" si="3"/>
        <v>-302.52690000000001</v>
      </c>
      <c r="Q23" s="24">
        <f t="shared" si="3"/>
        <v>-302.52690000000001</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6" t="s">
        <v>90</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t="s">
        <v>54</v>
      </c>
      <c r="S27" s="101" t="s">
        <v>54</v>
      </c>
      <c r="T27" s="101" t="s">
        <v>54</v>
      </c>
      <c r="U27" s="101" t="s">
        <v>54</v>
      </c>
    </row>
    <row r="28" spans="1:40" s="64" customFormat="1" x14ac:dyDescent="0.25">
      <c r="A28" s="82"/>
      <c r="B28" s="31">
        <v>2.61</v>
      </c>
      <c r="C28" s="23">
        <v>0.18</v>
      </c>
      <c r="D28" s="23">
        <v>359</v>
      </c>
      <c r="E28" s="23">
        <v>162</v>
      </c>
      <c r="F28" s="23">
        <v>108</v>
      </c>
      <c r="G28" s="23">
        <v>3.51</v>
      </c>
      <c r="H28" s="23">
        <v>6.63</v>
      </c>
      <c r="I28" s="23">
        <v>0.5</v>
      </c>
      <c r="J28" s="23">
        <v>0.01</v>
      </c>
      <c r="K28" s="30">
        <v>0.05</v>
      </c>
      <c r="L28" s="23">
        <v>0.43</v>
      </c>
      <c r="M28" s="23">
        <v>0.89</v>
      </c>
      <c r="N28" s="23"/>
      <c r="O28" s="23"/>
      <c r="P28" s="23">
        <v>531</v>
      </c>
      <c r="Q28" s="23">
        <v>416</v>
      </c>
      <c r="R28" s="23">
        <v>0.02</v>
      </c>
      <c r="S28" s="23">
        <v>0.5</v>
      </c>
      <c r="T28" s="23">
        <v>0.12</v>
      </c>
      <c r="U28" s="23">
        <v>10</v>
      </c>
    </row>
    <row r="29" spans="1:40" s="15" customFormat="1" ht="27" x14ac:dyDescent="0.25">
      <c r="A29" s="108"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09"/>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CF1</v>
      </c>
      <c r="B31" s="23">
        <v>110</v>
      </c>
      <c r="C31" s="2">
        <f>IF(C$27="%w/w SAR",((C$28*10)*$B31),IF(C$27="%w/w DM",(((C$28*10)*($B$28/100))*$B31),IF(C$27="kg/t SAR",(C$28*$B31),IF(C$27="kg/t DM",((C$28*($B$28/100))*$B31),IF(C$27="mg/kg SAR",((C$28*0.001)*$B31),IF(C$27="mg/kg DM",(((C$28*0.001)*($B$28/100))*$B31),0))))))</f>
        <v>197.99999999999997</v>
      </c>
      <c r="D31" s="2">
        <f>(IF(D$27="%w/w SAR",((D$28*10)*$B31),IF(D$27="%w/w DM",(((D$28*10)*($B$28/100))*$B31),IF(D$27="kg/t SAR",(D$28*$B31),IF(D$27="kg/t DM",((D$28*($B$28/100))*$B31),IF(D$27="mg/kg SAR",((D$28*0.001)*$B31),IF(D$27="mg/kg DM",(((D$28*0.001)*($B$28/100))*$B31),"0")))))))*2.291</f>
        <v>90.471589999999992</v>
      </c>
      <c r="E31" s="2">
        <f>(IF(E$27="%w/w SAR",((E$28*10)*$B31),IF(E$27="%w/w DM",(((E$28*10)*($B$28/100))*$B31),IF(E$27="kg/t SAR",(E$28*$B31),IF(E$27="kg/t DM",((E$28*($B$28/100))*$B31),IF(E$27="mg/kg SAR",((E$28*0.001)*$B31),IF(E$27="mg/kg DM",(((E$28*0.001)*($B$28/100))*$B31),"0")))))))*1.205</f>
        <v>21.473100000000002</v>
      </c>
      <c r="F31" s="2">
        <f>(IF(F$27="%w/w SAR",((F$28*10)*$B31),IF(F$27="%w/w DM",(((F$28*10)*($B$28/100))*$B31),IF(F$27="kg/t SAR",(F$28*$B31),IF(F$27="kg/t DM",((F$28*($B$28/100))*$B31),IF(F$27="mg/kg SAR",((F$28*0.001)*$B31),IF(F$27="mg/kg DM",(((F$28*0.001)*($B$28/100))*$B31),"0")))))))*1.658</f>
        <v>19.697039999999998</v>
      </c>
      <c r="G31" s="2">
        <f t="shared" ref="G31:P46" si="5">IF(G$27="%w/w SAR",((G$28*10)*$B31),IF(G$27="%w/w DM",(((G$28*10)*($B$28/100))*$B31),IF(G$27="kg/t SAR",(G$28*$B31),IF(G$27="kg/t DM",((G$28*($B$28/100))*$B31),IF(G$27="mg/kg SAR",((G$28*0.001)*$B31),IF(G$27="mg/kg DM",(((G$28*0.001)*($B$28/100))*$B31),0))))))</f>
        <v>0.38609999999999994</v>
      </c>
      <c r="H31" s="2">
        <f t="shared" si="5"/>
        <v>0.72929999999999995</v>
      </c>
      <c r="I31" s="2">
        <f t="shared" si="5"/>
        <v>5.5E-2</v>
      </c>
      <c r="J31" s="2">
        <f t="shared" si="5"/>
        <v>1.1000000000000001E-3</v>
      </c>
      <c r="K31" s="2">
        <f t="shared" si="5"/>
        <v>5.5000000000000005E-3</v>
      </c>
      <c r="L31" s="2">
        <f t="shared" si="5"/>
        <v>4.7300000000000002E-2</v>
      </c>
      <c r="M31" s="2">
        <f t="shared" si="5"/>
        <v>9.7900000000000001E-2</v>
      </c>
      <c r="N31" s="2">
        <f t="shared" si="5"/>
        <v>0</v>
      </c>
      <c r="O31" s="2">
        <f t="shared" si="5"/>
        <v>0</v>
      </c>
      <c r="P31" s="2">
        <f t="shared" si="5"/>
        <v>58.410000000000004</v>
      </c>
      <c r="Q31" s="2">
        <f>(IF(Q$27="%w/w SAR",((Q$28*10)*$B31),IF(Q$27="%w/w DM",(((Q$28*10)*($B$28/100))*$B31),IF(Q$27="kg/t SAR",(Q$28*$B31),IF(Q$27="kg/t DM",((Q$28*($B$28/100))*$B31),IF(Q$27="mg/kg SAR",((Q$28*0.001)*$B31),IF(Q$27="mg/kg DM",(((Q$28*0.001)*($B$28/100))*$B31),0)))))))*2.5</f>
        <v>114.4</v>
      </c>
      <c r="R31" s="2">
        <f>IF(R$27="%w/w SAR",((R$28*10)*$B31),IF(R$27="%w/w DM",(((R$28*10)*($B$28/100))*$B31),IF(R$27="kg/t SAR",(R$28*$B31),IF(R$27="kg/t DM",((R$28*($B$28/100))*$B31),IF(R$27="mg/kg SAR",((R$28*0.001)*$B31),IF(R$27="mg/kg DM",(((R$28*0.001)*($B$28/100))*$B31),0))))))</f>
        <v>2.2000000000000001E-3</v>
      </c>
      <c r="S31" s="2">
        <f>IF(S$27="%w/w SAR",((S$28*10)*$B31),IF(S$27="%w/w DM",(((S$28*10)*($B$28/100))*$B31),IF(S$27="kg/t SAR",(S$28*$B31),IF(S$27="kg/t DM",((S$28*($B$28/100))*$B31),IF(S$27="mg/kg SAR",((S$28*0.001)*$B31),IF(S$27="mg/kg DM",(((S$28*0.001)*($B$28/100))*$B31),0))))))</f>
        <v>5.5E-2</v>
      </c>
      <c r="T31" s="2">
        <f>IF(T$27="%w/w SAR",((T$28*10)*$B31),IF(T$27="%w/w DM",(((T$28*10)*($B$28/100))*$B31),IF(T$27="kg/t SAR",(T$28*$B31),IF(T$27="kg/t DM",((T$28*($B$28/100))*$B31),IF(T$27="mg/kg SAR",((T$28*0.001)*$B31),IF(T$27="mg/kg DM",(((T$28*0.001)*($B$28/100))*$B31),0))))))</f>
        <v>1.32E-2</v>
      </c>
      <c r="U31" s="2">
        <f>IF(U$27="%w/w SAR",((U$28*10)*$B31),IF(U$27="%w/w DM",(((U$28*10)*($B$28/100))*$B31),IF(U$27="kg/t SAR",(U$28*$B31),IF(U$27="kg/t DM",((U$28*($B$28/100))*$B31),IF(U$27="mg/kg SAR",((U$28*0.001)*$B31),IF(U$27="mg/kg DM",(((U$28*0.001)*($B$28/100))*$B31),0))))))</f>
        <v>1.1000000000000001</v>
      </c>
      <c r="AB31" s="66"/>
      <c r="AC31" s="66"/>
      <c r="AD31" s="66"/>
      <c r="AE31" s="66"/>
      <c r="AF31" s="66"/>
      <c r="AG31" s="66"/>
      <c r="AH31" s="66"/>
      <c r="AI31" s="66"/>
    </row>
    <row r="32" spans="1:40" s="83" customFormat="1" x14ac:dyDescent="0.25">
      <c r="A32" s="21" t="str">
        <f>D8</f>
        <v>CF2</v>
      </c>
      <c r="B32" s="23">
        <v>110</v>
      </c>
      <c r="C32" s="2">
        <f t="shared" ref="C32:C50" si="6">IF(C$27="%w/w SAR",((C$28*10)*$B32),IF(C$27="%w/w DM",(((C$28*10)*($B$28/100))*$B32),IF(C$27="kg/t SAR",(C$28*$B32),IF(C$27="kg/t DM",((C$28*($B$28/100))*$B32),IF(C$27="mg/kg SAR",((C$28*0.001)*$B32),IF(C$27="mg/kg DM",(((C$28*0.001)*($B$28/100))*$B32),0))))))</f>
        <v>197.99999999999997</v>
      </c>
      <c r="D32" s="2">
        <f t="shared" ref="D32:D50" si="7">(IF(D$27="%w/w SAR",((D$28*10)*$B32),IF(D$27="%w/w DM",(((D$28*10)*($B$28/100))*$B32),IF(D$27="kg/t SAR",(D$28*$B32),IF(D$27="kg/t DM",((D$28*($B$28/100))*$B32),IF(D$27="mg/kg SAR",((D$28*0.001)*$B32),IF(D$27="mg/kg DM",(((D$28*0.001)*($B$28/100))*$B32),"0")))))))*2.291</f>
        <v>90.471589999999992</v>
      </c>
      <c r="E32" s="2">
        <f t="shared" ref="E32:E50" si="8">(IF(E$27="%w/w SAR",((E$28*10)*$B32),IF(E$27="%w/w DM",(((E$28*10)*($B$28/100))*$B32),IF(E$27="kg/t SAR",(E$28*$B32),IF(E$27="kg/t DM",((E$28*($B$28/100))*$B32),IF(E$27="mg/kg SAR",((E$28*0.001)*$B32),IF(E$27="mg/kg DM",(((E$28*0.001)*($B$28/100))*$B32),"0")))))))*1.205</f>
        <v>21.473100000000002</v>
      </c>
      <c r="F32" s="2">
        <f t="shared" ref="F32:F50" si="9">(IF(F$27="%w/w SAR",((F$28*10)*$B32),IF(F$27="%w/w DM",(((F$28*10)*($B$28/100))*$B32),IF(F$27="kg/t SAR",(F$28*$B32),IF(F$27="kg/t DM",((F$28*($B$28/100))*$B32),IF(F$27="mg/kg SAR",((F$28*0.001)*$B32),IF(F$27="mg/kg DM",(((F$28*0.001)*($B$28/100))*$B32),"0")))))))*1.658</f>
        <v>19.697039999999998</v>
      </c>
      <c r="G32" s="2">
        <f t="shared" si="5"/>
        <v>0.38609999999999994</v>
      </c>
      <c r="H32" s="2">
        <f t="shared" si="5"/>
        <v>0.72929999999999995</v>
      </c>
      <c r="I32" s="2">
        <f t="shared" si="5"/>
        <v>5.5E-2</v>
      </c>
      <c r="J32" s="2">
        <f t="shared" si="5"/>
        <v>1.1000000000000001E-3</v>
      </c>
      <c r="K32" s="2">
        <f t="shared" si="5"/>
        <v>5.5000000000000005E-3</v>
      </c>
      <c r="L32" s="2">
        <f t="shared" si="5"/>
        <v>4.7300000000000002E-2</v>
      </c>
      <c r="M32" s="2">
        <f t="shared" si="5"/>
        <v>9.7900000000000001E-2</v>
      </c>
      <c r="N32" s="2">
        <f t="shared" si="5"/>
        <v>0</v>
      </c>
      <c r="O32" s="2">
        <f t="shared" si="5"/>
        <v>0</v>
      </c>
      <c r="P32" s="2">
        <f t="shared" si="5"/>
        <v>58.410000000000004</v>
      </c>
      <c r="Q32" s="2">
        <f t="shared" ref="Q32:Q50" si="10">(IF(Q$27="%w/w SAR",((Q$28*10)*$B32),IF(Q$27="%w/w DM",(((Q$28*10)*($B$28/100))*$B32),IF(Q$27="kg/t SAR",(Q$28*$B32),IF(Q$27="kg/t DM",((Q$28*($B$28/100))*$B32),IF(Q$27="mg/kg SAR",((Q$28*0.001)*$B32),IF(Q$27="mg/kg DM",(((Q$28*0.001)*($B$28/100))*$B32),0)))))))*2.5</f>
        <v>114.4</v>
      </c>
      <c r="R32" s="2">
        <f t="shared" ref="R32:U50" si="11">IF(R$27="%w/w SAR",((R$28*10)*$B32),IF(R$27="%w/w DM",(((R$28*10)*($B$28/100))*$B32),IF(R$27="kg/t SAR",(R$28*$B32),IF(R$27="kg/t DM",((R$28*($B$28/100))*$B32),IF(R$27="mg/kg SAR",((R$28*0.001)*$B32),IF(R$27="mg/kg DM",(((R$28*0.001)*($B$28/100))*$B32),0))))))</f>
        <v>2.2000000000000001E-3</v>
      </c>
      <c r="S32" s="2">
        <f t="shared" si="11"/>
        <v>5.5E-2</v>
      </c>
      <c r="T32" s="2">
        <f t="shared" si="11"/>
        <v>1.32E-2</v>
      </c>
      <c r="U32" s="2">
        <f t="shared" si="11"/>
        <v>1.1000000000000001</v>
      </c>
      <c r="AB32" s="66"/>
      <c r="AC32" s="66"/>
      <c r="AD32" s="66"/>
      <c r="AE32" s="66"/>
      <c r="AF32" s="66"/>
      <c r="AG32" s="66"/>
      <c r="AH32" s="66"/>
      <c r="AI32" s="66"/>
    </row>
    <row r="33" spans="1:35" s="83" customFormat="1" x14ac:dyDescent="0.25">
      <c r="A33" s="21" t="str">
        <f>E8</f>
        <v>CF3</v>
      </c>
      <c r="B33" s="23">
        <v>110</v>
      </c>
      <c r="C33" s="2">
        <f t="shared" si="6"/>
        <v>197.99999999999997</v>
      </c>
      <c r="D33" s="2">
        <f t="shared" si="7"/>
        <v>90.471589999999992</v>
      </c>
      <c r="E33" s="2">
        <f t="shared" si="8"/>
        <v>21.473100000000002</v>
      </c>
      <c r="F33" s="2">
        <f t="shared" si="9"/>
        <v>19.697039999999998</v>
      </c>
      <c r="G33" s="2">
        <f t="shared" si="5"/>
        <v>0.38609999999999994</v>
      </c>
      <c r="H33" s="2">
        <f t="shared" si="5"/>
        <v>0.72929999999999995</v>
      </c>
      <c r="I33" s="2">
        <f t="shared" si="5"/>
        <v>5.5E-2</v>
      </c>
      <c r="J33" s="2">
        <f t="shared" si="5"/>
        <v>1.1000000000000001E-3</v>
      </c>
      <c r="K33" s="2">
        <f t="shared" si="5"/>
        <v>5.5000000000000005E-3</v>
      </c>
      <c r="L33" s="2">
        <f t="shared" si="5"/>
        <v>4.7300000000000002E-2</v>
      </c>
      <c r="M33" s="2">
        <f t="shared" si="5"/>
        <v>9.7900000000000001E-2</v>
      </c>
      <c r="N33" s="2">
        <f t="shared" si="5"/>
        <v>0</v>
      </c>
      <c r="O33" s="2">
        <f t="shared" si="5"/>
        <v>0</v>
      </c>
      <c r="P33" s="2">
        <f t="shared" si="5"/>
        <v>58.410000000000004</v>
      </c>
      <c r="Q33" s="2">
        <f t="shared" si="10"/>
        <v>114.4</v>
      </c>
      <c r="R33" s="2">
        <f t="shared" si="11"/>
        <v>2.2000000000000001E-3</v>
      </c>
      <c r="S33" s="2">
        <f t="shared" si="11"/>
        <v>5.5E-2</v>
      </c>
      <c r="T33" s="2">
        <f t="shared" si="11"/>
        <v>1.32E-2</v>
      </c>
      <c r="U33" s="2">
        <f t="shared" si="11"/>
        <v>1.1000000000000001</v>
      </c>
      <c r="AB33" s="66"/>
      <c r="AC33" s="66"/>
      <c r="AD33" s="66"/>
      <c r="AE33" s="66"/>
      <c r="AF33" s="66"/>
      <c r="AG33" s="66"/>
      <c r="AH33" s="66"/>
      <c r="AI33" s="66"/>
    </row>
    <row r="34" spans="1:35" s="83" customFormat="1" x14ac:dyDescent="0.25">
      <c r="A34" s="21" t="str">
        <f>F8</f>
        <v>CF4</v>
      </c>
      <c r="B34" s="23">
        <v>110</v>
      </c>
      <c r="C34" s="2">
        <f t="shared" si="6"/>
        <v>197.99999999999997</v>
      </c>
      <c r="D34" s="2">
        <f t="shared" si="7"/>
        <v>90.471589999999992</v>
      </c>
      <c r="E34" s="2">
        <f t="shared" si="8"/>
        <v>21.473100000000002</v>
      </c>
      <c r="F34" s="2">
        <f t="shared" si="9"/>
        <v>19.697039999999998</v>
      </c>
      <c r="G34" s="2">
        <f t="shared" si="5"/>
        <v>0.38609999999999994</v>
      </c>
      <c r="H34" s="2">
        <f t="shared" si="5"/>
        <v>0.72929999999999995</v>
      </c>
      <c r="I34" s="2">
        <f t="shared" si="5"/>
        <v>5.5E-2</v>
      </c>
      <c r="J34" s="2">
        <f t="shared" si="5"/>
        <v>1.1000000000000001E-3</v>
      </c>
      <c r="K34" s="2">
        <f t="shared" si="5"/>
        <v>5.5000000000000005E-3</v>
      </c>
      <c r="L34" s="2">
        <f t="shared" si="5"/>
        <v>4.7300000000000002E-2</v>
      </c>
      <c r="M34" s="2">
        <f t="shared" si="5"/>
        <v>9.7900000000000001E-2</v>
      </c>
      <c r="N34" s="2">
        <f t="shared" si="5"/>
        <v>0</v>
      </c>
      <c r="O34" s="2">
        <f t="shared" si="5"/>
        <v>0</v>
      </c>
      <c r="P34" s="2">
        <f t="shared" si="5"/>
        <v>58.410000000000004</v>
      </c>
      <c r="Q34" s="2">
        <f t="shared" si="10"/>
        <v>114.4</v>
      </c>
      <c r="R34" s="2">
        <f t="shared" si="11"/>
        <v>2.2000000000000001E-3</v>
      </c>
      <c r="S34" s="2">
        <f t="shared" si="11"/>
        <v>5.5E-2</v>
      </c>
      <c r="T34" s="2">
        <f t="shared" si="11"/>
        <v>1.32E-2</v>
      </c>
      <c r="U34" s="2">
        <f t="shared" si="11"/>
        <v>1.1000000000000001</v>
      </c>
      <c r="AB34" s="66"/>
      <c r="AC34" s="66"/>
      <c r="AD34" s="66"/>
      <c r="AE34" s="66"/>
      <c r="AF34" s="66"/>
      <c r="AG34" s="66"/>
      <c r="AH34" s="66"/>
      <c r="AI34" s="66"/>
    </row>
    <row r="35" spans="1:35" s="83" customFormat="1" x14ac:dyDescent="0.25">
      <c r="A35" s="21" t="str">
        <f>G8</f>
        <v>CF5</v>
      </c>
      <c r="B35" s="23">
        <v>110</v>
      </c>
      <c r="C35" s="2">
        <f t="shared" si="6"/>
        <v>197.99999999999997</v>
      </c>
      <c r="D35" s="2">
        <f t="shared" si="7"/>
        <v>90.471589999999992</v>
      </c>
      <c r="E35" s="2">
        <f t="shared" si="8"/>
        <v>21.473100000000002</v>
      </c>
      <c r="F35" s="2">
        <f t="shared" si="9"/>
        <v>19.697039999999998</v>
      </c>
      <c r="G35" s="2">
        <f t="shared" si="5"/>
        <v>0.38609999999999994</v>
      </c>
      <c r="H35" s="2">
        <f t="shared" si="5"/>
        <v>0.72929999999999995</v>
      </c>
      <c r="I35" s="2">
        <f t="shared" si="5"/>
        <v>5.5E-2</v>
      </c>
      <c r="J35" s="2">
        <f t="shared" si="5"/>
        <v>1.1000000000000001E-3</v>
      </c>
      <c r="K35" s="2">
        <f t="shared" si="5"/>
        <v>5.5000000000000005E-3</v>
      </c>
      <c r="L35" s="2">
        <f t="shared" si="5"/>
        <v>4.7300000000000002E-2</v>
      </c>
      <c r="M35" s="2">
        <f t="shared" si="5"/>
        <v>9.7900000000000001E-2</v>
      </c>
      <c r="N35" s="2">
        <f t="shared" si="5"/>
        <v>0</v>
      </c>
      <c r="O35" s="2">
        <f t="shared" si="5"/>
        <v>0</v>
      </c>
      <c r="P35" s="2">
        <f t="shared" si="5"/>
        <v>58.410000000000004</v>
      </c>
      <c r="Q35" s="2">
        <f t="shared" si="10"/>
        <v>114.4</v>
      </c>
      <c r="R35" s="2">
        <f t="shared" si="11"/>
        <v>2.2000000000000001E-3</v>
      </c>
      <c r="S35" s="2">
        <f t="shared" si="11"/>
        <v>5.5E-2</v>
      </c>
      <c r="T35" s="2">
        <f t="shared" si="11"/>
        <v>1.32E-2</v>
      </c>
      <c r="U35" s="2">
        <f t="shared" si="11"/>
        <v>1.1000000000000001</v>
      </c>
      <c r="AB35" s="66"/>
      <c r="AC35" s="66"/>
      <c r="AD35" s="66"/>
      <c r="AE35" s="66"/>
      <c r="AF35" s="66"/>
      <c r="AG35" s="66"/>
      <c r="AH35" s="66"/>
      <c r="AI35" s="66"/>
    </row>
    <row r="36" spans="1:35" s="83" customFormat="1" x14ac:dyDescent="0.25">
      <c r="A36" s="21" t="str">
        <f>H8</f>
        <v>CF6</v>
      </c>
      <c r="B36" s="23">
        <v>110</v>
      </c>
      <c r="C36" s="2">
        <f t="shared" si="6"/>
        <v>197.99999999999997</v>
      </c>
      <c r="D36" s="2">
        <f t="shared" si="7"/>
        <v>90.471589999999992</v>
      </c>
      <c r="E36" s="2">
        <f t="shared" si="8"/>
        <v>21.473100000000002</v>
      </c>
      <c r="F36" s="2">
        <f t="shared" si="9"/>
        <v>19.697039999999998</v>
      </c>
      <c r="G36" s="2">
        <f t="shared" si="5"/>
        <v>0.38609999999999994</v>
      </c>
      <c r="H36" s="2">
        <f t="shared" si="5"/>
        <v>0.72929999999999995</v>
      </c>
      <c r="I36" s="2">
        <f t="shared" si="5"/>
        <v>5.5E-2</v>
      </c>
      <c r="J36" s="2">
        <f t="shared" si="5"/>
        <v>1.1000000000000001E-3</v>
      </c>
      <c r="K36" s="2">
        <f t="shared" si="5"/>
        <v>5.5000000000000005E-3</v>
      </c>
      <c r="L36" s="2">
        <f t="shared" si="5"/>
        <v>4.7300000000000002E-2</v>
      </c>
      <c r="M36" s="2">
        <f t="shared" si="5"/>
        <v>9.7900000000000001E-2</v>
      </c>
      <c r="N36" s="2">
        <f t="shared" si="5"/>
        <v>0</v>
      </c>
      <c r="O36" s="2">
        <f t="shared" si="5"/>
        <v>0</v>
      </c>
      <c r="P36" s="2">
        <f t="shared" si="5"/>
        <v>58.410000000000004</v>
      </c>
      <c r="Q36" s="2">
        <f t="shared" si="10"/>
        <v>114.4</v>
      </c>
      <c r="R36" s="2">
        <f t="shared" si="11"/>
        <v>2.2000000000000001E-3</v>
      </c>
      <c r="S36" s="2">
        <f t="shared" si="11"/>
        <v>5.5E-2</v>
      </c>
      <c r="T36" s="2">
        <f t="shared" si="11"/>
        <v>1.32E-2</v>
      </c>
      <c r="U36" s="2">
        <f t="shared" si="11"/>
        <v>1.1000000000000001</v>
      </c>
      <c r="AB36" s="66"/>
      <c r="AC36" s="66"/>
      <c r="AD36" s="66"/>
      <c r="AE36" s="66"/>
      <c r="AF36" s="66"/>
      <c r="AG36" s="66"/>
      <c r="AH36" s="66"/>
      <c r="AI36" s="66"/>
    </row>
    <row r="37" spans="1:35" s="83" customFormat="1" x14ac:dyDescent="0.25">
      <c r="A37" s="21" t="str">
        <f>I8</f>
        <v>CF7</v>
      </c>
      <c r="B37" s="23">
        <v>110</v>
      </c>
      <c r="C37" s="2">
        <f t="shared" si="6"/>
        <v>197.99999999999997</v>
      </c>
      <c r="D37" s="2">
        <f t="shared" si="7"/>
        <v>90.471589999999992</v>
      </c>
      <c r="E37" s="2">
        <f t="shared" si="8"/>
        <v>21.473100000000002</v>
      </c>
      <c r="F37" s="2">
        <f t="shared" si="9"/>
        <v>19.697039999999998</v>
      </c>
      <c r="G37" s="2">
        <f t="shared" si="5"/>
        <v>0.38609999999999994</v>
      </c>
      <c r="H37" s="2">
        <f t="shared" si="5"/>
        <v>0.72929999999999995</v>
      </c>
      <c r="I37" s="2">
        <f t="shared" si="5"/>
        <v>5.5E-2</v>
      </c>
      <c r="J37" s="2">
        <f t="shared" si="5"/>
        <v>1.1000000000000001E-3</v>
      </c>
      <c r="K37" s="2">
        <f t="shared" si="5"/>
        <v>5.5000000000000005E-3</v>
      </c>
      <c r="L37" s="2">
        <f t="shared" si="5"/>
        <v>4.7300000000000002E-2</v>
      </c>
      <c r="M37" s="2">
        <f t="shared" si="5"/>
        <v>9.7900000000000001E-2</v>
      </c>
      <c r="N37" s="2">
        <f t="shared" si="5"/>
        <v>0</v>
      </c>
      <c r="O37" s="2">
        <f t="shared" si="5"/>
        <v>0</v>
      </c>
      <c r="P37" s="2">
        <f t="shared" si="5"/>
        <v>58.410000000000004</v>
      </c>
      <c r="Q37" s="2">
        <f t="shared" si="10"/>
        <v>114.4</v>
      </c>
      <c r="R37" s="2">
        <f t="shared" si="11"/>
        <v>2.2000000000000001E-3</v>
      </c>
      <c r="S37" s="2">
        <f t="shared" si="11"/>
        <v>5.5E-2</v>
      </c>
      <c r="T37" s="2">
        <f t="shared" si="11"/>
        <v>1.32E-2</v>
      </c>
      <c r="U37" s="2">
        <f t="shared" si="11"/>
        <v>1.1000000000000001</v>
      </c>
      <c r="AB37" s="66"/>
      <c r="AC37" s="66"/>
      <c r="AD37" s="66"/>
      <c r="AE37" s="66"/>
      <c r="AF37" s="66"/>
      <c r="AG37" s="66"/>
      <c r="AH37" s="66"/>
      <c r="AI37" s="66"/>
    </row>
    <row r="38" spans="1:35" s="83" customFormat="1" x14ac:dyDescent="0.25">
      <c r="A38" s="21" t="str">
        <f>J8</f>
        <v>CF8</v>
      </c>
      <c r="B38" s="23">
        <v>110</v>
      </c>
      <c r="C38" s="2">
        <f t="shared" si="6"/>
        <v>197.99999999999997</v>
      </c>
      <c r="D38" s="2">
        <f t="shared" si="7"/>
        <v>90.471589999999992</v>
      </c>
      <c r="E38" s="2">
        <f t="shared" si="8"/>
        <v>21.473100000000002</v>
      </c>
      <c r="F38" s="2">
        <f t="shared" si="9"/>
        <v>19.697039999999998</v>
      </c>
      <c r="G38" s="2">
        <f t="shared" si="5"/>
        <v>0.38609999999999994</v>
      </c>
      <c r="H38" s="2">
        <f t="shared" si="5"/>
        <v>0.72929999999999995</v>
      </c>
      <c r="I38" s="2">
        <f t="shared" si="5"/>
        <v>5.5E-2</v>
      </c>
      <c r="J38" s="2">
        <f t="shared" si="5"/>
        <v>1.1000000000000001E-3</v>
      </c>
      <c r="K38" s="2">
        <f t="shared" si="5"/>
        <v>5.5000000000000005E-3</v>
      </c>
      <c r="L38" s="2">
        <f t="shared" si="5"/>
        <v>4.7300000000000002E-2</v>
      </c>
      <c r="M38" s="2">
        <f t="shared" si="5"/>
        <v>9.7900000000000001E-2</v>
      </c>
      <c r="N38" s="2">
        <f t="shared" si="5"/>
        <v>0</v>
      </c>
      <c r="O38" s="2">
        <f t="shared" si="5"/>
        <v>0</v>
      </c>
      <c r="P38" s="2">
        <f t="shared" si="5"/>
        <v>58.410000000000004</v>
      </c>
      <c r="Q38" s="2">
        <f t="shared" si="10"/>
        <v>114.4</v>
      </c>
      <c r="R38" s="2">
        <f t="shared" si="11"/>
        <v>2.2000000000000001E-3</v>
      </c>
      <c r="S38" s="2">
        <f t="shared" si="11"/>
        <v>5.5E-2</v>
      </c>
      <c r="T38" s="2">
        <f t="shared" si="11"/>
        <v>1.32E-2</v>
      </c>
      <c r="U38" s="2">
        <f t="shared" si="11"/>
        <v>1.1000000000000001</v>
      </c>
      <c r="AB38" s="66"/>
      <c r="AC38" s="66"/>
      <c r="AD38" s="66"/>
      <c r="AE38" s="66"/>
      <c r="AF38" s="66"/>
      <c r="AG38" s="66"/>
      <c r="AH38" s="66"/>
      <c r="AI38" s="66"/>
    </row>
    <row r="39" spans="1:35" s="83" customFormat="1" x14ac:dyDescent="0.25">
      <c r="A39" s="21" t="str">
        <f>K8</f>
        <v>CF10</v>
      </c>
      <c r="B39" s="23">
        <v>110</v>
      </c>
      <c r="C39" s="2">
        <f t="shared" si="6"/>
        <v>197.99999999999997</v>
      </c>
      <c r="D39" s="2">
        <f t="shared" si="7"/>
        <v>90.471589999999992</v>
      </c>
      <c r="E39" s="2">
        <f t="shared" si="8"/>
        <v>21.473100000000002</v>
      </c>
      <c r="F39" s="2">
        <f t="shared" si="9"/>
        <v>19.697039999999998</v>
      </c>
      <c r="G39" s="2">
        <f t="shared" si="5"/>
        <v>0.38609999999999994</v>
      </c>
      <c r="H39" s="2">
        <f t="shared" si="5"/>
        <v>0.72929999999999995</v>
      </c>
      <c r="I39" s="2">
        <f t="shared" si="5"/>
        <v>5.5E-2</v>
      </c>
      <c r="J39" s="2">
        <f t="shared" si="5"/>
        <v>1.1000000000000001E-3</v>
      </c>
      <c r="K39" s="2">
        <f t="shared" si="5"/>
        <v>5.5000000000000005E-3</v>
      </c>
      <c r="L39" s="2">
        <f t="shared" si="5"/>
        <v>4.7300000000000002E-2</v>
      </c>
      <c r="M39" s="2">
        <f t="shared" si="5"/>
        <v>9.7900000000000001E-2</v>
      </c>
      <c r="N39" s="2">
        <f t="shared" si="5"/>
        <v>0</v>
      </c>
      <c r="O39" s="2">
        <f t="shared" si="5"/>
        <v>0</v>
      </c>
      <c r="P39" s="2">
        <f t="shared" si="5"/>
        <v>58.410000000000004</v>
      </c>
      <c r="Q39" s="2">
        <f t="shared" si="10"/>
        <v>114.4</v>
      </c>
      <c r="R39" s="2">
        <f t="shared" si="11"/>
        <v>2.2000000000000001E-3</v>
      </c>
      <c r="S39" s="2">
        <f t="shared" si="11"/>
        <v>5.5E-2</v>
      </c>
      <c r="T39" s="2">
        <f t="shared" si="11"/>
        <v>1.32E-2</v>
      </c>
      <c r="U39" s="2">
        <f t="shared" si="11"/>
        <v>1.1000000000000001</v>
      </c>
      <c r="AB39" s="66"/>
      <c r="AC39" s="66"/>
      <c r="AD39" s="66"/>
      <c r="AE39" s="66"/>
      <c r="AF39" s="66"/>
      <c r="AG39" s="66"/>
      <c r="AH39" s="66"/>
      <c r="AI39" s="66"/>
    </row>
    <row r="40" spans="1:35" s="83" customFormat="1" x14ac:dyDescent="0.25">
      <c r="A40" s="21" t="str">
        <f>L8</f>
        <v>CF11</v>
      </c>
      <c r="B40" s="23">
        <v>110</v>
      </c>
      <c r="C40" s="2">
        <f t="shared" si="6"/>
        <v>197.99999999999997</v>
      </c>
      <c r="D40" s="2">
        <f t="shared" si="7"/>
        <v>90.471589999999992</v>
      </c>
      <c r="E40" s="2">
        <f t="shared" si="8"/>
        <v>21.473100000000002</v>
      </c>
      <c r="F40" s="2">
        <f t="shared" si="9"/>
        <v>19.697039999999998</v>
      </c>
      <c r="G40" s="2">
        <f t="shared" si="5"/>
        <v>0.38609999999999994</v>
      </c>
      <c r="H40" s="2">
        <f t="shared" si="5"/>
        <v>0.72929999999999995</v>
      </c>
      <c r="I40" s="2">
        <f t="shared" si="5"/>
        <v>5.5E-2</v>
      </c>
      <c r="J40" s="2">
        <f t="shared" si="5"/>
        <v>1.1000000000000001E-3</v>
      </c>
      <c r="K40" s="2">
        <f t="shared" si="5"/>
        <v>5.5000000000000005E-3</v>
      </c>
      <c r="L40" s="2">
        <f t="shared" si="5"/>
        <v>4.7300000000000002E-2</v>
      </c>
      <c r="M40" s="2">
        <f t="shared" si="5"/>
        <v>9.7900000000000001E-2</v>
      </c>
      <c r="N40" s="2">
        <f t="shared" si="5"/>
        <v>0</v>
      </c>
      <c r="O40" s="2">
        <f t="shared" si="5"/>
        <v>0</v>
      </c>
      <c r="P40" s="2">
        <f t="shared" si="5"/>
        <v>58.410000000000004</v>
      </c>
      <c r="Q40" s="2">
        <f t="shared" si="10"/>
        <v>114.4</v>
      </c>
      <c r="R40" s="2">
        <f t="shared" si="11"/>
        <v>2.2000000000000001E-3</v>
      </c>
      <c r="S40" s="2">
        <f t="shared" si="11"/>
        <v>5.5E-2</v>
      </c>
      <c r="T40" s="2">
        <f t="shared" si="11"/>
        <v>1.32E-2</v>
      </c>
      <c r="U40" s="2">
        <f t="shared" si="11"/>
        <v>1.1000000000000001</v>
      </c>
      <c r="AB40" s="66"/>
      <c r="AC40" s="66"/>
      <c r="AD40" s="66"/>
      <c r="AE40" s="66"/>
      <c r="AF40" s="66"/>
      <c r="AG40" s="66"/>
      <c r="AH40" s="66"/>
      <c r="AI40" s="66"/>
    </row>
    <row r="41" spans="1:35" s="83" customFormat="1" x14ac:dyDescent="0.25">
      <c r="A41" s="21" t="str">
        <f>M8</f>
        <v>CF12</v>
      </c>
      <c r="B41" s="23">
        <v>110</v>
      </c>
      <c r="C41" s="2">
        <f t="shared" si="6"/>
        <v>197.99999999999997</v>
      </c>
      <c r="D41" s="2">
        <f t="shared" si="7"/>
        <v>90.471589999999992</v>
      </c>
      <c r="E41" s="2">
        <f t="shared" si="8"/>
        <v>21.473100000000002</v>
      </c>
      <c r="F41" s="2">
        <f t="shared" si="9"/>
        <v>19.697039999999998</v>
      </c>
      <c r="G41" s="2">
        <f t="shared" si="5"/>
        <v>0.38609999999999994</v>
      </c>
      <c r="H41" s="2">
        <f t="shared" si="5"/>
        <v>0.72929999999999995</v>
      </c>
      <c r="I41" s="2">
        <f t="shared" si="5"/>
        <v>5.5E-2</v>
      </c>
      <c r="J41" s="2">
        <f t="shared" si="5"/>
        <v>1.1000000000000001E-3</v>
      </c>
      <c r="K41" s="2">
        <f t="shared" si="5"/>
        <v>5.5000000000000005E-3</v>
      </c>
      <c r="L41" s="2">
        <f t="shared" si="5"/>
        <v>4.7300000000000002E-2</v>
      </c>
      <c r="M41" s="2">
        <f t="shared" si="5"/>
        <v>9.7900000000000001E-2</v>
      </c>
      <c r="N41" s="2">
        <f t="shared" si="5"/>
        <v>0</v>
      </c>
      <c r="O41" s="2">
        <f t="shared" si="5"/>
        <v>0</v>
      </c>
      <c r="P41" s="2">
        <f t="shared" si="5"/>
        <v>58.410000000000004</v>
      </c>
      <c r="Q41" s="2">
        <f t="shared" si="10"/>
        <v>114.4</v>
      </c>
      <c r="R41" s="2">
        <f t="shared" si="11"/>
        <v>2.2000000000000001E-3</v>
      </c>
      <c r="S41" s="2">
        <f t="shared" si="11"/>
        <v>5.5E-2</v>
      </c>
      <c r="T41" s="2">
        <f t="shared" si="11"/>
        <v>1.32E-2</v>
      </c>
      <c r="U41" s="2">
        <f t="shared" si="11"/>
        <v>1.1000000000000001</v>
      </c>
      <c r="AB41" s="66"/>
      <c r="AC41" s="66"/>
      <c r="AD41" s="66"/>
      <c r="AE41" s="66"/>
      <c r="AF41" s="66"/>
      <c r="AG41" s="66"/>
      <c r="AH41" s="66"/>
      <c r="AI41" s="66"/>
    </row>
    <row r="42" spans="1:35" s="83" customFormat="1" x14ac:dyDescent="0.25">
      <c r="A42" s="21" t="str">
        <f>N8</f>
        <v>CF13</v>
      </c>
      <c r="B42" s="23">
        <v>110</v>
      </c>
      <c r="C42" s="2">
        <f t="shared" si="6"/>
        <v>197.99999999999997</v>
      </c>
      <c r="D42" s="2">
        <f t="shared" si="7"/>
        <v>90.471589999999992</v>
      </c>
      <c r="E42" s="2">
        <f t="shared" si="8"/>
        <v>21.473100000000002</v>
      </c>
      <c r="F42" s="2">
        <f t="shared" si="9"/>
        <v>19.697039999999998</v>
      </c>
      <c r="G42" s="2">
        <f t="shared" si="5"/>
        <v>0.38609999999999994</v>
      </c>
      <c r="H42" s="2">
        <f t="shared" si="5"/>
        <v>0.72929999999999995</v>
      </c>
      <c r="I42" s="2">
        <f t="shared" si="5"/>
        <v>5.5E-2</v>
      </c>
      <c r="J42" s="2">
        <f t="shared" si="5"/>
        <v>1.1000000000000001E-3</v>
      </c>
      <c r="K42" s="2">
        <f t="shared" si="5"/>
        <v>5.5000000000000005E-3</v>
      </c>
      <c r="L42" s="2">
        <f t="shared" si="5"/>
        <v>4.7300000000000002E-2</v>
      </c>
      <c r="M42" s="2">
        <f t="shared" si="5"/>
        <v>9.7900000000000001E-2</v>
      </c>
      <c r="N42" s="2">
        <f t="shared" si="5"/>
        <v>0</v>
      </c>
      <c r="O42" s="2">
        <f t="shared" si="5"/>
        <v>0</v>
      </c>
      <c r="P42" s="2">
        <f t="shared" si="5"/>
        <v>58.410000000000004</v>
      </c>
      <c r="Q42" s="2">
        <f t="shared" si="10"/>
        <v>114.4</v>
      </c>
      <c r="R42" s="2">
        <f t="shared" si="11"/>
        <v>2.2000000000000001E-3</v>
      </c>
      <c r="S42" s="2">
        <f t="shared" si="11"/>
        <v>5.5E-2</v>
      </c>
      <c r="T42" s="2">
        <f t="shared" si="11"/>
        <v>1.32E-2</v>
      </c>
      <c r="U42" s="2">
        <f t="shared" si="11"/>
        <v>1.1000000000000001</v>
      </c>
      <c r="AB42" s="66"/>
      <c r="AC42" s="66"/>
      <c r="AD42" s="66"/>
      <c r="AE42" s="66"/>
      <c r="AF42" s="66"/>
      <c r="AG42" s="66"/>
      <c r="AH42" s="66"/>
      <c r="AI42" s="66"/>
    </row>
    <row r="43" spans="1:35" s="83" customFormat="1" x14ac:dyDescent="0.25">
      <c r="A43" s="21" t="str">
        <f>O8</f>
        <v>CF13A</v>
      </c>
      <c r="B43" s="23">
        <v>110</v>
      </c>
      <c r="C43" s="2">
        <f t="shared" si="6"/>
        <v>197.99999999999997</v>
      </c>
      <c r="D43" s="2">
        <f t="shared" si="7"/>
        <v>90.471589999999992</v>
      </c>
      <c r="E43" s="2">
        <f t="shared" si="8"/>
        <v>21.473100000000002</v>
      </c>
      <c r="F43" s="2">
        <f t="shared" si="9"/>
        <v>19.697039999999998</v>
      </c>
      <c r="G43" s="2">
        <f t="shared" si="5"/>
        <v>0.38609999999999994</v>
      </c>
      <c r="H43" s="2">
        <f t="shared" si="5"/>
        <v>0.72929999999999995</v>
      </c>
      <c r="I43" s="2">
        <f t="shared" si="5"/>
        <v>5.5E-2</v>
      </c>
      <c r="J43" s="2">
        <f t="shared" si="5"/>
        <v>1.1000000000000001E-3</v>
      </c>
      <c r="K43" s="2">
        <f t="shared" si="5"/>
        <v>5.5000000000000005E-3</v>
      </c>
      <c r="L43" s="2">
        <f t="shared" si="5"/>
        <v>4.7300000000000002E-2</v>
      </c>
      <c r="M43" s="2">
        <f t="shared" si="5"/>
        <v>9.7900000000000001E-2</v>
      </c>
      <c r="N43" s="2">
        <f t="shared" si="5"/>
        <v>0</v>
      </c>
      <c r="O43" s="2">
        <f t="shared" si="5"/>
        <v>0</v>
      </c>
      <c r="P43" s="2">
        <f t="shared" si="5"/>
        <v>58.410000000000004</v>
      </c>
      <c r="Q43" s="2">
        <f t="shared" si="10"/>
        <v>114.4</v>
      </c>
      <c r="R43" s="2">
        <f t="shared" si="11"/>
        <v>2.2000000000000001E-3</v>
      </c>
      <c r="S43" s="2">
        <f t="shared" si="11"/>
        <v>5.5E-2</v>
      </c>
      <c r="T43" s="2">
        <f t="shared" si="11"/>
        <v>1.32E-2</v>
      </c>
      <c r="U43" s="2">
        <f t="shared" si="11"/>
        <v>1.1000000000000001</v>
      </c>
      <c r="AB43" s="66"/>
      <c r="AC43" s="66"/>
      <c r="AD43" s="66"/>
      <c r="AE43" s="66"/>
      <c r="AF43" s="66"/>
      <c r="AG43" s="66"/>
      <c r="AH43" s="66"/>
      <c r="AI43" s="66"/>
    </row>
    <row r="44" spans="1:35" s="83" customFormat="1" x14ac:dyDescent="0.25">
      <c r="A44" s="21" t="str">
        <f>P8</f>
        <v>CF14</v>
      </c>
      <c r="B44" s="23">
        <v>110</v>
      </c>
      <c r="C44" s="2">
        <f t="shared" si="6"/>
        <v>197.99999999999997</v>
      </c>
      <c r="D44" s="2">
        <f t="shared" si="7"/>
        <v>90.471589999999992</v>
      </c>
      <c r="E44" s="2">
        <f t="shared" si="8"/>
        <v>21.473100000000002</v>
      </c>
      <c r="F44" s="2">
        <f t="shared" si="9"/>
        <v>19.697039999999998</v>
      </c>
      <c r="G44" s="2">
        <f t="shared" si="5"/>
        <v>0.38609999999999994</v>
      </c>
      <c r="H44" s="2">
        <f t="shared" si="5"/>
        <v>0.72929999999999995</v>
      </c>
      <c r="I44" s="2">
        <f t="shared" si="5"/>
        <v>5.5E-2</v>
      </c>
      <c r="J44" s="2">
        <f t="shared" si="5"/>
        <v>1.1000000000000001E-3</v>
      </c>
      <c r="K44" s="2">
        <f t="shared" si="5"/>
        <v>5.5000000000000005E-3</v>
      </c>
      <c r="L44" s="2">
        <f t="shared" si="5"/>
        <v>4.7300000000000002E-2</v>
      </c>
      <c r="M44" s="2">
        <f t="shared" si="5"/>
        <v>9.7900000000000001E-2</v>
      </c>
      <c r="N44" s="2">
        <f t="shared" si="5"/>
        <v>0</v>
      </c>
      <c r="O44" s="2">
        <f t="shared" si="5"/>
        <v>0</v>
      </c>
      <c r="P44" s="2">
        <f t="shared" si="5"/>
        <v>58.410000000000004</v>
      </c>
      <c r="Q44" s="2">
        <f t="shared" si="10"/>
        <v>114.4</v>
      </c>
      <c r="R44" s="2">
        <f t="shared" si="11"/>
        <v>2.2000000000000001E-3</v>
      </c>
      <c r="S44" s="2">
        <f t="shared" si="11"/>
        <v>5.5E-2</v>
      </c>
      <c r="T44" s="2">
        <f t="shared" si="11"/>
        <v>1.32E-2</v>
      </c>
      <c r="U44" s="2">
        <f t="shared" si="11"/>
        <v>1.1000000000000001</v>
      </c>
      <c r="AB44" s="66"/>
      <c r="AC44" s="66"/>
      <c r="AD44" s="66"/>
      <c r="AE44" s="66"/>
      <c r="AF44" s="66"/>
      <c r="AG44" s="66"/>
      <c r="AH44" s="66"/>
      <c r="AI44" s="66"/>
    </row>
    <row r="45" spans="1:35" s="83" customFormat="1" x14ac:dyDescent="0.25">
      <c r="A45" s="21" t="str">
        <f>Q8</f>
        <v>CF15</v>
      </c>
      <c r="B45" s="23">
        <v>110</v>
      </c>
      <c r="C45" s="2">
        <f t="shared" si="6"/>
        <v>197.99999999999997</v>
      </c>
      <c r="D45" s="2">
        <f t="shared" si="7"/>
        <v>90.471589999999992</v>
      </c>
      <c r="E45" s="2">
        <f t="shared" si="8"/>
        <v>21.473100000000002</v>
      </c>
      <c r="F45" s="2">
        <f t="shared" si="9"/>
        <v>19.697039999999998</v>
      </c>
      <c r="G45" s="2">
        <f t="shared" si="5"/>
        <v>0.38609999999999994</v>
      </c>
      <c r="H45" s="2">
        <f t="shared" si="5"/>
        <v>0.72929999999999995</v>
      </c>
      <c r="I45" s="2">
        <f t="shared" si="5"/>
        <v>5.5E-2</v>
      </c>
      <c r="J45" s="2">
        <f t="shared" si="5"/>
        <v>1.1000000000000001E-3</v>
      </c>
      <c r="K45" s="2">
        <f t="shared" si="5"/>
        <v>5.5000000000000005E-3</v>
      </c>
      <c r="L45" s="2">
        <f t="shared" si="5"/>
        <v>4.7300000000000002E-2</v>
      </c>
      <c r="M45" s="2">
        <f t="shared" si="5"/>
        <v>9.7900000000000001E-2</v>
      </c>
      <c r="N45" s="2">
        <f t="shared" si="5"/>
        <v>0</v>
      </c>
      <c r="O45" s="2">
        <f t="shared" si="5"/>
        <v>0</v>
      </c>
      <c r="P45" s="2">
        <f t="shared" si="5"/>
        <v>58.410000000000004</v>
      </c>
      <c r="Q45" s="2">
        <f t="shared" si="10"/>
        <v>114.4</v>
      </c>
      <c r="R45" s="2">
        <f t="shared" si="11"/>
        <v>2.2000000000000001E-3</v>
      </c>
      <c r="S45" s="2">
        <f t="shared" si="11"/>
        <v>5.5E-2</v>
      </c>
      <c r="T45" s="2">
        <f t="shared" si="11"/>
        <v>1.32E-2</v>
      </c>
      <c r="U45" s="2">
        <f t="shared" si="11"/>
        <v>1.1000000000000001</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CF1</v>
      </c>
      <c r="C57" s="16" t="str">
        <f t="shared" ref="C57:U57" si="13">D8</f>
        <v>CF2</v>
      </c>
      <c r="D57" s="16" t="str">
        <f t="shared" si="13"/>
        <v>CF3</v>
      </c>
      <c r="E57" s="16" t="str">
        <f t="shared" si="13"/>
        <v>CF4</v>
      </c>
      <c r="F57" s="16" t="str">
        <f t="shared" si="13"/>
        <v>CF5</v>
      </c>
      <c r="G57" s="16" t="str">
        <f t="shared" si="13"/>
        <v>CF6</v>
      </c>
      <c r="H57" s="16" t="str">
        <f t="shared" si="13"/>
        <v>CF7</v>
      </c>
      <c r="I57" s="16" t="str">
        <f t="shared" si="13"/>
        <v>CF8</v>
      </c>
      <c r="J57" s="16" t="str">
        <f t="shared" si="13"/>
        <v>CF10</v>
      </c>
      <c r="K57" s="16" t="str">
        <f t="shared" si="13"/>
        <v>CF11</v>
      </c>
      <c r="L57" s="16" t="str">
        <f t="shared" si="13"/>
        <v>CF12</v>
      </c>
      <c r="M57" s="16" t="str">
        <f t="shared" si="13"/>
        <v>CF13</v>
      </c>
      <c r="N57" s="16" t="str">
        <f t="shared" si="13"/>
        <v>CF13A</v>
      </c>
      <c r="O57" s="16" t="str">
        <f t="shared" si="13"/>
        <v>CF14</v>
      </c>
      <c r="P57" s="16" t="str">
        <f t="shared" si="13"/>
        <v>CF15</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Sandy Loam I Grass</v>
      </c>
      <c r="C58" s="44" t="str">
        <f>D16&amp;" I "&amp;(VLOOKUP(D14,Table245811[],6,FALSE))</f>
        <v>Sandy Loam I Grass</v>
      </c>
      <c r="D58" s="21" t="str">
        <f>E16&amp;" I "&amp;(VLOOKUP(E14,Table245811[],6,FALSE))</f>
        <v>Sandy Loam I Grass</v>
      </c>
      <c r="E58" s="21" t="str">
        <f>F16&amp;" I "&amp;(VLOOKUP(F14,Table245811[],6,FALSE))</f>
        <v>Sandy Loam I Grass</v>
      </c>
      <c r="F58" s="21" t="str">
        <f>G16&amp;" I "&amp;(VLOOKUP(G14,Table245811[],6,FALSE))</f>
        <v>Sandy Loam I Grass</v>
      </c>
      <c r="G58" s="21" t="str">
        <f>H16&amp;" I "&amp;(VLOOKUP(H14,Table245811[],6,FALSE))</f>
        <v>Medium/Clay I Grass</v>
      </c>
      <c r="H58" s="21" t="str">
        <f>I16&amp;" I "&amp;(VLOOKUP(I14,Table245811[],6,FALSE))</f>
        <v>Medium/Clay I Grass</v>
      </c>
      <c r="I58" s="21" t="str">
        <f>J16&amp;" I "&amp;(VLOOKUP(J14,Table245811[],6,FALSE))</f>
        <v>Sandy Loam I Grass</v>
      </c>
      <c r="J58" s="21" t="str">
        <f>K16&amp;" I "&amp;(VLOOKUP(K14,Table245811[],6,FALSE))</f>
        <v>Medium/Clay I Grass</v>
      </c>
      <c r="K58" s="21" t="str">
        <f>L16&amp;" I "&amp;(VLOOKUP(L14,Table245811[],6,FALSE))</f>
        <v>Medium/Clay I Grass</v>
      </c>
      <c r="L58" s="21" t="str">
        <f>M16&amp;" I "&amp;(VLOOKUP(M14,Table245811[],6,FALSE))</f>
        <v>Medium/Clay I Grass</v>
      </c>
      <c r="M58" s="21" t="str">
        <f>N16&amp;" I "&amp;(VLOOKUP(N14,Table245811[],6,FALSE))</f>
        <v>Medium/Clay I Grass</v>
      </c>
      <c r="N58" s="21" t="str">
        <f>O16&amp;" I "&amp;(VLOOKUP(O14,Table245811[],6,FALSE))</f>
        <v>Medium/Clay I Grass</v>
      </c>
      <c r="O58" s="21" t="str">
        <f>P16&amp;" I "&amp;(VLOOKUP(P14,Table245811[],6,FALSE))</f>
        <v>Medium/Clay I Grass</v>
      </c>
      <c r="P58" s="21" t="str">
        <f>Q16&amp;" I "&amp;(VLOOKUP(Q14,Table245811[],6,FALSE))</f>
        <v>Medium/Clay I Grass</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f>VLOOKUP(I$14,Table245811[],5,FALSE)</f>
        <v>6.2</v>
      </c>
      <c r="I59" s="93">
        <f>VLOOKUP(J$14,Table245811[],5,FALSE)</f>
        <v>6.2</v>
      </c>
      <c r="J59" s="93">
        <f>VLOOKUP(K$14,Table245811[],5,FALSE)</f>
        <v>6.2</v>
      </c>
      <c r="K59" s="93">
        <f>VLOOKUP(L$14,Table245811[],5,FALSE)</f>
        <v>6.2</v>
      </c>
      <c r="L59" s="93">
        <f>VLOOKUP(M$14,Table245811[],5,FALSE)</f>
        <v>6.2</v>
      </c>
      <c r="M59" s="93">
        <f>VLOOKUP(N$14,Table245811[],5,FALSE)</f>
        <v>6.2</v>
      </c>
      <c r="N59" s="93">
        <f>VLOOKUP(O$14,Table245811[],5,FALSE)</f>
        <v>6.2</v>
      </c>
      <c r="O59" s="93">
        <f>VLOOKUP(P$14,Table245811[],5,FALSE)</f>
        <v>6.2</v>
      </c>
      <c r="P59" s="93">
        <f>VLOOKUP(Q$14,Table245811[],5,FALSE)</f>
        <v>6.2</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5.6</v>
      </c>
      <c r="C60" s="93">
        <f t="shared" ref="C60:U60" si="14">D10</f>
        <v>6.3</v>
      </c>
      <c r="D60" s="93">
        <f t="shared" si="14"/>
        <v>5.5</v>
      </c>
      <c r="E60" s="93">
        <f t="shared" si="14"/>
        <v>5.6</v>
      </c>
      <c r="F60" s="93">
        <f t="shared" si="14"/>
        <v>5.6</v>
      </c>
      <c r="G60" s="93">
        <f t="shared" si="14"/>
        <v>6.3</v>
      </c>
      <c r="H60" s="93">
        <f t="shared" si="14"/>
        <v>5.8</v>
      </c>
      <c r="I60" s="93">
        <f t="shared" si="14"/>
        <v>5.7</v>
      </c>
      <c r="J60" s="93">
        <f t="shared" si="14"/>
        <v>5.7</v>
      </c>
      <c r="K60" s="93">
        <f t="shared" si="14"/>
        <v>5.7</v>
      </c>
      <c r="L60" s="93">
        <f t="shared" si="14"/>
        <v>5.7</v>
      </c>
      <c r="M60" s="93">
        <f t="shared" si="14"/>
        <v>6</v>
      </c>
      <c r="N60" s="93">
        <f t="shared" si="14"/>
        <v>5.7</v>
      </c>
      <c r="O60" s="93">
        <f t="shared" si="14"/>
        <v>5.7</v>
      </c>
      <c r="P60" s="93">
        <f t="shared" si="14"/>
        <v>6.7</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5</v>
      </c>
      <c r="C61" s="93">
        <f t="shared" si="15"/>
        <v>5</v>
      </c>
      <c r="D61" s="93">
        <f t="shared" si="15"/>
        <v>5</v>
      </c>
      <c r="E61" s="93">
        <f t="shared" si="15"/>
        <v>5</v>
      </c>
      <c r="F61" s="93">
        <f t="shared" si="15"/>
        <v>5</v>
      </c>
      <c r="G61" s="93">
        <f t="shared" si="15"/>
        <v>6</v>
      </c>
      <c r="H61" s="93">
        <f t="shared" si="15"/>
        <v>6</v>
      </c>
      <c r="I61" s="93">
        <f t="shared" si="15"/>
        <v>5</v>
      </c>
      <c r="J61" s="93">
        <f t="shared" si="15"/>
        <v>6</v>
      </c>
      <c r="K61" s="93">
        <f t="shared" si="15"/>
        <v>6</v>
      </c>
      <c r="L61" s="93">
        <f t="shared" si="15"/>
        <v>6</v>
      </c>
      <c r="M61" s="93">
        <f t="shared" si="15"/>
        <v>6</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110</v>
      </c>
      <c r="C62" s="94">
        <f>B32</f>
        <v>110</v>
      </c>
      <c r="D62" s="94">
        <f>B33</f>
        <v>110</v>
      </c>
      <c r="E62" s="94">
        <f>B34</f>
        <v>110</v>
      </c>
      <c r="F62" s="94">
        <f>B35</f>
        <v>110</v>
      </c>
      <c r="G62" s="94">
        <f>B36</f>
        <v>110</v>
      </c>
      <c r="H62" s="94">
        <f>B37</f>
        <v>110</v>
      </c>
      <c r="I62" s="94">
        <f>B38</f>
        <v>110</v>
      </c>
      <c r="J62" s="94">
        <f>B39</f>
        <v>110</v>
      </c>
      <c r="K62" s="94">
        <f>B40</f>
        <v>110</v>
      </c>
      <c r="L62" s="94">
        <f>B41</f>
        <v>110</v>
      </c>
      <c r="M62" s="94">
        <f>B42</f>
        <v>110</v>
      </c>
      <c r="N62" s="94">
        <f>B43</f>
        <v>110</v>
      </c>
      <c r="O62" s="94">
        <f>B44</f>
        <v>110</v>
      </c>
      <c r="P62" s="94">
        <f>B45</f>
        <v>110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3.0000000000000027</v>
      </c>
      <c r="C64" s="94">
        <f t="shared" ref="C64:U64" si="17">(C59-C60)*C61</f>
        <v>-0.49999999999999822</v>
      </c>
      <c r="D64" s="94">
        <f t="shared" si="17"/>
        <v>3.5000000000000009</v>
      </c>
      <c r="E64" s="94">
        <f t="shared" si="17"/>
        <v>3.0000000000000027</v>
      </c>
      <c r="F64" s="94">
        <f t="shared" si="17"/>
        <v>3.0000000000000027</v>
      </c>
      <c r="G64" s="94">
        <f t="shared" si="17"/>
        <v>-0.59999999999999787</v>
      </c>
      <c r="H64" s="94">
        <f t="shared" si="17"/>
        <v>2.4000000000000021</v>
      </c>
      <c r="I64" s="94">
        <f t="shared" si="17"/>
        <v>2.5</v>
      </c>
      <c r="J64" s="94">
        <f t="shared" si="17"/>
        <v>3</v>
      </c>
      <c r="K64" s="94">
        <f t="shared" si="17"/>
        <v>3</v>
      </c>
      <c r="L64" s="94">
        <f t="shared" si="17"/>
        <v>3</v>
      </c>
      <c r="M64" s="94">
        <f t="shared" si="17"/>
        <v>1.2000000000000011</v>
      </c>
      <c r="N64" s="94">
        <f t="shared" si="17"/>
        <v>3</v>
      </c>
      <c r="O64" s="94">
        <f t="shared" si="17"/>
        <v>3</v>
      </c>
      <c r="P64" s="94">
        <f t="shared" si="17"/>
        <v>-3</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OVER</v>
      </c>
      <c r="D65" s="95" t="str">
        <f t="shared" si="18"/>
        <v>UNDER</v>
      </c>
      <c r="E65" s="95" t="str">
        <f t="shared" si="18"/>
        <v>UNDER</v>
      </c>
      <c r="F65" s="95" t="str">
        <f t="shared" si="18"/>
        <v>UNDER</v>
      </c>
      <c r="G65" s="95" t="str">
        <f t="shared" si="18"/>
        <v>OVER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OVER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22" priority="31" operator="equal">
      <formula>"DECREASE"</formula>
    </cfRule>
    <cfRule type="cellIs" dxfId="121" priority="32" operator="equal">
      <formula>"INCREASE"</formula>
    </cfRule>
  </conditionalFormatting>
  <conditionalFormatting sqref="B46:B50 B62:U65">
    <cfRule type="cellIs" dxfId="120" priority="30" operator="greaterThan">
      <formula>$B$51</formula>
    </cfRule>
  </conditionalFormatting>
  <conditionalFormatting sqref="C31:C50">
    <cfRule type="cellIs" dxfId="119" priority="29" operator="greaterThan">
      <formula>$C$51</formula>
    </cfRule>
  </conditionalFormatting>
  <conditionalFormatting sqref="C18:V18">
    <cfRule type="cellIs" dxfId="118" priority="28" operator="equal">
      <formula>0</formula>
    </cfRule>
  </conditionalFormatting>
  <conditionalFormatting sqref="C17:V17">
    <cfRule type="cellIs" dxfId="117" priority="27" operator="equal">
      <formula>0</formula>
    </cfRule>
  </conditionalFormatting>
  <conditionalFormatting sqref="C19:V19">
    <cfRule type="cellIs" dxfId="116" priority="26" operator="equal">
      <formula>0</formula>
    </cfRule>
  </conditionalFormatting>
  <conditionalFormatting sqref="G31:G50">
    <cfRule type="cellIs" dxfId="115" priority="25" operator="greaterThan">
      <formula>$G$51</formula>
    </cfRule>
  </conditionalFormatting>
  <conditionalFormatting sqref="H31:H50">
    <cfRule type="cellIs" dxfId="114" priority="24" operator="greaterThan">
      <formula>$H$51</formula>
    </cfRule>
  </conditionalFormatting>
  <conditionalFormatting sqref="I31:I50">
    <cfRule type="cellIs" dxfId="113" priority="23" operator="greaterThan">
      <formula>$I$51</formula>
    </cfRule>
  </conditionalFormatting>
  <conditionalFormatting sqref="K31:K50">
    <cfRule type="cellIs" dxfId="112" priority="22" operator="greaterThan">
      <formula>$K$51</formula>
    </cfRule>
  </conditionalFormatting>
  <conditionalFormatting sqref="L31:L50">
    <cfRule type="cellIs" dxfId="111" priority="21" operator="greaterThan">
      <formula>$L$51</formula>
    </cfRule>
  </conditionalFormatting>
  <conditionalFormatting sqref="M31:M50">
    <cfRule type="cellIs" dxfId="110" priority="20" operator="greaterThan">
      <formula>$M$51</formula>
    </cfRule>
  </conditionalFormatting>
  <conditionalFormatting sqref="P31:P50">
    <cfRule type="cellIs" dxfId="109" priority="19" operator="greaterThan">
      <formula>$P$51</formula>
    </cfRule>
  </conditionalFormatting>
  <conditionalFormatting sqref="R31:R50">
    <cfRule type="cellIs" dxfId="108" priority="18" operator="greaterThan">
      <formula>$R$51</formula>
    </cfRule>
  </conditionalFormatting>
  <conditionalFormatting sqref="S31:S50">
    <cfRule type="cellIs" dxfId="107" priority="17" operator="greaterThan">
      <formula>$S$51</formula>
    </cfRule>
  </conditionalFormatting>
  <conditionalFormatting sqref="T31:T50">
    <cfRule type="cellIs" dxfId="106" priority="16" operator="greaterThan">
      <formula>$T$51</formula>
    </cfRule>
  </conditionalFormatting>
  <conditionalFormatting sqref="U31:U50">
    <cfRule type="cellIs" dxfId="105" priority="15" operator="greaterThan">
      <formula>$U$51</formula>
    </cfRule>
  </conditionalFormatting>
  <conditionalFormatting sqref="C22:V22">
    <cfRule type="cellIs" dxfId="104" priority="14" operator="equal">
      <formula>0</formula>
    </cfRule>
  </conditionalFormatting>
  <conditionalFormatting sqref="C24:V24">
    <cfRule type="cellIs" dxfId="103" priority="12" operator="equal">
      <formula>"DECREASE"</formula>
    </cfRule>
    <cfRule type="cellIs" dxfId="102" priority="13" operator="equal">
      <formula>"INCREASE"</formula>
    </cfRule>
  </conditionalFormatting>
  <conditionalFormatting sqref="C23:V23">
    <cfRule type="cellIs" dxfId="101" priority="11" operator="equal">
      <formula>0</formula>
    </cfRule>
  </conditionalFormatting>
  <conditionalFormatting sqref="I1">
    <cfRule type="cellIs" dxfId="100" priority="10" operator="lessThan">
      <formula>5</formula>
    </cfRule>
  </conditionalFormatting>
  <conditionalFormatting sqref="C21:V21">
    <cfRule type="cellIs" dxfId="99" priority="7" operator="equal">
      <formula>0</formula>
    </cfRule>
  </conditionalFormatting>
  <conditionalFormatting sqref="B65:U65">
    <cfRule type="cellIs" dxfId="98" priority="5" operator="equal">
      <formula>"UNDER"</formula>
    </cfRule>
    <cfRule type="cellIs" dxfId="97" priority="6" operator="equal">
      <formula>"OVER"</formula>
    </cfRule>
  </conditionalFormatting>
  <conditionalFormatting sqref="I2">
    <cfRule type="cellIs" dxfId="96" priority="4" operator="greaterThan">
      <formula>5000.1</formula>
    </cfRule>
  </conditionalFormatting>
  <conditionalFormatting sqref="I3">
    <cfRule type="cellIs" dxfId="95" priority="3" operator="greaterThan">
      <formula>4.1</formula>
    </cfRule>
  </conditionalFormatting>
  <conditionalFormatting sqref="J31:J50">
    <cfRule type="cellIs" dxfId="94" priority="2" operator="greaterThan">
      <formula>$J$51</formula>
    </cfRule>
  </conditionalFormatting>
  <conditionalFormatting sqref="B31:B45">
    <cfRule type="cellIs" dxfId="93" priority="1" operator="greaterThan">
      <formula>$B$51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zoomScale="90" zoomScaleNormal="90" workbookViewId="0">
      <selection activeCell="C1" sqref="C1:D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0" t="s">
        <v>41</v>
      </c>
      <c r="B1" s="110"/>
      <c r="C1" s="126" t="str">
        <f>'Field data and Waste 1'!C1:D1</f>
        <v>PAN-014368</v>
      </c>
      <c r="D1" s="127"/>
      <c r="E1" s="37" t="s">
        <v>45</v>
      </c>
      <c r="F1" s="46" t="str">
        <f>'Field data and Waste 1'!F1</f>
        <v>31.5 ha</v>
      </c>
      <c r="G1" s="122" t="s">
        <v>43</v>
      </c>
      <c r="H1" s="123"/>
      <c r="I1" s="35">
        <v>7.11</v>
      </c>
      <c r="AB1" s="26"/>
      <c r="AC1" s="26"/>
      <c r="AD1" s="43" t="s">
        <v>124</v>
      </c>
      <c r="AE1" s="25"/>
      <c r="AF1" s="25"/>
      <c r="AG1" s="26"/>
      <c r="AH1" s="26"/>
      <c r="AI1" s="47" t="s">
        <v>79</v>
      </c>
      <c r="AJ1" s="48" t="s">
        <v>91</v>
      </c>
      <c r="AK1" s="49" t="s">
        <v>92</v>
      </c>
      <c r="AL1" s="50" t="s">
        <v>123</v>
      </c>
      <c r="AM1" s="50" t="s">
        <v>129</v>
      </c>
      <c r="AN1" s="50" t="s">
        <v>109</v>
      </c>
    </row>
    <row r="2" spans="1:41" x14ac:dyDescent="0.2">
      <c r="A2" s="110" t="s">
        <v>84</v>
      </c>
      <c r="B2" s="110"/>
      <c r="C2" s="128" t="str">
        <f>'Field data and Waste 1'!C2:D2</f>
        <v>EPR-BB3205KS</v>
      </c>
      <c r="D2" s="129"/>
      <c r="E2" s="37" t="s">
        <v>106</v>
      </c>
      <c r="F2" s="35" t="s">
        <v>181</v>
      </c>
      <c r="G2" s="124" t="s">
        <v>107</v>
      </c>
      <c r="H2" s="125"/>
      <c r="I2" s="35">
        <v>732</v>
      </c>
      <c r="AB2" s="43" t="s">
        <v>56</v>
      </c>
      <c r="AC2" s="25"/>
      <c r="AD2" s="43" t="s">
        <v>70</v>
      </c>
      <c r="AE2" s="25"/>
      <c r="AF2" s="25"/>
      <c r="AG2" s="51" t="s">
        <v>76</v>
      </c>
      <c r="AH2" s="26"/>
      <c r="AI2" s="52" t="s">
        <v>124</v>
      </c>
      <c r="AJ2" s="53">
        <v>0</v>
      </c>
      <c r="AK2" s="54">
        <v>0</v>
      </c>
      <c r="AL2" s="18">
        <v>0</v>
      </c>
      <c r="AM2" s="19">
        <v>0</v>
      </c>
      <c r="AN2" s="19">
        <v>0</v>
      </c>
    </row>
    <row r="3" spans="1:41" x14ac:dyDescent="0.2">
      <c r="A3" s="111" t="s">
        <v>42</v>
      </c>
      <c r="B3" s="112"/>
      <c r="C3" s="128" t="str">
        <f>'Field data and Waste 1'!C3:D3</f>
        <v>Whites Recycling Ltd</v>
      </c>
      <c r="D3" s="129"/>
      <c r="E3" s="37" t="s">
        <v>105</v>
      </c>
      <c r="F3" s="45" t="s">
        <v>77</v>
      </c>
      <c r="G3" s="122" t="s">
        <v>108</v>
      </c>
      <c r="H3" s="123"/>
      <c r="I3" s="35">
        <v>0.02</v>
      </c>
      <c r="AB3" s="43" t="s">
        <v>57</v>
      </c>
      <c r="AC3" s="25"/>
      <c r="AD3" s="43" t="s">
        <v>71</v>
      </c>
      <c r="AE3" s="25"/>
      <c r="AF3" s="25"/>
      <c r="AG3" s="51" t="s">
        <v>77</v>
      </c>
      <c r="AH3" s="26"/>
      <c r="AI3" s="55" t="s">
        <v>111</v>
      </c>
      <c r="AJ3" s="56">
        <v>1.7</v>
      </c>
      <c r="AK3" s="57">
        <v>6</v>
      </c>
      <c r="AL3" s="58">
        <v>1</v>
      </c>
      <c r="AM3" s="19">
        <v>6.2</v>
      </c>
      <c r="AN3" s="19" t="s">
        <v>110</v>
      </c>
    </row>
    <row r="4" spans="1:41" x14ac:dyDescent="0.2">
      <c r="A4" s="110" t="s">
        <v>0</v>
      </c>
      <c r="B4" s="110"/>
      <c r="C4" s="126" t="str">
        <f>'Field data and Waste 1'!C4:D4</f>
        <v>near Lloegr Farm, Garthbrengy, Brecon, LD3 9TN</v>
      </c>
      <c r="D4" s="127"/>
      <c r="E4" s="38" t="s">
        <v>1</v>
      </c>
      <c r="F4" s="35" t="s">
        <v>178</v>
      </c>
      <c r="G4" s="122"/>
      <c r="H4" s="123"/>
      <c r="I4" s="46"/>
      <c r="AB4" s="43" t="s">
        <v>52</v>
      </c>
      <c r="AC4" s="25"/>
      <c r="AD4" s="59" t="s">
        <v>72</v>
      </c>
      <c r="AE4" s="25"/>
      <c r="AF4" s="25"/>
      <c r="AG4" s="51" t="s">
        <v>78</v>
      </c>
      <c r="AH4" s="26"/>
      <c r="AI4" s="60" t="s">
        <v>122</v>
      </c>
      <c r="AJ4" s="61">
        <v>7</v>
      </c>
      <c r="AK4" s="62">
        <v>10.5</v>
      </c>
      <c r="AL4" s="19">
        <v>2</v>
      </c>
      <c r="AM4" s="19">
        <v>6.7</v>
      </c>
      <c r="AN4" s="19" t="s">
        <v>135</v>
      </c>
    </row>
    <row r="5" spans="1:41" x14ac:dyDescent="0.2">
      <c r="A5" s="110" t="s">
        <v>47</v>
      </c>
      <c r="B5" s="110"/>
      <c r="C5" s="126" t="str">
        <f>'Field data and Waste 1'!C5:D5</f>
        <v>Sion Sleep</v>
      </c>
      <c r="D5" s="127"/>
      <c r="E5" s="37"/>
      <c r="F5" s="46"/>
      <c r="G5" s="122"/>
      <c r="H5" s="123"/>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5" t="s">
        <v>63</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0" t="s">
        <v>2</v>
      </c>
      <c r="B8" s="110"/>
      <c r="C8" s="67" t="str">
        <f>'Field data and Waste 1'!C8</f>
        <v>CF1</v>
      </c>
      <c r="D8" s="67" t="str">
        <f>'Field data and Waste 1'!D8</f>
        <v>CF2</v>
      </c>
      <c r="E8" s="67" t="str">
        <f>'Field data and Waste 1'!E8</f>
        <v>CF3</v>
      </c>
      <c r="F8" s="67" t="str">
        <f>'Field data and Waste 1'!F8</f>
        <v>CF4</v>
      </c>
      <c r="G8" s="67" t="str">
        <f>'Field data and Waste 1'!G8</f>
        <v>CF5</v>
      </c>
      <c r="H8" s="67" t="str">
        <f>'Field data and Waste 1'!H8</f>
        <v>CF6</v>
      </c>
      <c r="I8" s="67" t="str">
        <f>'Field data and Waste 1'!I8</f>
        <v>CF7</v>
      </c>
      <c r="J8" s="67" t="str">
        <f>'Field data and Waste 1'!J8</f>
        <v>CF8</v>
      </c>
      <c r="K8" s="67" t="str">
        <f>'Field data and Waste 1'!K8</f>
        <v>CF10</v>
      </c>
      <c r="L8" s="67" t="str">
        <f>'Field data and Waste 1'!L8</f>
        <v>CF11</v>
      </c>
      <c r="M8" s="67" t="str">
        <f>'Field data and Waste 1'!M8</f>
        <v>CF12</v>
      </c>
      <c r="N8" s="67" t="str">
        <f>'Field data and Waste 1'!N8</f>
        <v>CF13</v>
      </c>
      <c r="O8" s="67" t="str">
        <f>'Field data and Waste 1'!O8</f>
        <v>CF13A</v>
      </c>
      <c r="P8" s="67" t="str">
        <f>'Field data and Waste 1'!P8</f>
        <v>CF14</v>
      </c>
      <c r="Q8" s="67" t="str">
        <f>'Field data and Waste 1'!Q8</f>
        <v>CF15</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0" t="s">
        <v>3</v>
      </c>
      <c r="B9" s="110"/>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0" t="s">
        <v>4</v>
      </c>
      <c r="B10" s="110"/>
      <c r="C10" s="67">
        <f>'Field data and Waste 1'!C10</f>
        <v>5.6</v>
      </c>
      <c r="D10" s="67">
        <f>'Field data and Waste 1'!D10</f>
        <v>6.3</v>
      </c>
      <c r="E10" s="67">
        <f>'Field data and Waste 1'!E10</f>
        <v>5.5</v>
      </c>
      <c r="F10" s="67">
        <f>'Field data and Waste 1'!F10</f>
        <v>5.6</v>
      </c>
      <c r="G10" s="67">
        <f>'Field data and Waste 1'!G10</f>
        <v>5.6</v>
      </c>
      <c r="H10" s="67">
        <f>'Field data and Waste 1'!H10</f>
        <v>6.3</v>
      </c>
      <c r="I10" s="67">
        <f>'Field data and Waste 1'!I10</f>
        <v>5.8</v>
      </c>
      <c r="J10" s="67">
        <f>'Field data and Waste 1'!J10</f>
        <v>5.7</v>
      </c>
      <c r="K10" s="67">
        <f>'Field data and Waste 1'!K10</f>
        <v>5.7</v>
      </c>
      <c r="L10" s="67">
        <f>'Field data and Waste 1'!L10</f>
        <v>5.7</v>
      </c>
      <c r="M10" s="67">
        <f>'Field data and Waste 1'!M10</f>
        <v>5.7</v>
      </c>
      <c r="N10" s="67">
        <f>'Field data and Waste 1'!N10</f>
        <v>6</v>
      </c>
      <c r="O10" s="67">
        <f>'Field data and Waste 1'!O10</f>
        <v>5.7</v>
      </c>
      <c r="P10" s="67">
        <f>'Field data and Waste 1'!P10</f>
        <v>5.7</v>
      </c>
      <c r="Q10" s="67">
        <f>'Field data and Waste 1'!Q10</f>
        <v>6.7</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0" t="s">
        <v>5</v>
      </c>
      <c r="B11" s="110"/>
      <c r="C11" s="67">
        <f>'Field data and Waste 1'!C11</f>
        <v>2</v>
      </c>
      <c r="D11" s="67">
        <f>'Field data and Waste 1'!D11</f>
        <v>3</v>
      </c>
      <c r="E11" s="67">
        <f>'Field data and Waste 1'!E11</f>
        <v>2</v>
      </c>
      <c r="F11" s="67">
        <f>'Field data and Waste 1'!F11</f>
        <v>2</v>
      </c>
      <c r="G11" s="67">
        <f>'Field data and Waste 1'!G11</f>
        <v>3</v>
      </c>
      <c r="H11" s="67">
        <f>'Field data and Waste 1'!H11</f>
        <v>3</v>
      </c>
      <c r="I11" s="67">
        <f>'Field data and Waste 1'!I11</f>
        <v>2</v>
      </c>
      <c r="J11" s="67">
        <f>'Field data and Waste 1'!J11</f>
        <v>2</v>
      </c>
      <c r="K11" s="67">
        <f>'Field data and Waste 1'!K11</f>
        <v>0</v>
      </c>
      <c r="L11" s="67">
        <f>'Field data and Waste 1'!L11</f>
        <v>1</v>
      </c>
      <c r="M11" s="67">
        <f>'Field data and Waste 1'!M11</f>
        <v>2</v>
      </c>
      <c r="N11" s="67">
        <f>'Field data and Waste 1'!N11</f>
        <v>2</v>
      </c>
      <c r="O11" s="67">
        <f>'Field data and Waste 1'!O11</f>
        <v>2</v>
      </c>
      <c r="P11" s="67">
        <f>'Field data and Waste 1'!P11</f>
        <v>2</v>
      </c>
      <c r="Q11" s="67">
        <f>'Field data and Waste 1'!Q11</f>
        <v>2</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0" t="s">
        <v>6</v>
      </c>
      <c r="B12" s="110"/>
      <c r="C12" s="67">
        <f>'Field data and Waste 1'!C12</f>
        <v>1</v>
      </c>
      <c r="D12" s="67">
        <f>'Field data and Waste 1'!D12</f>
        <v>2</v>
      </c>
      <c r="E12" s="67">
        <f>'Field data and Waste 1'!E12</f>
        <v>0</v>
      </c>
      <c r="F12" s="67">
        <f>'Field data and Waste 1'!F12</f>
        <v>0</v>
      </c>
      <c r="G12" s="67">
        <f>'Field data and Waste 1'!G12</f>
        <v>2</v>
      </c>
      <c r="H12" s="67">
        <f>'Field data and Waste 1'!H12</f>
        <v>3</v>
      </c>
      <c r="I12" s="67">
        <f>'Field data and Waste 1'!I12</f>
        <v>2</v>
      </c>
      <c r="J12" s="67">
        <f>'Field data and Waste 1'!J12</f>
        <v>2</v>
      </c>
      <c r="K12" s="67">
        <f>'Field data and Waste 1'!K12</f>
        <v>1</v>
      </c>
      <c r="L12" s="67">
        <f>'Field data and Waste 1'!L12</f>
        <v>0</v>
      </c>
      <c r="M12" s="67">
        <f>'Field data and Waste 1'!M12</f>
        <v>1</v>
      </c>
      <c r="N12" s="67">
        <f>'Field data and Waste 1'!N12</f>
        <v>1</v>
      </c>
      <c r="O12" s="67">
        <f>'Field data and Waste 1'!O12</f>
        <v>0</v>
      </c>
      <c r="P12" s="67">
        <f>'Field data and Waste 1'!P12</f>
        <v>3</v>
      </c>
      <c r="Q12" s="67">
        <f>'Field data and Waste 1'!Q12</f>
        <v>2</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0" t="s">
        <v>7</v>
      </c>
      <c r="B13" s="110"/>
      <c r="C13" s="67">
        <f>'Field data and Waste 1'!C13</f>
        <v>2</v>
      </c>
      <c r="D13" s="67">
        <f>'Field data and Waste 1'!D13</f>
        <v>2</v>
      </c>
      <c r="E13" s="67">
        <f>'Field data and Waste 1'!E13</f>
        <v>2</v>
      </c>
      <c r="F13" s="67">
        <f>'Field data and Waste 1'!F13</f>
        <v>2</v>
      </c>
      <c r="G13" s="67">
        <f>'Field data and Waste 1'!G13</f>
        <v>2</v>
      </c>
      <c r="H13" s="67">
        <f>'Field data and Waste 1'!H13</f>
        <v>2</v>
      </c>
      <c r="I13" s="67">
        <f>'Field data and Waste 1'!I13</f>
        <v>2</v>
      </c>
      <c r="J13" s="67">
        <f>'Field data and Waste 1'!J13</f>
        <v>2</v>
      </c>
      <c r="K13" s="67">
        <f>'Field data and Waste 1'!K13</f>
        <v>2</v>
      </c>
      <c r="L13" s="67">
        <f>'Field data and Waste 1'!L13</f>
        <v>2</v>
      </c>
      <c r="M13" s="67">
        <f>'Field data and Waste 1'!M13</f>
        <v>2</v>
      </c>
      <c r="N13" s="67">
        <f>'Field data and Waste 1'!N13</f>
        <v>3</v>
      </c>
      <c r="O13" s="67">
        <f>'Field data and Waste 1'!O13</f>
        <v>2</v>
      </c>
      <c r="P13" s="67">
        <f>'Field data and Waste 1'!P13</f>
        <v>3</v>
      </c>
      <c r="Q13" s="67">
        <f>'Field data and Waste 1'!Q13</f>
        <v>2</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4" t="s">
        <v>8</v>
      </c>
      <c r="B14" s="114"/>
      <c r="C14" s="73" t="str">
        <f>'Field data and Waste 1'!C14</f>
        <v xml:space="preserve">Grass Silage (30% DM) </v>
      </c>
      <c r="D14" s="73" t="str">
        <f>'Field data and Waste 1'!D14</f>
        <v xml:space="preserve">Grass Silage (30% DM) </v>
      </c>
      <c r="E14" s="73" t="str">
        <f>'Field data and Waste 1'!E14</f>
        <v xml:space="preserve">Grass Silage (30% DM) </v>
      </c>
      <c r="F14" s="73" t="str">
        <f>'Field data and Waste 1'!F14</f>
        <v xml:space="preserve">Grass Silage (30% DM) </v>
      </c>
      <c r="G14" s="73" t="str">
        <f>'Field data and Waste 1'!G14</f>
        <v xml:space="preserve">Grass Silage (30% DM) </v>
      </c>
      <c r="H14" s="73" t="str">
        <f>'Field data and Waste 1'!H14</f>
        <v xml:space="preserve">Grass Silage (30% DM) </v>
      </c>
      <c r="I14" s="73" t="str">
        <f>'Field data and Waste 1'!I14</f>
        <v xml:space="preserve">Grass Silage (30% DM) </v>
      </c>
      <c r="J14" s="73" t="str">
        <f>'Field data and Waste 1'!J14</f>
        <v xml:space="preserve">Grass Silage (30% DM) </v>
      </c>
      <c r="K14" s="73" t="str">
        <f>'Field data and Waste 1'!K14</f>
        <v xml:space="preserve">Grass Silage (30% DM) </v>
      </c>
      <c r="L14" s="73" t="str">
        <f>'Field data and Waste 1'!L14</f>
        <v xml:space="preserve">Grass Silage (30% DM) </v>
      </c>
      <c r="M14" s="73" t="str">
        <f>'Field data and Waste 1'!M14</f>
        <v xml:space="preserve">Grass Silage (30% DM) </v>
      </c>
      <c r="N14" s="73" t="str">
        <f>'Field data and Waste 1'!N14</f>
        <v xml:space="preserve">Grass Silage (30% DM) </v>
      </c>
      <c r="O14" s="73" t="str">
        <f>'Field data and Waste 1'!O14</f>
        <v xml:space="preserve">Grass Silage (30% DM) </v>
      </c>
      <c r="P14" s="73" t="str">
        <f>'Field data and Waste 1'!P14</f>
        <v xml:space="preserve">Grass Silage (30% DM) </v>
      </c>
      <c r="Q14" s="73" t="str">
        <f>'Field data and Waste 1'!Q14</f>
        <v xml:space="preserve">Grass Silage (30% DM) </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3" t="s">
        <v>9</v>
      </c>
      <c r="B15" s="113"/>
      <c r="C15" s="67">
        <f>'Field data and Waste 1'!C15</f>
        <v>45</v>
      </c>
      <c r="D15" s="67">
        <f>'Field data and Waste 1'!D15</f>
        <v>45</v>
      </c>
      <c r="E15" s="67">
        <f>'Field data and Waste 1'!E15</f>
        <v>45</v>
      </c>
      <c r="F15" s="67">
        <f>'Field data and Waste 1'!F15</f>
        <v>45</v>
      </c>
      <c r="G15" s="67">
        <f>'Field data and Waste 1'!G15</f>
        <v>45</v>
      </c>
      <c r="H15" s="67">
        <f>'Field data and Waste 1'!H15</f>
        <v>45</v>
      </c>
      <c r="I15" s="67">
        <f>'Field data and Waste 1'!I15</f>
        <v>45</v>
      </c>
      <c r="J15" s="67">
        <f>'Field data and Waste 1'!J15</f>
        <v>45</v>
      </c>
      <c r="K15" s="67">
        <f>'Field data and Waste 1'!K15</f>
        <v>45</v>
      </c>
      <c r="L15" s="67">
        <f>'Field data and Waste 1'!L15</f>
        <v>45</v>
      </c>
      <c r="M15" s="67">
        <f>'Field data and Waste 1'!M15</f>
        <v>45</v>
      </c>
      <c r="N15" s="67">
        <f>'Field data and Waste 1'!N15</f>
        <v>45</v>
      </c>
      <c r="O15" s="67">
        <f>'Field data and Waste 1'!O15</f>
        <v>45</v>
      </c>
      <c r="P15" s="67">
        <f>'Field data and Waste 1'!P15</f>
        <v>45</v>
      </c>
      <c r="Q15" s="67">
        <f>'Field data and Waste 1'!Q15</f>
        <v>45</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5" t="s">
        <v>44</v>
      </c>
      <c r="B16" s="115"/>
      <c r="C16" s="74" t="str">
        <f>'Field data and Waste 1'!C16</f>
        <v>Sandy Loam</v>
      </c>
      <c r="D16" s="74" t="str">
        <f>'Field data and Waste 1'!D16</f>
        <v>Sandy Loam</v>
      </c>
      <c r="E16" s="74" t="str">
        <f>'Field data and Waste 1'!E16</f>
        <v>Sandy Loam</v>
      </c>
      <c r="F16" s="74" t="str">
        <f>'Field data and Waste 1'!F16</f>
        <v>Sandy Loam</v>
      </c>
      <c r="G16" s="74" t="str">
        <f>'Field data and Waste 1'!G16</f>
        <v>Sandy Loam</v>
      </c>
      <c r="H16" s="74" t="str">
        <f>'Field data and Waste 1'!H16</f>
        <v>Medium/Clay</v>
      </c>
      <c r="I16" s="74" t="str">
        <f>'Field data and Waste 1'!I16</f>
        <v>Medium/Clay</v>
      </c>
      <c r="J16" s="74" t="str">
        <f>'Field data and Waste 1'!J16</f>
        <v>Sandy Loam</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2" t="s">
        <v>69</v>
      </c>
      <c r="B17" s="103"/>
      <c r="C17" s="39">
        <f>(VLOOKUP(C$14,$AI2:$AK26,2,FALSE))*C$15</f>
        <v>94.5</v>
      </c>
      <c r="D17" s="39">
        <f t="shared" ref="D17:V17" si="0">(VLOOKUP(D$14,$AI2:$AK26,2,FALSE))*D$15</f>
        <v>94.5</v>
      </c>
      <c r="E17" s="39">
        <f t="shared" si="0"/>
        <v>94.5</v>
      </c>
      <c r="F17" s="39">
        <f t="shared" si="0"/>
        <v>94.5</v>
      </c>
      <c r="G17" s="39">
        <f t="shared" si="0"/>
        <v>94.5</v>
      </c>
      <c r="H17" s="39">
        <f t="shared" si="0"/>
        <v>94.5</v>
      </c>
      <c r="I17" s="39">
        <f t="shared" si="0"/>
        <v>94.5</v>
      </c>
      <c r="J17" s="39">
        <f t="shared" si="0"/>
        <v>94.5</v>
      </c>
      <c r="K17" s="39">
        <f t="shared" si="0"/>
        <v>94.5</v>
      </c>
      <c r="L17" s="39">
        <f t="shared" si="0"/>
        <v>94.5</v>
      </c>
      <c r="M17" s="39">
        <f t="shared" si="0"/>
        <v>94.5</v>
      </c>
      <c r="N17" s="39">
        <f t="shared" si="0"/>
        <v>94.5</v>
      </c>
      <c r="O17" s="39">
        <f t="shared" si="0"/>
        <v>94.5</v>
      </c>
      <c r="P17" s="39">
        <f t="shared" si="0"/>
        <v>94.5</v>
      </c>
      <c r="Q17" s="39">
        <f t="shared" si="0"/>
        <v>94.5</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4" t="s">
        <v>23</v>
      </c>
      <c r="B18" s="105"/>
      <c r="C18" s="24">
        <f>$D31</f>
        <v>55.671300000000002</v>
      </c>
      <c r="D18" s="24">
        <f>$D32</f>
        <v>55.671300000000002</v>
      </c>
      <c r="E18" s="24">
        <f>$D33</f>
        <v>55.671300000000002</v>
      </c>
      <c r="F18" s="24">
        <f>$D34</f>
        <v>55.671300000000002</v>
      </c>
      <c r="G18" s="24">
        <f>$D35</f>
        <v>55.671300000000002</v>
      </c>
      <c r="H18" s="24">
        <f>$D36</f>
        <v>55.671300000000002</v>
      </c>
      <c r="I18" s="24">
        <f>$D37</f>
        <v>55.671300000000002</v>
      </c>
      <c r="J18" s="24">
        <f>$D38</f>
        <v>55.671300000000002</v>
      </c>
      <c r="K18" s="24">
        <f>$D39</f>
        <v>55.671300000000002</v>
      </c>
      <c r="L18" s="24">
        <f>$D40</f>
        <v>55.671300000000002</v>
      </c>
      <c r="M18" s="24">
        <f>$D41</f>
        <v>55.671300000000002</v>
      </c>
      <c r="N18" s="24">
        <f>$D42</f>
        <v>55.671300000000002</v>
      </c>
      <c r="O18" s="24">
        <f>$D43</f>
        <v>55.671300000000002</v>
      </c>
      <c r="P18" s="24">
        <f>$D44</f>
        <v>55.671300000000002</v>
      </c>
      <c r="Q18" s="24">
        <f>$D45</f>
        <v>55.671300000000002</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4" t="s">
        <v>87</v>
      </c>
      <c r="B19" s="105"/>
      <c r="C19" s="24">
        <f>C18-C17</f>
        <v>-38.828699999999998</v>
      </c>
      <c r="D19" s="24">
        <f t="shared" ref="D19:V19" si="1">D18-D17</f>
        <v>-38.828699999999998</v>
      </c>
      <c r="E19" s="24">
        <f t="shared" si="1"/>
        <v>-38.828699999999998</v>
      </c>
      <c r="F19" s="24">
        <f t="shared" si="1"/>
        <v>-38.828699999999998</v>
      </c>
      <c r="G19" s="24">
        <f t="shared" si="1"/>
        <v>-38.828699999999998</v>
      </c>
      <c r="H19" s="24">
        <f t="shared" si="1"/>
        <v>-38.828699999999998</v>
      </c>
      <c r="I19" s="24">
        <f t="shared" si="1"/>
        <v>-38.828699999999998</v>
      </c>
      <c r="J19" s="24">
        <f t="shared" si="1"/>
        <v>-38.828699999999998</v>
      </c>
      <c r="K19" s="24">
        <f t="shared" si="1"/>
        <v>-38.828699999999998</v>
      </c>
      <c r="L19" s="24">
        <f t="shared" si="1"/>
        <v>-38.828699999999998</v>
      </c>
      <c r="M19" s="24">
        <f t="shared" si="1"/>
        <v>-38.828699999999998</v>
      </c>
      <c r="N19" s="24">
        <f t="shared" si="1"/>
        <v>-38.828699999999998</v>
      </c>
      <c r="O19" s="24">
        <f t="shared" si="1"/>
        <v>-38.828699999999998</v>
      </c>
      <c r="P19" s="24">
        <f t="shared" si="1"/>
        <v>-38.828699999999998</v>
      </c>
      <c r="Q19" s="24">
        <f t="shared" si="1"/>
        <v>-38.828699999999998</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6" t="s">
        <v>88</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2" t="s">
        <v>85</v>
      </c>
      <c r="B21" s="103"/>
      <c r="C21" s="39">
        <f>(VLOOKUP(C$14,$AI2:$AK26,3,FALSE))*C$15</f>
        <v>324</v>
      </c>
      <c r="D21" s="39">
        <f t="shared" ref="D21:V21" si="2">(VLOOKUP(D$14,$AI2:$AK26,3,FALSE))*D$15</f>
        <v>324</v>
      </c>
      <c r="E21" s="39">
        <f t="shared" si="2"/>
        <v>324</v>
      </c>
      <c r="F21" s="39">
        <f t="shared" si="2"/>
        <v>324</v>
      </c>
      <c r="G21" s="39">
        <f t="shared" si="2"/>
        <v>324</v>
      </c>
      <c r="H21" s="39">
        <f t="shared" si="2"/>
        <v>324</v>
      </c>
      <c r="I21" s="39">
        <f t="shared" si="2"/>
        <v>324</v>
      </c>
      <c r="J21" s="39">
        <f t="shared" si="2"/>
        <v>324</v>
      </c>
      <c r="K21" s="39">
        <f t="shared" si="2"/>
        <v>324</v>
      </c>
      <c r="L21" s="39">
        <f t="shared" si="2"/>
        <v>324</v>
      </c>
      <c r="M21" s="39">
        <f t="shared" si="2"/>
        <v>324</v>
      </c>
      <c r="N21" s="39">
        <f t="shared" si="2"/>
        <v>324</v>
      </c>
      <c r="O21" s="39">
        <f t="shared" si="2"/>
        <v>324</v>
      </c>
      <c r="P21" s="39">
        <f t="shared" si="2"/>
        <v>324</v>
      </c>
      <c r="Q21" s="39">
        <f t="shared" si="2"/>
        <v>324</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4" t="s">
        <v>86</v>
      </c>
      <c r="B22" s="105"/>
      <c r="C22" s="24">
        <f>$E31</f>
        <v>100.015</v>
      </c>
      <c r="D22" s="24">
        <f>$E32</f>
        <v>100.015</v>
      </c>
      <c r="E22" s="24">
        <f>$E33</f>
        <v>100.015</v>
      </c>
      <c r="F22" s="24">
        <f>$E34</f>
        <v>100.015</v>
      </c>
      <c r="G22" s="24">
        <f>$E35</f>
        <v>100.015</v>
      </c>
      <c r="H22" s="24">
        <f>$E36</f>
        <v>100.015</v>
      </c>
      <c r="I22" s="24">
        <f>$E37</f>
        <v>100.015</v>
      </c>
      <c r="J22" s="24">
        <f>$E38</f>
        <v>100.015</v>
      </c>
      <c r="K22" s="24">
        <f>$E39</f>
        <v>100.015</v>
      </c>
      <c r="L22" s="24">
        <f>$E40</f>
        <v>100.015</v>
      </c>
      <c r="M22" s="24">
        <f>$E41</f>
        <v>100.015</v>
      </c>
      <c r="N22" s="24">
        <f>$E42</f>
        <v>100.015</v>
      </c>
      <c r="O22" s="24">
        <f>$E43</f>
        <v>100.015</v>
      </c>
      <c r="P22" s="24">
        <f>$E44</f>
        <v>100.015</v>
      </c>
      <c r="Q22" s="24">
        <f>$E45</f>
        <v>100.015</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4" t="s">
        <v>89</v>
      </c>
      <c r="B23" s="105"/>
      <c r="C23" s="24">
        <f>C22-C21</f>
        <v>-223.98500000000001</v>
      </c>
      <c r="D23" s="24">
        <f t="shared" ref="D23:V23" si="3">D22-D21</f>
        <v>-223.98500000000001</v>
      </c>
      <c r="E23" s="24">
        <f t="shared" si="3"/>
        <v>-223.98500000000001</v>
      </c>
      <c r="F23" s="24">
        <f t="shared" si="3"/>
        <v>-223.98500000000001</v>
      </c>
      <c r="G23" s="24">
        <f t="shared" si="3"/>
        <v>-223.98500000000001</v>
      </c>
      <c r="H23" s="24">
        <f t="shared" si="3"/>
        <v>-223.98500000000001</v>
      </c>
      <c r="I23" s="24">
        <f t="shared" si="3"/>
        <v>-223.98500000000001</v>
      </c>
      <c r="J23" s="24">
        <f t="shared" si="3"/>
        <v>-223.98500000000001</v>
      </c>
      <c r="K23" s="24">
        <f t="shared" si="3"/>
        <v>-223.98500000000001</v>
      </c>
      <c r="L23" s="24">
        <f t="shared" si="3"/>
        <v>-223.98500000000001</v>
      </c>
      <c r="M23" s="24">
        <f t="shared" si="3"/>
        <v>-223.98500000000001</v>
      </c>
      <c r="N23" s="24">
        <f t="shared" si="3"/>
        <v>-223.98500000000001</v>
      </c>
      <c r="O23" s="24">
        <f t="shared" si="3"/>
        <v>-223.98500000000001</v>
      </c>
      <c r="P23" s="24">
        <f t="shared" si="3"/>
        <v>-223.98500000000001</v>
      </c>
      <c r="Q23" s="24">
        <f t="shared" si="3"/>
        <v>-223.98500000000001</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6" t="s">
        <v>90</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t="s">
        <v>54</v>
      </c>
      <c r="S27" s="101" t="s">
        <v>54</v>
      </c>
      <c r="T27" s="101" t="s">
        <v>54</v>
      </c>
      <c r="U27" s="101" t="s">
        <v>54</v>
      </c>
    </row>
    <row r="28" spans="1:40" s="64" customFormat="1" x14ac:dyDescent="0.25">
      <c r="A28" s="82"/>
      <c r="B28" s="31">
        <v>0.37</v>
      </c>
      <c r="C28" s="23">
        <v>0.05</v>
      </c>
      <c r="D28" s="23">
        <v>97.2</v>
      </c>
      <c r="E28" s="23">
        <v>332</v>
      </c>
      <c r="F28" s="23">
        <v>81.2</v>
      </c>
      <c r="G28" s="23">
        <v>0.2</v>
      </c>
      <c r="H28" s="23">
        <v>1.98</v>
      </c>
      <c r="I28" s="23">
        <v>0.5</v>
      </c>
      <c r="J28" s="23">
        <v>0.01</v>
      </c>
      <c r="K28" s="30">
        <v>0.05</v>
      </c>
      <c r="L28" s="23">
        <v>0.2</v>
      </c>
      <c r="M28" s="23">
        <v>0.2</v>
      </c>
      <c r="N28" s="23"/>
      <c r="O28" s="23"/>
      <c r="P28" s="23">
        <v>83.7</v>
      </c>
      <c r="Q28" s="23">
        <v>93</v>
      </c>
      <c r="R28" s="23">
        <v>0.02</v>
      </c>
      <c r="S28" s="23">
        <v>0.5</v>
      </c>
      <c r="T28" s="23">
        <v>0.05</v>
      </c>
      <c r="U28" s="23">
        <v>10</v>
      </c>
    </row>
    <row r="29" spans="1:40" s="15" customFormat="1" ht="27" x14ac:dyDescent="0.25">
      <c r="A29" s="108"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09"/>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CF1</v>
      </c>
      <c r="B31" s="23">
        <v>250</v>
      </c>
      <c r="C31" s="2">
        <f>IF(C$27="%w/w SAR",((C$28*10)*$B31),IF(C$27="%w/w DM",(((C$28*10)*($B$28/100))*$B31),IF(C$27="kg/t SAR",(C$28*$B31),IF(C$27="kg/t DM",((C$28*($B$28/100))*$B31),IF(C$27="mg/kg SAR",((C$28*0.001)*$B31),IF(C$27="mg/kg DM",(((C$28*0.001)*($B$28/100))*$B31),0))))))</f>
        <v>125</v>
      </c>
      <c r="D31" s="2">
        <f>(IF(D$27="%w/w SAR",((D$28*10)*$B31),IF(D$27="%w/w DM",(((D$28*10)*($B$28/100))*$B31),IF(D$27="kg/t SAR",(D$28*$B31),IF(D$27="kg/t DM",((D$28*($B$28/100))*$B31),IF(D$27="mg/kg SAR",((D$28*0.001)*$B31),IF(D$27="mg/kg DM",(((D$28*0.001)*($B$28/100))*$B31),"0")))))))*2.291</f>
        <v>55.671300000000002</v>
      </c>
      <c r="E31" s="2">
        <f>(IF(E$27="%w/w SAR",((E$28*10)*$B31),IF(E$27="%w/w DM",(((E$28*10)*($B$28/100))*$B31),IF(E$27="kg/t SAR",(E$28*$B31),IF(E$27="kg/t DM",((E$28*($B$28/100))*$B31),IF(E$27="mg/kg SAR",((E$28*0.001)*$B31),IF(E$27="mg/kg DM",(((E$28*0.001)*($B$28/100))*$B31),"0")))))))*1.205</f>
        <v>100.015</v>
      </c>
      <c r="F31" s="2">
        <f>(IF(F$27="%w/w SAR",((F$28*10)*$B31),IF(F$27="%w/w DM",(((F$28*10)*($B$28/100))*$B31),IF(F$27="kg/t SAR",(F$28*$B31),IF(F$27="kg/t DM",((F$28*($B$28/100))*$B31),IF(F$27="mg/kg SAR",((F$28*0.001)*$B31),IF(F$27="mg/kg DM",(((F$28*0.001)*($B$28/100))*$B31),"0")))))))*1.658</f>
        <v>33.657400000000003</v>
      </c>
      <c r="G31" s="2">
        <f t="shared" ref="G31:P46" si="5">IF(G$27="%w/w SAR",((G$28*10)*$B31),IF(G$27="%w/w DM",(((G$28*10)*($B$28/100))*$B31),IF(G$27="kg/t SAR",(G$28*$B31),IF(G$27="kg/t DM",((G$28*($B$28/100))*$B31),IF(G$27="mg/kg SAR",((G$28*0.001)*$B31),IF(G$27="mg/kg DM",(((G$28*0.001)*($B$28/100))*$B31),0))))))</f>
        <v>0.05</v>
      </c>
      <c r="H31" s="2">
        <f t="shared" si="5"/>
        <v>0.495</v>
      </c>
      <c r="I31" s="2">
        <f t="shared" si="5"/>
        <v>0.125</v>
      </c>
      <c r="J31" s="2">
        <f t="shared" si="5"/>
        <v>2.5000000000000001E-3</v>
      </c>
      <c r="K31" s="2">
        <f t="shared" si="5"/>
        <v>1.2500000000000001E-2</v>
      </c>
      <c r="L31" s="2">
        <f t="shared" si="5"/>
        <v>0.05</v>
      </c>
      <c r="M31" s="2">
        <f t="shared" si="5"/>
        <v>0.05</v>
      </c>
      <c r="N31" s="2">
        <f t="shared" si="5"/>
        <v>0</v>
      </c>
      <c r="O31" s="2">
        <f t="shared" si="5"/>
        <v>0</v>
      </c>
      <c r="P31" s="2">
        <f t="shared" si="5"/>
        <v>20.925000000000004</v>
      </c>
      <c r="Q31" s="2">
        <f>(IF(Q$27="%w/w SAR",((Q$28*10)*$B31),IF(Q$27="%w/w DM",(((Q$28*10)*($B$28/100))*$B31),IF(Q$27="kg/t SAR",(Q$28*$B31),IF(Q$27="kg/t DM",((Q$28*($B$28/100))*$B31),IF(Q$27="mg/kg SAR",((Q$28*0.001)*$B31),IF(Q$27="mg/kg DM",(((Q$28*0.001)*($B$28/100))*$B31),0)))))))*2.5</f>
        <v>58.125</v>
      </c>
      <c r="R31" s="2">
        <f>IF(R$27="%w/w SAR",((R$28*10)*$B31),IF(R$27="%w/w DM",(((R$28*10)*($B$28/100))*$B31),IF(R$27="kg/t SAR",(R$28*$B31),IF(R$27="kg/t DM",((R$28*($B$28/100))*$B31),IF(R$27="mg/kg SAR",((R$28*0.001)*$B31),IF(R$27="mg/kg DM",(((R$28*0.001)*($B$28/100))*$B31),0))))))</f>
        <v>5.0000000000000001E-3</v>
      </c>
      <c r="S31" s="2">
        <f>IF(S$27="%w/w SAR",((S$28*10)*$B31),IF(S$27="%w/w DM",(((S$28*10)*($B$28/100))*$B31),IF(S$27="kg/t SAR",(S$28*$B31),IF(S$27="kg/t DM",((S$28*($B$28/100))*$B31),IF(S$27="mg/kg SAR",((S$28*0.001)*$B31),IF(S$27="mg/kg DM",(((S$28*0.001)*($B$28/100))*$B31),0))))))</f>
        <v>0.125</v>
      </c>
      <c r="T31" s="2">
        <f>IF(T$27="%w/w SAR",((T$28*10)*$B31),IF(T$27="%w/w DM",(((T$28*10)*($B$28/100))*$B31),IF(T$27="kg/t SAR",(T$28*$B31),IF(T$27="kg/t DM",((T$28*($B$28/100))*$B31),IF(T$27="mg/kg SAR",((T$28*0.001)*$B31),IF(T$27="mg/kg DM",(((T$28*0.001)*($B$28/100))*$B31),0))))))</f>
        <v>1.2500000000000001E-2</v>
      </c>
      <c r="U31" s="2">
        <f>IF(U$27="%w/w SAR",((U$28*10)*$B31),IF(U$27="%w/w DM",(((U$28*10)*($B$28/100))*$B31),IF(U$27="kg/t SAR",(U$28*$B31),IF(U$27="kg/t DM",((U$28*($B$28/100))*$B31),IF(U$27="mg/kg SAR",((U$28*0.001)*$B31),IF(U$27="mg/kg DM",(((U$28*0.001)*($B$28/100))*$B31),0))))))</f>
        <v>2.5</v>
      </c>
      <c r="AB31" s="66"/>
      <c r="AC31" s="66"/>
      <c r="AD31" s="66"/>
      <c r="AE31" s="66"/>
      <c r="AF31" s="66"/>
      <c r="AG31" s="66"/>
      <c r="AH31" s="66"/>
      <c r="AI31" s="66"/>
    </row>
    <row r="32" spans="1:40" s="83" customFormat="1" x14ac:dyDescent="0.25">
      <c r="A32" s="21" t="str">
        <f>D8</f>
        <v>CF2</v>
      </c>
      <c r="B32" s="23">
        <v>250</v>
      </c>
      <c r="C32" s="2">
        <f t="shared" ref="C32:C50" si="6">IF(C$27="%w/w SAR",((C$28*10)*$B32),IF(C$27="%w/w DM",(((C$28*10)*($B$28/100))*$B32),IF(C$27="kg/t SAR",(C$28*$B32),IF(C$27="kg/t DM",((C$28*($B$28/100))*$B32),IF(C$27="mg/kg SAR",((C$28*0.001)*$B32),IF(C$27="mg/kg DM",(((C$28*0.001)*($B$28/100))*$B32),0))))))</f>
        <v>125</v>
      </c>
      <c r="D32" s="2">
        <f t="shared" ref="D32:D50" si="7">(IF(D$27="%w/w SAR",((D$28*10)*$B32),IF(D$27="%w/w DM",(((D$28*10)*($B$28/100))*$B32),IF(D$27="kg/t SAR",(D$28*$B32),IF(D$27="kg/t DM",((D$28*($B$28/100))*$B32),IF(D$27="mg/kg SAR",((D$28*0.001)*$B32),IF(D$27="mg/kg DM",(((D$28*0.001)*($B$28/100))*$B32),"0")))))))*2.291</f>
        <v>55.671300000000002</v>
      </c>
      <c r="E32" s="2">
        <f t="shared" ref="E32:E50" si="8">(IF(E$27="%w/w SAR",((E$28*10)*$B32),IF(E$27="%w/w DM",(((E$28*10)*($B$28/100))*$B32),IF(E$27="kg/t SAR",(E$28*$B32),IF(E$27="kg/t DM",((E$28*($B$28/100))*$B32),IF(E$27="mg/kg SAR",((E$28*0.001)*$B32),IF(E$27="mg/kg DM",(((E$28*0.001)*($B$28/100))*$B32),"0")))))))*1.205</f>
        <v>100.015</v>
      </c>
      <c r="F32" s="2">
        <f t="shared" ref="F32:F50" si="9">(IF(F$27="%w/w SAR",((F$28*10)*$B32),IF(F$27="%w/w DM",(((F$28*10)*($B$28/100))*$B32),IF(F$27="kg/t SAR",(F$28*$B32),IF(F$27="kg/t DM",((F$28*($B$28/100))*$B32),IF(F$27="mg/kg SAR",((F$28*0.001)*$B32),IF(F$27="mg/kg DM",(((F$28*0.001)*($B$28/100))*$B32),"0")))))))*1.658</f>
        <v>33.657400000000003</v>
      </c>
      <c r="G32" s="2">
        <f t="shared" si="5"/>
        <v>0.05</v>
      </c>
      <c r="H32" s="2">
        <f t="shared" si="5"/>
        <v>0.495</v>
      </c>
      <c r="I32" s="2">
        <f t="shared" si="5"/>
        <v>0.125</v>
      </c>
      <c r="J32" s="2">
        <f t="shared" si="5"/>
        <v>2.5000000000000001E-3</v>
      </c>
      <c r="K32" s="2">
        <f t="shared" si="5"/>
        <v>1.2500000000000001E-2</v>
      </c>
      <c r="L32" s="2">
        <f t="shared" si="5"/>
        <v>0.05</v>
      </c>
      <c r="M32" s="2">
        <f t="shared" si="5"/>
        <v>0.05</v>
      </c>
      <c r="N32" s="2">
        <f t="shared" si="5"/>
        <v>0</v>
      </c>
      <c r="O32" s="2">
        <f t="shared" si="5"/>
        <v>0</v>
      </c>
      <c r="P32" s="2">
        <f t="shared" si="5"/>
        <v>20.925000000000004</v>
      </c>
      <c r="Q32" s="2">
        <f t="shared" ref="Q32:Q50" si="10">(IF(Q$27="%w/w SAR",((Q$28*10)*$B32),IF(Q$27="%w/w DM",(((Q$28*10)*($B$28/100))*$B32),IF(Q$27="kg/t SAR",(Q$28*$B32),IF(Q$27="kg/t DM",((Q$28*($B$28/100))*$B32),IF(Q$27="mg/kg SAR",((Q$28*0.001)*$B32),IF(Q$27="mg/kg DM",(((Q$28*0.001)*($B$28/100))*$B32),0)))))))*2.5</f>
        <v>58.125</v>
      </c>
      <c r="R32" s="2">
        <f t="shared" ref="R32:U50" si="11">IF(R$27="%w/w SAR",((R$28*10)*$B32),IF(R$27="%w/w DM",(((R$28*10)*($B$28/100))*$B32),IF(R$27="kg/t SAR",(R$28*$B32),IF(R$27="kg/t DM",((R$28*($B$28/100))*$B32),IF(R$27="mg/kg SAR",((R$28*0.001)*$B32),IF(R$27="mg/kg DM",(((R$28*0.001)*($B$28/100))*$B32),0))))))</f>
        <v>5.0000000000000001E-3</v>
      </c>
      <c r="S32" s="2">
        <f t="shared" si="11"/>
        <v>0.125</v>
      </c>
      <c r="T32" s="2">
        <f t="shared" si="11"/>
        <v>1.2500000000000001E-2</v>
      </c>
      <c r="U32" s="2">
        <f t="shared" si="11"/>
        <v>2.5</v>
      </c>
      <c r="AB32" s="66"/>
      <c r="AC32" s="66"/>
      <c r="AD32" s="66"/>
      <c r="AE32" s="66"/>
      <c r="AF32" s="66"/>
      <c r="AG32" s="66"/>
      <c r="AH32" s="66"/>
      <c r="AI32" s="66"/>
    </row>
    <row r="33" spans="1:35" s="83" customFormat="1" x14ac:dyDescent="0.25">
      <c r="A33" s="21" t="str">
        <f>E8</f>
        <v>CF3</v>
      </c>
      <c r="B33" s="23">
        <v>250</v>
      </c>
      <c r="C33" s="2">
        <f t="shared" si="6"/>
        <v>125</v>
      </c>
      <c r="D33" s="2">
        <f t="shared" si="7"/>
        <v>55.671300000000002</v>
      </c>
      <c r="E33" s="2">
        <f t="shared" si="8"/>
        <v>100.015</v>
      </c>
      <c r="F33" s="2">
        <f t="shared" si="9"/>
        <v>33.657400000000003</v>
      </c>
      <c r="G33" s="2">
        <f t="shared" si="5"/>
        <v>0.05</v>
      </c>
      <c r="H33" s="2">
        <f t="shared" si="5"/>
        <v>0.495</v>
      </c>
      <c r="I33" s="2">
        <f t="shared" si="5"/>
        <v>0.125</v>
      </c>
      <c r="J33" s="2">
        <f t="shared" si="5"/>
        <v>2.5000000000000001E-3</v>
      </c>
      <c r="K33" s="2">
        <f t="shared" si="5"/>
        <v>1.2500000000000001E-2</v>
      </c>
      <c r="L33" s="2">
        <f t="shared" si="5"/>
        <v>0.05</v>
      </c>
      <c r="M33" s="2">
        <f t="shared" si="5"/>
        <v>0.05</v>
      </c>
      <c r="N33" s="2">
        <f t="shared" si="5"/>
        <v>0</v>
      </c>
      <c r="O33" s="2">
        <f t="shared" si="5"/>
        <v>0</v>
      </c>
      <c r="P33" s="2">
        <f t="shared" si="5"/>
        <v>20.925000000000004</v>
      </c>
      <c r="Q33" s="2">
        <f t="shared" si="10"/>
        <v>58.125</v>
      </c>
      <c r="R33" s="2">
        <f t="shared" si="11"/>
        <v>5.0000000000000001E-3</v>
      </c>
      <c r="S33" s="2">
        <f t="shared" si="11"/>
        <v>0.125</v>
      </c>
      <c r="T33" s="2">
        <f t="shared" si="11"/>
        <v>1.2500000000000001E-2</v>
      </c>
      <c r="U33" s="2">
        <f t="shared" si="11"/>
        <v>2.5</v>
      </c>
      <c r="AB33" s="66"/>
      <c r="AC33" s="66"/>
      <c r="AD33" s="66"/>
      <c r="AE33" s="66"/>
      <c r="AF33" s="66"/>
      <c r="AG33" s="66"/>
      <c r="AH33" s="66"/>
      <c r="AI33" s="66"/>
    </row>
    <row r="34" spans="1:35" s="83" customFormat="1" x14ac:dyDescent="0.25">
      <c r="A34" s="21" t="str">
        <f>F8</f>
        <v>CF4</v>
      </c>
      <c r="B34" s="23">
        <v>250</v>
      </c>
      <c r="C34" s="2">
        <f t="shared" si="6"/>
        <v>125</v>
      </c>
      <c r="D34" s="2">
        <f t="shared" si="7"/>
        <v>55.671300000000002</v>
      </c>
      <c r="E34" s="2">
        <f t="shared" si="8"/>
        <v>100.015</v>
      </c>
      <c r="F34" s="2">
        <f t="shared" si="9"/>
        <v>33.657400000000003</v>
      </c>
      <c r="G34" s="2">
        <f t="shared" si="5"/>
        <v>0.05</v>
      </c>
      <c r="H34" s="2">
        <f t="shared" si="5"/>
        <v>0.495</v>
      </c>
      <c r="I34" s="2">
        <f t="shared" si="5"/>
        <v>0.125</v>
      </c>
      <c r="J34" s="2">
        <f t="shared" si="5"/>
        <v>2.5000000000000001E-3</v>
      </c>
      <c r="K34" s="2">
        <f t="shared" si="5"/>
        <v>1.2500000000000001E-2</v>
      </c>
      <c r="L34" s="2">
        <f t="shared" si="5"/>
        <v>0.05</v>
      </c>
      <c r="M34" s="2">
        <f t="shared" si="5"/>
        <v>0.05</v>
      </c>
      <c r="N34" s="2">
        <f t="shared" si="5"/>
        <v>0</v>
      </c>
      <c r="O34" s="2">
        <f t="shared" si="5"/>
        <v>0</v>
      </c>
      <c r="P34" s="2">
        <f t="shared" si="5"/>
        <v>20.925000000000004</v>
      </c>
      <c r="Q34" s="2">
        <f t="shared" si="10"/>
        <v>58.125</v>
      </c>
      <c r="R34" s="2">
        <f t="shared" si="11"/>
        <v>5.0000000000000001E-3</v>
      </c>
      <c r="S34" s="2">
        <f t="shared" si="11"/>
        <v>0.125</v>
      </c>
      <c r="T34" s="2">
        <f t="shared" si="11"/>
        <v>1.2500000000000001E-2</v>
      </c>
      <c r="U34" s="2">
        <f t="shared" si="11"/>
        <v>2.5</v>
      </c>
      <c r="AB34" s="66"/>
      <c r="AC34" s="66"/>
      <c r="AD34" s="66"/>
      <c r="AE34" s="66"/>
      <c r="AF34" s="66"/>
      <c r="AG34" s="66"/>
      <c r="AH34" s="66"/>
      <c r="AI34" s="66"/>
    </row>
    <row r="35" spans="1:35" s="83" customFormat="1" x14ac:dyDescent="0.25">
      <c r="A35" s="21" t="str">
        <f>G8</f>
        <v>CF5</v>
      </c>
      <c r="B35" s="23">
        <v>250</v>
      </c>
      <c r="C35" s="2">
        <f t="shared" si="6"/>
        <v>125</v>
      </c>
      <c r="D35" s="2">
        <f t="shared" si="7"/>
        <v>55.671300000000002</v>
      </c>
      <c r="E35" s="2">
        <f t="shared" si="8"/>
        <v>100.015</v>
      </c>
      <c r="F35" s="2">
        <f t="shared" si="9"/>
        <v>33.657400000000003</v>
      </c>
      <c r="G35" s="2">
        <f t="shared" si="5"/>
        <v>0.05</v>
      </c>
      <c r="H35" s="2">
        <f t="shared" si="5"/>
        <v>0.495</v>
      </c>
      <c r="I35" s="2">
        <f t="shared" si="5"/>
        <v>0.125</v>
      </c>
      <c r="J35" s="2">
        <f t="shared" si="5"/>
        <v>2.5000000000000001E-3</v>
      </c>
      <c r="K35" s="2">
        <f t="shared" si="5"/>
        <v>1.2500000000000001E-2</v>
      </c>
      <c r="L35" s="2">
        <f t="shared" si="5"/>
        <v>0.05</v>
      </c>
      <c r="M35" s="2">
        <f t="shared" si="5"/>
        <v>0.05</v>
      </c>
      <c r="N35" s="2">
        <f t="shared" si="5"/>
        <v>0</v>
      </c>
      <c r="O35" s="2">
        <f t="shared" si="5"/>
        <v>0</v>
      </c>
      <c r="P35" s="2">
        <f t="shared" si="5"/>
        <v>20.925000000000004</v>
      </c>
      <c r="Q35" s="2">
        <f t="shared" si="10"/>
        <v>58.125</v>
      </c>
      <c r="R35" s="2">
        <f t="shared" si="11"/>
        <v>5.0000000000000001E-3</v>
      </c>
      <c r="S35" s="2">
        <f t="shared" si="11"/>
        <v>0.125</v>
      </c>
      <c r="T35" s="2">
        <f t="shared" si="11"/>
        <v>1.2500000000000001E-2</v>
      </c>
      <c r="U35" s="2">
        <f t="shared" si="11"/>
        <v>2.5</v>
      </c>
      <c r="AB35" s="66"/>
      <c r="AC35" s="66"/>
      <c r="AD35" s="66"/>
      <c r="AE35" s="66"/>
      <c r="AF35" s="66"/>
      <c r="AG35" s="66"/>
      <c r="AH35" s="66"/>
      <c r="AI35" s="66"/>
    </row>
    <row r="36" spans="1:35" s="83" customFormat="1" x14ac:dyDescent="0.25">
      <c r="A36" s="21" t="str">
        <f>H8</f>
        <v>CF6</v>
      </c>
      <c r="B36" s="23">
        <v>250</v>
      </c>
      <c r="C36" s="2">
        <f t="shared" si="6"/>
        <v>125</v>
      </c>
      <c r="D36" s="2">
        <f t="shared" si="7"/>
        <v>55.671300000000002</v>
      </c>
      <c r="E36" s="2">
        <f t="shared" si="8"/>
        <v>100.015</v>
      </c>
      <c r="F36" s="2">
        <f t="shared" si="9"/>
        <v>33.657400000000003</v>
      </c>
      <c r="G36" s="2">
        <f t="shared" si="5"/>
        <v>0.05</v>
      </c>
      <c r="H36" s="2">
        <f t="shared" si="5"/>
        <v>0.495</v>
      </c>
      <c r="I36" s="2">
        <f t="shared" si="5"/>
        <v>0.125</v>
      </c>
      <c r="J36" s="2">
        <f t="shared" si="5"/>
        <v>2.5000000000000001E-3</v>
      </c>
      <c r="K36" s="2">
        <f t="shared" si="5"/>
        <v>1.2500000000000001E-2</v>
      </c>
      <c r="L36" s="2">
        <f t="shared" si="5"/>
        <v>0.05</v>
      </c>
      <c r="M36" s="2">
        <f t="shared" si="5"/>
        <v>0.05</v>
      </c>
      <c r="N36" s="2">
        <f t="shared" si="5"/>
        <v>0</v>
      </c>
      <c r="O36" s="2">
        <f t="shared" si="5"/>
        <v>0</v>
      </c>
      <c r="P36" s="2">
        <f t="shared" si="5"/>
        <v>20.925000000000004</v>
      </c>
      <c r="Q36" s="2">
        <f t="shared" si="10"/>
        <v>58.125</v>
      </c>
      <c r="R36" s="2">
        <f t="shared" si="11"/>
        <v>5.0000000000000001E-3</v>
      </c>
      <c r="S36" s="2">
        <f t="shared" si="11"/>
        <v>0.125</v>
      </c>
      <c r="T36" s="2">
        <f t="shared" si="11"/>
        <v>1.2500000000000001E-2</v>
      </c>
      <c r="U36" s="2">
        <f t="shared" si="11"/>
        <v>2.5</v>
      </c>
      <c r="AB36" s="66"/>
      <c r="AC36" s="66"/>
      <c r="AD36" s="66"/>
      <c r="AE36" s="66"/>
      <c r="AF36" s="66"/>
      <c r="AG36" s="66"/>
      <c r="AH36" s="66"/>
      <c r="AI36" s="66"/>
    </row>
    <row r="37" spans="1:35" s="83" customFormat="1" x14ac:dyDescent="0.25">
      <c r="A37" s="21" t="str">
        <f>I8</f>
        <v>CF7</v>
      </c>
      <c r="B37" s="23">
        <v>250</v>
      </c>
      <c r="C37" s="2">
        <f t="shared" si="6"/>
        <v>125</v>
      </c>
      <c r="D37" s="2">
        <f t="shared" si="7"/>
        <v>55.671300000000002</v>
      </c>
      <c r="E37" s="2">
        <f t="shared" si="8"/>
        <v>100.015</v>
      </c>
      <c r="F37" s="2">
        <f t="shared" si="9"/>
        <v>33.657400000000003</v>
      </c>
      <c r="G37" s="2">
        <f t="shared" si="5"/>
        <v>0.05</v>
      </c>
      <c r="H37" s="2">
        <f t="shared" si="5"/>
        <v>0.495</v>
      </c>
      <c r="I37" s="2">
        <f t="shared" si="5"/>
        <v>0.125</v>
      </c>
      <c r="J37" s="2">
        <f t="shared" si="5"/>
        <v>2.5000000000000001E-3</v>
      </c>
      <c r="K37" s="2">
        <f t="shared" si="5"/>
        <v>1.2500000000000001E-2</v>
      </c>
      <c r="L37" s="2">
        <f t="shared" si="5"/>
        <v>0.05</v>
      </c>
      <c r="M37" s="2">
        <f t="shared" si="5"/>
        <v>0.05</v>
      </c>
      <c r="N37" s="2">
        <f t="shared" si="5"/>
        <v>0</v>
      </c>
      <c r="O37" s="2">
        <f t="shared" si="5"/>
        <v>0</v>
      </c>
      <c r="P37" s="2">
        <f t="shared" si="5"/>
        <v>20.925000000000004</v>
      </c>
      <c r="Q37" s="2">
        <f t="shared" si="10"/>
        <v>58.125</v>
      </c>
      <c r="R37" s="2">
        <f t="shared" si="11"/>
        <v>5.0000000000000001E-3</v>
      </c>
      <c r="S37" s="2">
        <f t="shared" si="11"/>
        <v>0.125</v>
      </c>
      <c r="T37" s="2">
        <f t="shared" si="11"/>
        <v>1.2500000000000001E-2</v>
      </c>
      <c r="U37" s="2">
        <f t="shared" si="11"/>
        <v>2.5</v>
      </c>
      <c r="AB37" s="66"/>
      <c r="AC37" s="66"/>
      <c r="AD37" s="66"/>
      <c r="AE37" s="66"/>
      <c r="AF37" s="66"/>
      <c r="AG37" s="66"/>
      <c r="AH37" s="66"/>
      <c r="AI37" s="66"/>
    </row>
    <row r="38" spans="1:35" s="83" customFormat="1" x14ac:dyDescent="0.25">
      <c r="A38" s="21" t="str">
        <f>J8</f>
        <v>CF8</v>
      </c>
      <c r="B38" s="23">
        <v>250</v>
      </c>
      <c r="C38" s="2">
        <f t="shared" si="6"/>
        <v>125</v>
      </c>
      <c r="D38" s="2">
        <f t="shared" si="7"/>
        <v>55.671300000000002</v>
      </c>
      <c r="E38" s="2">
        <f t="shared" si="8"/>
        <v>100.015</v>
      </c>
      <c r="F38" s="2">
        <f t="shared" si="9"/>
        <v>33.657400000000003</v>
      </c>
      <c r="G38" s="2">
        <f t="shared" si="5"/>
        <v>0.05</v>
      </c>
      <c r="H38" s="2">
        <f t="shared" si="5"/>
        <v>0.495</v>
      </c>
      <c r="I38" s="2">
        <f t="shared" si="5"/>
        <v>0.125</v>
      </c>
      <c r="J38" s="2">
        <f t="shared" si="5"/>
        <v>2.5000000000000001E-3</v>
      </c>
      <c r="K38" s="2">
        <f t="shared" si="5"/>
        <v>1.2500000000000001E-2</v>
      </c>
      <c r="L38" s="2">
        <f t="shared" si="5"/>
        <v>0.05</v>
      </c>
      <c r="M38" s="2">
        <f t="shared" si="5"/>
        <v>0.05</v>
      </c>
      <c r="N38" s="2">
        <f t="shared" si="5"/>
        <v>0</v>
      </c>
      <c r="O38" s="2">
        <f t="shared" si="5"/>
        <v>0</v>
      </c>
      <c r="P38" s="2">
        <f t="shared" si="5"/>
        <v>20.925000000000004</v>
      </c>
      <c r="Q38" s="2">
        <f t="shared" si="10"/>
        <v>58.125</v>
      </c>
      <c r="R38" s="2">
        <f t="shared" si="11"/>
        <v>5.0000000000000001E-3</v>
      </c>
      <c r="S38" s="2">
        <f t="shared" si="11"/>
        <v>0.125</v>
      </c>
      <c r="T38" s="2">
        <f t="shared" si="11"/>
        <v>1.2500000000000001E-2</v>
      </c>
      <c r="U38" s="2">
        <f t="shared" si="11"/>
        <v>2.5</v>
      </c>
      <c r="AB38" s="66"/>
      <c r="AC38" s="66"/>
      <c r="AD38" s="66"/>
      <c r="AE38" s="66"/>
      <c r="AF38" s="66"/>
      <c r="AG38" s="66"/>
      <c r="AH38" s="66"/>
      <c r="AI38" s="66"/>
    </row>
    <row r="39" spans="1:35" s="83" customFormat="1" x14ac:dyDescent="0.25">
      <c r="A39" s="21" t="str">
        <f>K8</f>
        <v>CF10</v>
      </c>
      <c r="B39" s="23">
        <v>250</v>
      </c>
      <c r="C39" s="2">
        <f t="shared" si="6"/>
        <v>125</v>
      </c>
      <c r="D39" s="2">
        <f t="shared" si="7"/>
        <v>55.671300000000002</v>
      </c>
      <c r="E39" s="2">
        <f t="shared" si="8"/>
        <v>100.015</v>
      </c>
      <c r="F39" s="2">
        <f t="shared" si="9"/>
        <v>33.657400000000003</v>
      </c>
      <c r="G39" s="2">
        <f t="shared" si="5"/>
        <v>0.05</v>
      </c>
      <c r="H39" s="2">
        <f t="shared" si="5"/>
        <v>0.495</v>
      </c>
      <c r="I39" s="2">
        <f t="shared" si="5"/>
        <v>0.125</v>
      </c>
      <c r="J39" s="2">
        <f t="shared" si="5"/>
        <v>2.5000000000000001E-3</v>
      </c>
      <c r="K39" s="2">
        <f t="shared" si="5"/>
        <v>1.2500000000000001E-2</v>
      </c>
      <c r="L39" s="2">
        <f t="shared" si="5"/>
        <v>0.05</v>
      </c>
      <c r="M39" s="2">
        <f t="shared" si="5"/>
        <v>0.05</v>
      </c>
      <c r="N39" s="2">
        <f t="shared" si="5"/>
        <v>0</v>
      </c>
      <c r="O39" s="2">
        <f t="shared" si="5"/>
        <v>0</v>
      </c>
      <c r="P39" s="2">
        <f t="shared" si="5"/>
        <v>20.925000000000004</v>
      </c>
      <c r="Q39" s="2">
        <f t="shared" si="10"/>
        <v>58.125</v>
      </c>
      <c r="R39" s="2">
        <f t="shared" si="11"/>
        <v>5.0000000000000001E-3</v>
      </c>
      <c r="S39" s="2">
        <f t="shared" si="11"/>
        <v>0.125</v>
      </c>
      <c r="T39" s="2">
        <f t="shared" si="11"/>
        <v>1.2500000000000001E-2</v>
      </c>
      <c r="U39" s="2">
        <f t="shared" si="11"/>
        <v>2.5</v>
      </c>
      <c r="AB39" s="66"/>
      <c r="AC39" s="66"/>
      <c r="AD39" s="66"/>
      <c r="AE39" s="66"/>
      <c r="AF39" s="66"/>
      <c r="AG39" s="66"/>
      <c r="AH39" s="66"/>
      <c r="AI39" s="66"/>
    </row>
    <row r="40" spans="1:35" s="83" customFormat="1" x14ac:dyDescent="0.25">
      <c r="A40" s="21" t="str">
        <f>L8</f>
        <v>CF11</v>
      </c>
      <c r="B40" s="23">
        <v>250</v>
      </c>
      <c r="C40" s="2">
        <f t="shared" si="6"/>
        <v>125</v>
      </c>
      <c r="D40" s="2">
        <f t="shared" si="7"/>
        <v>55.671300000000002</v>
      </c>
      <c r="E40" s="2">
        <f t="shared" si="8"/>
        <v>100.015</v>
      </c>
      <c r="F40" s="2">
        <f t="shared" si="9"/>
        <v>33.657400000000003</v>
      </c>
      <c r="G40" s="2">
        <f t="shared" si="5"/>
        <v>0.05</v>
      </c>
      <c r="H40" s="2">
        <f t="shared" si="5"/>
        <v>0.495</v>
      </c>
      <c r="I40" s="2">
        <f t="shared" si="5"/>
        <v>0.125</v>
      </c>
      <c r="J40" s="2">
        <f t="shared" si="5"/>
        <v>2.5000000000000001E-3</v>
      </c>
      <c r="K40" s="2">
        <f t="shared" si="5"/>
        <v>1.2500000000000001E-2</v>
      </c>
      <c r="L40" s="2">
        <f t="shared" si="5"/>
        <v>0.05</v>
      </c>
      <c r="M40" s="2">
        <f t="shared" si="5"/>
        <v>0.05</v>
      </c>
      <c r="N40" s="2">
        <f t="shared" si="5"/>
        <v>0</v>
      </c>
      <c r="O40" s="2">
        <f t="shared" si="5"/>
        <v>0</v>
      </c>
      <c r="P40" s="2">
        <f t="shared" si="5"/>
        <v>20.925000000000004</v>
      </c>
      <c r="Q40" s="2">
        <f t="shared" si="10"/>
        <v>58.125</v>
      </c>
      <c r="R40" s="2">
        <f t="shared" si="11"/>
        <v>5.0000000000000001E-3</v>
      </c>
      <c r="S40" s="2">
        <f t="shared" si="11"/>
        <v>0.125</v>
      </c>
      <c r="T40" s="2">
        <f t="shared" si="11"/>
        <v>1.2500000000000001E-2</v>
      </c>
      <c r="U40" s="2">
        <f t="shared" si="11"/>
        <v>2.5</v>
      </c>
      <c r="AB40" s="66"/>
      <c r="AC40" s="66"/>
      <c r="AD40" s="66"/>
      <c r="AE40" s="66"/>
      <c r="AF40" s="66"/>
      <c r="AG40" s="66"/>
      <c r="AH40" s="66"/>
      <c r="AI40" s="66"/>
    </row>
    <row r="41" spans="1:35" s="83" customFormat="1" x14ac:dyDescent="0.25">
      <c r="A41" s="21" t="str">
        <f>M8</f>
        <v>CF12</v>
      </c>
      <c r="B41" s="23">
        <v>250</v>
      </c>
      <c r="C41" s="2">
        <f t="shared" si="6"/>
        <v>125</v>
      </c>
      <c r="D41" s="2">
        <f t="shared" si="7"/>
        <v>55.671300000000002</v>
      </c>
      <c r="E41" s="2">
        <f t="shared" si="8"/>
        <v>100.015</v>
      </c>
      <c r="F41" s="2">
        <f t="shared" si="9"/>
        <v>33.657400000000003</v>
      </c>
      <c r="G41" s="2">
        <f t="shared" si="5"/>
        <v>0.05</v>
      </c>
      <c r="H41" s="2">
        <f t="shared" si="5"/>
        <v>0.495</v>
      </c>
      <c r="I41" s="2">
        <f t="shared" si="5"/>
        <v>0.125</v>
      </c>
      <c r="J41" s="2">
        <f t="shared" si="5"/>
        <v>2.5000000000000001E-3</v>
      </c>
      <c r="K41" s="2">
        <f t="shared" si="5"/>
        <v>1.2500000000000001E-2</v>
      </c>
      <c r="L41" s="2">
        <f t="shared" si="5"/>
        <v>0.05</v>
      </c>
      <c r="M41" s="2">
        <f t="shared" si="5"/>
        <v>0.05</v>
      </c>
      <c r="N41" s="2">
        <f t="shared" si="5"/>
        <v>0</v>
      </c>
      <c r="O41" s="2">
        <f t="shared" si="5"/>
        <v>0</v>
      </c>
      <c r="P41" s="2">
        <f t="shared" si="5"/>
        <v>20.925000000000004</v>
      </c>
      <c r="Q41" s="2">
        <f t="shared" si="10"/>
        <v>58.125</v>
      </c>
      <c r="R41" s="2">
        <f t="shared" si="11"/>
        <v>5.0000000000000001E-3</v>
      </c>
      <c r="S41" s="2">
        <f t="shared" si="11"/>
        <v>0.125</v>
      </c>
      <c r="T41" s="2">
        <f t="shared" si="11"/>
        <v>1.2500000000000001E-2</v>
      </c>
      <c r="U41" s="2">
        <f t="shared" si="11"/>
        <v>2.5</v>
      </c>
      <c r="AB41" s="66"/>
      <c r="AC41" s="66"/>
      <c r="AD41" s="66"/>
      <c r="AE41" s="66"/>
      <c r="AF41" s="66"/>
      <c r="AG41" s="66"/>
      <c r="AH41" s="66"/>
      <c r="AI41" s="66"/>
    </row>
    <row r="42" spans="1:35" s="83" customFormat="1" x14ac:dyDescent="0.25">
      <c r="A42" s="21" t="str">
        <f>N8</f>
        <v>CF13</v>
      </c>
      <c r="B42" s="23">
        <v>250</v>
      </c>
      <c r="C42" s="2">
        <f t="shared" si="6"/>
        <v>125</v>
      </c>
      <c r="D42" s="2">
        <f t="shared" si="7"/>
        <v>55.671300000000002</v>
      </c>
      <c r="E42" s="2">
        <f t="shared" si="8"/>
        <v>100.015</v>
      </c>
      <c r="F42" s="2">
        <f t="shared" si="9"/>
        <v>33.657400000000003</v>
      </c>
      <c r="G42" s="2">
        <f t="shared" si="5"/>
        <v>0.05</v>
      </c>
      <c r="H42" s="2">
        <f t="shared" si="5"/>
        <v>0.495</v>
      </c>
      <c r="I42" s="2">
        <f t="shared" si="5"/>
        <v>0.125</v>
      </c>
      <c r="J42" s="2">
        <f t="shared" si="5"/>
        <v>2.5000000000000001E-3</v>
      </c>
      <c r="K42" s="2">
        <f t="shared" si="5"/>
        <v>1.2500000000000001E-2</v>
      </c>
      <c r="L42" s="2">
        <f t="shared" si="5"/>
        <v>0.05</v>
      </c>
      <c r="M42" s="2">
        <f t="shared" si="5"/>
        <v>0.05</v>
      </c>
      <c r="N42" s="2">
        <f t="shared" si="5"/>
        <v>0</v>
      </c>
      <c r="O42" s="2">
        <f t="shared" si="5"/>
        <v>0</v>
      </c>
      <c r="P42" s="2">
        <f t="shared" si="5"/>
        <v>20.925000000000004</v>
      </c>
      <c r="Q42" s="2">
        <f t="shared" si="10"/>
        <v>58.125</v>
      </c>
      <c r="R42" s="2">
        <f t="shared" si="11"/>
        <v>5.0000000000000001E-3</v>
      </c>
      <c r="S42" s="2">
        <f t="shared" si="11"/>
        <v>0.125</v>
      </c>
      <c r="T42" s="2">
        <f t="shared" si="11"/>
        <v>1.2500000000000001E-2</v>
      </c>
      <c r="U42" s="2">
        <f t="shared" si="11"/>
        <v>2.5</v>
      </c>
      <c r="AB42" s="66"/>
      <c r="AC42" s="66"/>
      <c r="AD42" s="66"/>
      <c r="AE42" s="66"/>
      <c r="AF42" s="66"/>
      <c r="AG42" s="66"/>
      <c r="AH42" s="66"/>
      <c r="AI42" s="66"/>
    </row>
    <row r="43" spans="1:35" s="83" customFormat="1" x14ac:dyDescent="0.25">
      <c r="A43" s="21" t="str">
        <f>O8</f>
        <v>CF13A</v>
      </c>
      <c r="B43" s="23">
        <v>250</v>
      </c>
      <c r="C43" s="2">
        <f t="shared" si="6"/>
        <v>125</v>
      </c>
      <c r="D43" s="2">
        <f t="shared" si="7"/>
        <v>55.671300000000002</v>
      </c>
      <c r="E43" s="2">
        <f t="shared" si="8"/>
        <v>100.015</v>
      </c>
      <c r="F43" s="2">
        <f t="shared" si="9"/>
        <v>33.657400000000003</v>
      </c>
      <c r="G43" s="2">
        <f t="shared" si="5"/>
        <v>0.05</v>
      </c>
      <c r="H43" s="2">
        <f t="shared" si="5"/>
        <v>0.495</v>
      </c>
      <c r="I43" s="2">
        <f t="shared" si="5"/>
        <v>0.125</v>
      </c>
      <c r="J43" s="2">
        <f t="shared" si="5"/>
        <v>2.5000000000000001E-3</v>
      </c>
      <c r="K43" s="2">
        <f t="shared" si="5"/>
        <v>1.2500000000000001E-2</v>
      </c>
      <c r="L43" s="2">
        <f t="shared" si="5"/>
        <v>0.05</v>
      </c>
      <c r="M43" s="2">
        <f t="shared" si="5"/>
        <v>0.05</v>
      </c>
      <c r="N43" s="2">
        <f t="shared" si="5"/>
        <v>0</v>
      </c>
      <c r="O43" s="2">
        <f t="shared" si="5"/>
        <v>0</v>
      </c>
      <c r="P43" s="2">
        <f t="shared" si="5"/>
        <v>20.925000000000004</v>
      </c>
      <c r="Q43" s="2">
        <f t="shared" si="10"/>
        <v>58.125</v>
      </c>
      <c r="R43" s="2">
        <f t="shared" si="11"/>
        <v>5.0000000000000001E-3</v>
      </c>
      <c r="S43" s="2">
        <f t="shared" si="11"/>
        <v>0.125</v>
      </c>
      <c r="T43" s="2">
        <f t="shared" si="11"/>
        <v>1.2500000000000001E-2</v>
      </c>
      <c r="U43" s="2">
        <f t="shared" si="11"/>
        <v>2.5</v>
      </c>
      <c r="AB43" s="66"/>
      <c r="AC43" s="66"/>
      <c r="AD43" s="66"/>
      <c r="AE43" s="66"/>
      <c r="AF43" s="66"/>
      <c r="AG43" s="66"/>
      <c r="AH43" s="66"/>
      <c r="AI43" s="66"/>
    </row>
    <row r="44" spans="1:35" s="83" customFormat="1" x14ac:dyDescent="0.25">
      <c r="A44" s="21" t="str">
        <f>P8</f>
        <v>CF14</v>
      </c>
      <c r="B44" s="23">
        <v>250</v>
      </c>
      <c r="C44" s="2">
        <f t="shared" si="6"/>
        <v>125</v>
      </c>
      <c r="D44" s="2">
        <f t="shared" si="7"/>
        <v>55.671300000000002</v>
      </c>
      <c r="E44" s="2">
        <f t="shared" si="8"/>
        <v>100.015</v>
      </c>
      <c r="F44" s="2">
        <f t="shared" si="9"/>
        <v>33.657400000000003</v>
      </c>
      <c r="G44" s="2">
        <f t="shared" si="5"/>
        <v>0.05</v>
      </c>
      <c r="H44" s="2">
        <f t="shared" si="5"/>
        <v>0.495</v>
      </c>
      <c r="I44" s="2">
        <f t="shared" si="5"/>
        <v>0.125</v>
      </c>
      <c r="J44" s="2">
        <f t="shared" si="5"/>
        <v>2.5000000000000001E-3</v>
      </c>
      <c r="K44" s="2">
        <f t="shared" si="5"/>
        <v>1.2500000000000001E-2</v>
      </c>
      <c r="L44" s="2">
        <f t="shared" si="5"/>
        <v>0.05</v>
      </c>
      <c r="M44" s="2">
        <f t="shared" si="5"/>
        <v>0.05</v>
      </c>
      <c r="N44" s="2">
        <f t="shared" si="5"/>
        <v>0</v>
      </c>
      <c r="O44" s="2">
        <f t="shared" si="5"/>
        <v>0</v>
      </c>
      <c r="P44" s="2">
        <f t="shared" si="5"/>
        <v>20.925000000000004</v>
      </c>
      <c r="Q44" s="2">
        <f t="shared" si="10"/>
        <v>58.125</v>
      </c>
      <c r="R44" s="2">
        <f t="shared" si="11"/>
        <v>5.0000000000000001E-3</v>
      </c>
      <c r="S44" s="2">
        <f t="shared" si="11"/>
        <v>0.125</v>
      </c>
      <c r="T44" s="2">
        <f t="shared" si="11"/>
        <v>1.2500000000000001E-2</v>
      </c>
      <c r="U44" s="2">
        <f t="shared" si="11"/>
        <v>2.5</v>
      </c>
      <c r="AB44" s="66"/>
      <c r="AC44" s="66"/>
      <c r="AD44" s="66"/>
      <c r="AE44" s="66"/>
      <c r="AF44" s="66"/>
      <c r="AG44" s="66"/>
      <c r="AH44" s="66"/>
      <c r="AI44" s="66"/>
    </row>
    <row r="45" spans="1:35" s="83" customFormat="1" x14ac:dyDescent="0.25">
      <c r="A45" s="21" t="str">
        <f>Q8</f>
        <v>CF15</v>
      </c>
      <c r="B45" s="23">
        <v>250</v>
      </c>
      <c r="C45" s="2">
        <f t="shared" si="6"/>
        <v>125</v>
      </c>
      <c r="D45" s="2">
        <f t="shared" si="7"/>
        <v>55.671300000000002</v>
      </c>
      <c r="E45" s="2">
        <f t="shared" si="8"/>
        <v>100.015</v>
      </c>
      <c r="F45" s="2">
        <f t="shared" si="9"/>
        <v>33.657400000000003</v>
      </c>
      <c r="G45" s="2">
        <f t="shared" si="5"/>
        <v>0.05</v>
      </c>
      <c r="H45" s="2">
        <f t="shared" si="5"/>
        <v>0.495</v>
      </c>
      <c r="I45" s="2">
        <f t="shared" si="5"/>
        <v>0.125</v>
      </c>
      <c r="J45" s="2">
        <f t="shared" si="5"/>
        <v>2.5000000000000001E-3</v>
      </c>
      <c r="K45" s="2">
        <f t="shared" si="5"/>
        <v>1.2500000000000001E-2</v>
      </c>
      <c r="L45" s="2">
        <f t="shared" si="5"/>
        <v>0.05</v>
      </c>
      <c r="M45" s="2">
        <f t="shared" si="5"/>
        <v>0.05</v>
      </c>
      <c r="N45" s="2">
        <f t="shared" si="5"/>
        <v>0</v>
      </c>
      <c r="O45" s="2">
        <f t="shared" si="5"/>
        <v>0</v>
      </c>
      <c r="P45" s="2">
        <f t="shared" si="5"/>
        <v>20.925000000000004</v>
      </c>
      <c r="Q45" s="2">
        <f t="shared" si="10"/>
        <v>58.125</v>
      </c>
      <c r="R45" s="2">
        <f t="shared" si="11"/>
        <v>5.0000000000000001E-3</v>
      </c>
      <c r="S45" s="2">
        <f t="shared" si="11"/>
        <v>0.125</v>
      </c>
      <c r="T45" s="2">
        <f t="shared" si="11"/>
        <v>1.2500000000000001E-2</v>
      </c>
      <c r="U45" s="2">
        <f t="shared" si="11"/>
        <v>2.5</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CF1</v>
      </c>
      <c r="C57" s="16" t="str">
        <f t="shared" ref="C57:U57" si="13">D8</f>
        <v>CF2</v>
      </c>
      <c r="D57" s="16" t="str">
        <f t="shared" si="13"/>
        <v>CF3</v>
      </c>
      <c r="E57" s="16" t="str">
        <f t="shared" si="13"/>
        <v>CF4</v>
      </c>
      <c r="F57" s="16" t="str">
        <f t="shared" si="13"/>
        <v>CF5</v>
      </c>
      <c r="G57" s="16" t="str">
        <f t="shared" si="13"/>
        <v>CF6</v>
      </c>
      <c r="H57" s="16" t="str">
        <f t="shared" si="13"/>
        <v>CF7</v>
      </c>
      <c r="I57" s="16" t="str">
        <f t="shared" si="13"/>
        <v>CF8</v>
      </c>
      <c r="J57" s="16" t="str">
        <f t="shared" si="13"/>
        <v>CF10</v>
      </c>
      <c r="K57" s="16" t="str">
        <f t="shared" si="13"/>
        <v>CF11</v>
      </c>
      <c r="L57" s="16" t="str">
        <f t="shared" si="13"/>
        <v>CF12</v>
      </c>
      <c r="M57" s="16" t="str">
        <f t="shared" si="13"/>
        <v>CF13</v>
      </c>
      <c r="N57" s="16" t="str">
        <f t="shared" si="13"/>
        <v>CF13A</v>
      </c>
      <c r="O57" s="16" t="str">
        <f t="shared" si="13"/>
        <v>CF14</v>
      </c>
      <c r="P57" s="16" t="str">
        <f t="shared" si="13"/>
        <v>CF15</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"&amp;(VLOOKUP(C14,Table24581112[],6,FALSE))</f>
        <v>Sandy Loam I Grass</v>
      </c>
      <c r="C58" s="44" t="str">
        <f>D16&amp;" I "&amp;(VLOOKUP(D14,Table24581112[],6,FALSE))</f>
        <v>Sandy Loam I Grass</v>
      </c>
      <c r="D58" s="21" t="str">
        <f>E16&amp;" I "&amp;(VLOOKUP(E14,Table24581112[],6,FALSE))</f>
        <v>Sandy Loam I Grass</v>
      </c>
      <c r="E58" s="21" t="str">
        <f>F16&amp;" I "&amp;(VLOOKUP(F14,Table24581112[],6,FALSE))</f>
        <v>Sandy Loam I Grass</v>
      </c>
      <c r="F58" s="21" t="str">
        <f>G16&amp;" I "&amp;(VLOOKUP(G14,Table24581112[],6,FALSE))</f>
        <v>Sandy Loam I Grass</v>
      </c>
      <c r="G58" s="21" t="str">
        <f>H16&amp;" I "&amp;(VLOOKUP(H14,Table24581112[],6,FALSE))</f>
        <v>Medium/Clay I Grass</v>
      </c>
      <c r="H58" s="21" t="str">
        <f>I16&amp;" I "&amp;(VLOOKUP(I14,Table24581112[],6,FALSE))</f>
        <v>Medium/Clay I Grass</v>
      </c>
      <c r="I58" s="21" t="str">
        <f>J16&amp;" I "&amp;(VLOOKUP(J14,Table24581112[],6,FALSE))</f>
        <v>Sandy Loam I Grass</v>
      </c>
      <c r="J58" s="21" t="str">
        <f>K16&amp;" I "&amp;(VLOOKUP(K14,Table24581112[],6,FALSE))</f>
        <v>Medium/Clay I Grass</v>
      </c>
      <c r="K58" s="21" t="str">
        <f>L16&amp;" I "&amp;(VLOOKUP(L14,Table24581112[],6,FALSE))</f>
        <v>Medium/Clay I Grass</v>
      </c>
      <c r="L58" s="21" t="str">
        <f>M16&amp;" I "&amp;(VLOOKUP(M14,Table24581112[],6,FALSE))</f>
        <v>Medium/Clay I Grass</v>
      </c>
      <c r="M58" s="21" t="str">
        <f>N16&amp;" I "&amp;(VLOOKUP(N14,Table24581112[],6,FALSE))</f>
        <v>Medium/Clay I Grass</v>
      </c>
      <c r="N58" s="21" t="str">
        <f>O16&amp;" I "&amp;(VLOOKUP(O14,Table24581112[],6,FALSE))</f>
        <v>Medium/Clay I Grass</v>
      </c>
      <c r="O58" s="21" t="str">
        <f>P16&amp;" I "&amp;(VLOOKUP(P14,Table24581112[],6,FALSE))</f>
        <v>Medium/Clay I Grass</v>
      </c>
      <c r="P58" s="21" t="str">
        <f>Q16&amp;" I "&amp;(VLOOKUP(Q14,Table24581112[],6,FALSE))</f>
        <v>Medium/Clay I Grass</v>
      </c>
      <c r="Q58" s="21" t="e">
        <f>R16&amp;" I "&amp;(VLOOKUP(R14,Table24581112[],6,FALSE))</f>
        <v>#N/A</v>
      </c>
      <c r="R58" s="21" t="e">
        <f>S16&amp;" I "&amp;(VLOOKUP(S14,Table24581112[],6,FALSE))</f>
        <v>#N/A</v>
      </c>
      <c r="S58" s="21" t="e">
        <f>T16&amp;" I "&amp;(VLOOKUP(T14,Table24581112[],6,FALSE))</f>
        <v>#N/A</v>
      </c>
      <c r="T58" s="21" t="e">
        <f>U16&amp;" I "&amp;(VLOOKUP(U14,Table24581112[],6,FALSE))</f>
        <v>#N/A</v>
      </c>
      <c r="U58" s="21" t="e">
        <f>V16&amp;" I "&amp;(VLOOKUP(V14,Table24581112[],6,FALSE))</f>
        <v>#N/A</v>
      </c>
    </row>
    <row r="59" spans="1:35" s="27" customFormat="1" hidden="1" x14ac:dyDescent="0.2">
      <c r="A59" s="92" t="s">
        <v>130</v>
      </c>
      <c r="B59" s="93">
        <f>VLOOKUP(C$14,Table24581112[],5,FALSE)</f>
        <v>6.2</v>
      </c>
      <c r="C59" s="93">
        <f>VLOOKUP(D$14,Table24581112[],5,FALSE)</f>
        <v>6.2</v>
      </c>
      <c r="D59" s="93">
        <f>VLOOKUP(E$14,Table24581112[],5,FALSE)</f>
        <v>6.2</v>
      </c>
      <c r="E59" s="93">
        <f>VLOOKUP(F$14,Table24581112[],5,FALSE)</f>
        <v>6.2</v>
      </c>
      <c r="F59" s="93">
        <f>VLOOKUP(G$14,Table24581112[],5,FALSE)</f>
        <v>6.2</v>
      </c>
      <c r="G59" s="93">
        <f>VLOOKUP(H$14,Table24581112[],5,FALSE)</f>
        <v>6.2</v>
      </c>
      <c r="H59" s="93">
        <f>VLOOKUP(I$14,Table24581112[],5,FALSE)</f>
        <v>6.2</v>
      </c>
      <c r="I59" s="93">
        <f>VLOOKUP(J$14,Table24581112[],5,FALSE)</f>
        <v>6.2</v>
      </c>
      <c r="J59" s="93">
        <f>VLOOKUP(K$14,Table24581112[],5,FALSE)</f>
        <v>6.2</v>
      </c>
      <c r="K59" s="93">
        <f>VLOOKUP(L$14,Table24581112[],5,FALSE)</f>
        <v>6.2</v>
      </c>
      <c r="L59" s="93">
        <f>VLOOKUP(M$14,Table24581112[],5,FALSE)</f>
        <v>6.2</v>
      </c>
      <c r="M59" s="93">
        <f>VLOOKUP(N$14,Table24581112[],5,FALSE)</f>
        <v>6.2</v>
      </c>
      <c r="N59" s="93">
        <f>VLOOKUP(O$14,Table24581112[],5,FALSE)</f>
        <v>6.2</v>
      </c>
      <c r="O59" s="93">
        <f>VLOOKUP(P$14,Table24581112[],5,FALSE)</f>
        <v>6.2</v>
      </c>
      <c r="P59" s="93">
        <f>VLOOKUP(Q$14,Table24581112[],5,FALSE)</f>
        <v>6.2</v>
      </c>
      <c r="Q59" s="93" t="e">
        <f>VLOOKUP(R$14,Table24581112[],5,FALSE)</f>
        <v>#N/A</v>
      </c>
      <c r="R59" s="93" t="e">
        <f>VLOOKUP(S$14,Table24581112[],5,FALSE)</f>
        <v>#N/A</v>
      </c>
      <c r="S59" s="93" t="e">
        <f>VLOOKUP(T$14,Table24581112[],5,FALSE)</f>
        <v>#N/A</v>
      </c>
      <c r="T59" s="93" t="e">
        <f>VLOOKUP(U$14,Table24581112[],5,FALSE)</f>
        <v>#N/A</v>
      </c>
      <c r="U59" s="93" t="e">
        <f>VLOOKUP(V$14,Table24581112[],5,FALSE)</f>
        <v>#N/A</v>
      </c>
    </row>
    <row r="60" spans="1:35" s="27" customFormat="1" hidden="1" x14ac:dyDescent="0.2">
      <c r="A60" s="92" t="s">
        <v>4</v>
      </c>
      <c r="B60" s="93">
        <f>C10</f>
        <v>5.6</v>
      </c>
      <c r="C60" s="93">
        <f t="shared" ref="C60:U60" si="14">D10</f>
        <v>6.3</v>
      </c>
      <c r="D60" s="93">
        <f t="shared" si="14"/>
        <v>5.5</v>
      </c>
      <c r="E60" s="93">
        <f t="shared" si="14"/>
        <v>5.6</v>
      </c>
      <c r="F60" s="93">
        <f t="shared" si="14"/>
        <v>5.6</v>
      </c>
      <c r="G60" s="93">
        <f t="shared" si="14"/>
        <v>6.3</v>
      </c>
      <c r="H60" s="93">
        <f t="shared" si="14"/>
        <v>5.8</v>
      </c>
      <c r="I60" s="93">
        <f t="shared" si="14"/>
        <v>5.7</v>
      </c>
      <c r="J60" s="93">
        <f t="shared" si="14"/>
        <v>5.7</v>
      </c>
      <c r="K60" s="93">
        <f t="shared" si="14"/>
        <v>5.7</v>
      </c>
      <c r="L60" s="93">
        <f t="shared" si="14"/>
        <v>5.7</v>
      </c>
      <c r="M60" s="93">
        <f t="shared" si="14"/>
        <v>6</v>
      </c>
      <c r="N60" s="93">
        <f t="shared" si="14"/>
        <v>5.7</v>
      </c>
      <c r="O60" s="93">
        <f t="shared" si="14"/>
        <v>5.7</v>
      </c>
      <c r="P60" s="93">
        <f t="shared" si="14"/>
        <v>6.7</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5</v>
      </c>
      <c r="C61" s="93">
        <f t="shared" si="15"/>
        <v>5</v>
      </c>
      <c r="D61" s="93">
        <f t="shared" si="15"/>
        <v>5</v>
      </c>
      <c r="E61" s="93">
        <f t="shared" si="15"/>
        <v>5</v>
      </c>
      <c r="F61" s="93">
        <f t="shared" si="15"/>
        <v>5</v>
      </c>
      <c r="G61" s="93">
        <f t="shared" si="15"/>
        <v>6</v>
      </c>
      <c r="H61" s="93">
        <f t="shared" si="15"/>
        <v>6</v>
      </c>
      <c r="I61" s="93">
        <f t="shared" si="15"/>
        <v>5</v>
      </c>
      <c r="J61" s="93">
        <f t="shared" si="15"/>
        <v>6</v>
      </c>
      <c r="K61" s="93">
        <f t="shared" si="15"/>
        <v>6</v>
      </c>
      <c r="L61" s="93">
        <f t="shared" si="15"/>
        <v>6</v>
      </c>
      <c r="M61" s="93">
        <f t="shared" si="15"/>
        <v>6</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250</v>
      </c>
      <c r="N62" s="94">
        <f>B43</f>
        <v>250</v>
      </c>
      <c r="O62" s="94">
        <f>B44</f>
        <v>250</v>
      </c>
      <c r="P62" s="94">
        <f>B45</f>
        <v>250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3.0000000000000027</v>
      </c>
      <c r="C64" s="94">
        <f t="shared" ref="C64:U64" si="17">(C59-C60)*C61</f>
        <v>-0.49999999999999822</v>
      </c>
      <c r="D64" s="94">
        <f t="shared" si="17"/>
        <v>3.5000000000000009</v>
      </c>
      <c r="E64" s="94">
        <f t="shared" si="17"/>
        <v>3.0000000000000027</v>
      </c>
      <c r="F64" s="94">
        <f t="shared" si="17"/>
        <v>3.0000000000000027</v>
      </c>
      <c r="G64" s="94">
        <f t="shared" si="17"/>
        <v>-0.59999999999999787</v>
      </c>
      <c r="H64" s="94">
        <f t="shared" si="17"/>
        <v>2.4000000000000021</v>
      </c>
      <c r="I64" s="94">
        <f t="shared" si="17"/>
        <v>2.5</v>
      </c>
      <c r="J64" s="94">
        <f t="shared" si="17"/>
        <v>3</v>
      </c>
      <c r="K64" s="94">
        <f t="shared" si="17"/>
        <v>3</v>
      </c>
      <c r="L64" s="94">
        <f t="shared" si="17"/>
        <v>3</v>
      </c>
      <c r="M64" s="94">
        <f t="shared" si="17"/>
        <v>1.2000000000000011</v>
      </c>
      <c r="N64" s="94">
        <f t="shared" si="17"/>
        <v>3</v>
      </c>
      <c r="O64" s="94">
        <f t="shared" si="17"/>
        <v>3</v>
      </c>
      <c r="P64" s="94">
        <f t="shared" si="17"/>
        <v>-3</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OVER</v>
      </c>
      <c r="D65" s="95" t="str">
        <f t="shared" si="18"/>
        <v>UNDER</v>
      </c>
      <c r="E65" s="95" t="str">
        <f t="shared" si="18"/>
        <v>UNDER</v>
      </c>
      <c r="F65" s="95" t="str">
        <f t="shared" si="18"/>
        <v>UNDER</v>
      </c>
      <c r="G65" s="95" t="str">
        <f t="shared" si="18"/>
        <v>OVER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OVER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81" priority="31" operator="equal">
      <formula>"DECREASE"</formula>
    </cfRule>
    <cfRule type="cellIs" dxfId="80" priority="32" operator="equal">
      <formula>"INCREASE"</formula>
    </cfRule>
  </conditionalFormatting>
  <conditionalFormatting sqref="B46:B50 B62:U65">
    <cfRule type="cellIs" dxfId="79" priority="30" operator="greaterThan">
      <formula>$B$51</formula>
    </cfRule>
  </conditionalFormatting>
  <conditionalFormatting sqref="C31:C50">
    <cfRule type="cellIs" dxfId="78" priority="29" operator="greaterThan">
      <formula>$C$51</formula>
    </cfRule>
  </conditionalFormatting>
  <conditionalFormatting sqref="C18:V18">
    <cfRule type="cellIs" dxfId="77" priority="28" operator="equal">
      <formula>0</formula>
    </cfRule>
  </conditionalFormatting>
  <conditionalFormatting sqref="C17:V17">
    <cfRule type="cellIs" dxfId="76" priority="27" operator="equal">
      <formula>0</formula>
    </cfRule>
  </conditionalFormatting>
  <conditionalFormatting sqref="C19:V19">
    <cfRule type="cellIs" dxfId="75" priority="26" operator="equal">
      <formula>0</formula>
    </cfRule>
  </conditionalFormatting>
  <conditionalFormatting sqref="G31:G50">
    <cfRule type="cellIs" dxfId="74" priority="25" operator="greaterThan">
      <formula>$G$51</formula>
    </cfRule>
  </conditionalFormatting>
  <conditionalFormatting sqref="H31:H50">
    <cfRule type="cellIs" dxfId="73" priority="24" operator="greaterThan">
      <formula>$H$51</formula>
    </cfRule>
  </conditionalFormatting>
  <conditionalFormatting sqref="I31:I50">
    <cfRule type="cellIs" dxfId="72" priority="23" operator="greaterThan">
      <formula>$I$51</formula>
    </cfRule>
  </conditionalFormatting>
  <conditionalFormatting sqref="K31:K50">
    <cfRule type="cellIs" dxfId="71" priority="22" operator="greaterThan">
      <formula>$K$51</formula>
    </cfRule>
  </conditionalFormatting>
  <conditionalFormatting sqref="L31:L50">
    <cfRule type="cellIs" dxfId="70" priority="21" operator="greaterThan">
      <formula>$L$51</formula>
    </cfRule>
  </conditionalFormatting>
  <conditionalFormatting sqref="M31:M50">
    <cfRule type="cellIs" dxfId="69" priority="20" operator="greaterThan">
      <formula>$M$51</formula>
    </cfRule>
  </conditionalFormatting>
  <conditionalFormatting sqref="P31:P50">
    <cfRule type="cellIs" dxfId="68" priority="19" operator="greaterThan">
      <formula>$P$51</formula>
    </cfRule>
  </conditionalFormatting>
  <conditionalFormatting sqref="R31:R50">
    <cfRule type="cellIs" dxfId="67" priority="18" operator="greaterThan">
      <formula>$R$51</formula>
    </cfRule>
  </conditionalFormatting>
  <conditionalFormatting sqref="S31:S50">
    <cfRule type="cellIs" dxfId="66" priority="17" operator="greaterThan">
      <formula>$S$51</formula>
    </cfRule>
  </conditionalFormatting>
  <conditionalFormatting sqref="T31:T50">
    <cfRule type="cellIs" dxfId="65" priority="16" operator="greaterThan">
      <formula>$T$51</formula>
    </cfRule>
  </conditionalFormatting>
  <conditionalFormatting sqref="U31:U50">
    <cfRule type="cellIs" dxfId="64" priority="15" operator="greaterThan">
      <formula>$U$51</formula>
    </cfRule>
  </conditionalFormatting>
  <conditionalFormatting sqref="C22:V22">
    <cfRule type="cellIs" dxfId="63" priority="14" operator="equal">
      <formula>0</formula>
    </cfRule>
  </conditionalFormatting>
  <conditionalFormatting sqref="C24:V24">
    <cfRule type="cellIs" dxfId="62" priority="12" operator="equal">
      <formula>"DECREASE"</formula>
    </cfRule>
    <cfRule type="cellIs" dxfId="61" priority="13" operator="equal">
      <formula>"INCREASE"</formula>
    </cfRule>
  </conditionalFormatting>
  <conditionalFormatting sqref="C23:V23">
    <cfRule type="cellIs" dxfId="60" priority="11" operator="equal">
      <formula>0</formula>
    </cfRule>
  </conditionalFormatting>
  <conditionalFormatting sqref="I1">
    <cfRule type="cellIs" dxfId="59" priority="10" operator="lessThan">
      <formula>5</formula>
    </cfRule>
  </conditionalFormatting>
  <conditionalFormatting sqref="C21:V21">
    <cfRule type="cellIs" dxfId="58" priority="7" operator="equal">
      <formula>0</formula>
    </cfRule>
  </conditionalFormatting>
  <conditionalFormatting sqref="B65:U65">
    <cfRule type="cellIs" dxfId="57" priority="5" operator="equal">
      <formula>"UNDER"</formula>
    </cfRule>
    <cfRule type="cellIs" dxfId="56" priority="6" operator="equal">
      <formula>"OVER"</formula>
    </cfRule>
  </conditionalFormatting>
  <conditionalFormatting sqref="I2">
    <cfRule type="cellIs" dxfId="55" priority="4" operator="greaterThan">
      <formula>5000.1</formula>
    </cfRule>
  </conditionalFormatting>
  <conditionalFormatting sqref="I3">
    <cfRule type="cellIs" dxfId="54" priority="3" operator="greaterThan">
      <formula>4.1</formula>
    </cfRule>
  </conditionalFormatting>
  <conditionalFormatting sqref="J31:J50">
    <cfRule type="cellIs" dxfId="53" priority="2" operator="greaterThan">
      <formula>$J$51</formula>
    </cfRule>
  </conditionalFormatting>
  <conditionalFormatting sqref="B31:B45">
    <cfRule type="cellIs" dxfId="52" priority="1" operator="greaterThan">
      <formula>$B$51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tabSelected="1" zoomScale="90" zoomScaleNormal="90" workbookViewId="0">
      <selection activeCell="B35" sqref="B3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42" width="0" style="19" hidden="1" customWidth="1"/>
    <col min="43" max="16384" width="13.140625" style="19"/>
  </cols>
  <sheetData>
    <row r="1" spans="1:41" x14ac:dyDescent="0.2">
      <c r="A1" s="110" t="s">
        <v>41</v>
      </c>
      <c r="B1" s="110"/>
      <c r="C1" s="126" t="str">
        <f>'Field data and Waste 1'!C1:D1</f>
        <v>PAN-014368</v>
      </c>
      <c r="D1" s="127"/>
      <c r="E1" s="37" t="s">
        <v>45</v>
      </c>
      <c r="F1" s="46" t="str">
        <f>'Field data and Waste 1'!F1</f>
        <v>31.5 ha</v>
      </c>
      <c r="G1" s="122" t="s">
        <v>43</v>
      </c>
      <c r="H1" s="123"/>
      <c r="I1" s="35">
        <v>6.38</v>
      </c>
      <c r="AB1" s="26"/>
      <c r="AC1" s="26"/>
      <c r="AD1" s="43" t="s">
        <v>124</v>
      </c>
      <c r="AE1" s="25"/>
      <c r="AF1" s="25"/>
      <c r="AG1" s="26"/>
      <c r="AH1" s="26"/>
      <c r="AI1" s="47" t="s">
        <v>79</v>
      </c>
      <c r="AJ1" s="48" t="s">
        <v>91</v>
      </c>
      <c r="AK1" s="49" t="s">
        <v>92</v>
      </c>
      <c r="AL1" s="50" t="s">
        <v>123</v>
      </c>
      <c r="AM1" s="50" t="s">
        <v>129</v>
      </c>
      <c r="AN1" s="50" t="s">
        <v>109</v>
      </c>
    </row>
    <row r="2" spans="1:41" x14ac:dyDescent="0.2">
      <c r="A2" s="110" t="s">
        <v>84</v>
      </c>
      <c r="B2" s="110"/>
      <c r="C2" s="128" t="str">
        <f>'Field data and Waste 1'!C2:D2</f>
        <v>EPR-BB3205KS</v>
      </c>
      <c r="D2" s="129"/>
      <c r="E2" s="37" t="s">
        <v>106</v>
      </c>
      <c r="F2" s="35" t="s">
        <v>182</v>
      </c>
      <c r="G2" s="124" t="s">
        <v>107</v>
      </c>
      <c r="H2" s="125"/>
      <c r="I2" s="35">
        <v>2700</v>
      </c>
      <c r="AB2" s="43" t="s">
        <v>56</v>
      </c>
      <c r="AC2" s="25"/>
      <c r="AD2" s="43" t="s">
        <v>70</v>
      </c>
      <c r="AE2" s="25"/>
      <c r="AF2" s="25"/>
      <c r="AG2" s="51" t="s">
        <v>76</v>
      </c>
      <c r="AH2" s="26"/>
      <c r="AI2" s="52" t="s">
        <v>124</v>
      </c>
      <c r="AJ2" s="53">
        <v>0</v>
      </c>
      <c r="AK2" s="54">
        <v>0</v>
      </c>
      <c r="AL2" s="18">
        <v>0</v>
      </c>
      <c r="AM2" s="19">
        <v>0</v>
      </c>
      <c r="AN2" s="19">
        <v>0</v>
      </c>
    </row>
    <row r="3" spans="1:41" x14ac:dyDescent="0.2">
      <c r="A3" s="111" t="s">
        <v>42</v>
      </c>
      <c r="B3" s="112"/>
      <c r="C3" s="128" t="str">
        <f>'Field data and Waste 1'!C3:D3</f>
        <v>Whites Recycling Ltd</v>
      </c>
      <c r="D3" s="129"/>
      <c r="E3" s="37" t="s">
        <v>105</v>
      </c>
      <c r="F3" s="45" t="s">
        <v>77</v>
      </c>
      <c r="G3" s="122" t="s">
        <v>108</v>
      </c>
      <c r="H3" s="123"/>
      <c r="I3" s="35">
        <v>2.1972</v>
      </c>
      <c r="AB3" s="43" t="s">
        <v>57</v>
      </c>
      <c r="AC3" s="25"/>
      <c r="AD3" s="43" t="s">
        <v>71</v>
      </c>
      <c r="AE3" s="25"/>
      <c r="AF3" s="25"/>
      <c r="AG3" s="51" t="s">
        <v>77</v>
      </c>
      <c r="AH3" s="26"/>
      <c r="AI3" s="55" t="s">
        <v>111</v>
      </c>
      <c r="AJ3" s="56">
        <v>1.7</v>
      </c>
      <c r="AK3" s="57">
        <v>6</v>
      </c>
      <c r="AL3" s="58">
        <v>1</v>
      </c>
      <c r="AM3" s="19">
        <v>6.2</v>
      </c>
      <c r="AN3" s="19" t="s">
        <v>110</v>
      </c>
    </row>
    <row r="4" spans="1:41" x14ac:dyDescent="0.2">
      <c r="A4" s="110" t="s">
        <v>0</v>
      </c>
      <c r="B4" s="110"/>
      <c r="C4" s="126" t="str">
        <f>'Field data and Waste 1'!C4:D4</f>
        <v>near Lloegr Farm, Garthbrengy, Brecon, LD3 9TN</v>
      </c>
      <c r="D4" s="127"/>
      <c r="E4" s="38" t="s">
        <v>1</v>
      </c>
      <c r="F4" s="35" t="s">
        <v>179</v>
      </c>
      <c r="G4" s="122"/>
      <c r="H4" s="123"/>
      <c r="I4" s="46"/>
      <c r="AB4" s="43" t="s">
        <v>52</v>
      </c>
      <c r="AC4" s="25"/>
      <c r="AD4" s="59" t="s">
        <v>72</v>
      </c>
      <c r="AE4" s="25"/>
      <c r="AF4" s="25"/>
      <c r="AG4" s="51" t="s">
        <v>78</v>
      </c>
      <c r="AH4" s="26"/>
      <c r="AI4" s="60" t="s">
        <v>122</v>
      </c>
      <c r="AJ4" s="61">
        <v>7</v>
      </c>
      <c r="AK4" s="62">
        <v>10.5</v>
      </c>
      <c r="AL4" s="19">
        <v>2</v>
      </c>
      <c r="AM4" s="19">
        <v>6.7</v>
      </c>
      <c r="AN4" s="19" t="s">
        <v>135</v>
      </c>
    </row>
    <row r="5" spans="1:41" x14ac:dyDescent="0.2">
      <c r="A5" s="110" t="s">
        <v>47</v>
      </c>
      <c r="B5" s="110"/>
      <c r="C5" s="126" t="str">
        <f>'Field data and Waste 1'!C5:D5</f>
        <v>Sion Sleep</v>
      </c>
      <c r="D5" s="127"/>
      <c r="E5" s="37"/>
      <c r="F5" s="46"/>
      <c r="G5" s="122"/>
      <c r="H5" s="123"/>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5" t="s">
        <v>63</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0" t="s">
        <v>2</v>
      </c>
      <c r="B8" s="110"/>
      <c r="C8" s="67" t="str">
        <f>'Field data and Waste 1'!C8</f>
        <v>CF1</v>
      </c>
      <c r="D8" s="67" t="str">
        <f>'Field data and Waste 1'!D8</f>
        <v>CF2</v>
      </c>
      <c r="E8" s="67" t="str">
        <f>'Field data and Waste 1'!E8</f>
        <v>CF3</v>
      </c>
      <c r="F8" s="67" t="str">
        <f>'Field data and Waste 1'!F8</f>
        <v>CF4</v>
      </c>
      <c r="G8" s="67" t="str">
        <f>'Field data and Waste 1'!G8</f>
        <v>CF5</v>
      </c>
      <c r="H8" s="67" t="str">
        <f>'Field data and Waste 1'!H8</f>
        <v>CF6</v>
      </c>
      <c r="I8" s="67" t="str">
        <f>'Field data and Waste 1'!I8</f>
        <v>CF7</v>
      </c>
      <c r="J8" s="67" t="str">
        <f>'Field data and Waste 1'!J8</f>
        <v>CF8</v>
      </c>
      <c r="K8" s="67" t="str">
        <f>'Field data and Waste 1'!K8</f>
        <v>CF10</v>
      </c>
      <c r="L8" s="67" t="str">
        <f>'Field data and Waste 1'!L8</f>
        <v>CF11</v>
      </c>
      <c r="M8" s="67" t="str">
        <f>'Field data and Waste 1'!M8</f>
        <v>CF12</v>
      </c>
      <c r="N8" s="67" t="str">
        <f>'Field data and Waste 1'!N8</f>
        <v>CF13</v>
      </c>
      <c r="O8" s="67" t="str">
        <f>'Field data and Waste 1'!O8</f>
        <v>CF13A</v>
      </c>
      <c r="P8" s="67" t="str">
        <f>'Field data and Waste 1'!P8</f>
        <v>CF14</v>
      </c>
      <c r="Q8" s="67" t="str">
        <f>'Field data and Waste 1'!Q8</f>
        <v>CF15</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0" t="s">
        <v>3</v>
      </c>
      <c r="B9" s="110"/>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0" t="s">
        <v>4</v>
      </c>
      <c r="B10" s="110"/>
      <c r="C10" s="67">
        <f>'Field data and Waste 1'!C10</f>
        <v>5.6</v>
      </c>
      <c r="D10" s="67">
        <f>'Field data and Waste 1'!D10</f>
        <v>6.3</v>
      </c>
      <c r="E10" s="67">
        <f>'Field data and Waste 1'!E10</f>
        <v>5.5</v>
      </c>
      <c r="F10" s="67">
        <f>'Field data and Waste 1'!F10</f>
        <v>5.6</v>
      </c>
      <c r="G10" s="67">
        <f>'Field data and Waste 1'!G10</f>
        <v>5.6</v>
      </c>
      <c r="H10" s="67">
        <f>'Field data and Waste 1'!H10</f>
        <v>6.3</v>
      </c>
      <c r="I10" s="67">
        <f>'Field data and Waste 1'!I10</f>
        <v>5.8</v>
      </c>
      <c r="J10" s="67">
        <f>'Field data and Waste 1'!J10</f>
        <v>5.7</v>
      </c>
      <c r="K10" s="67">
        <f>'Field data and Waste 1'!K10</f>
        <v>5.7</v>
      </c>
      <c r="L10" s="67">
        <f>'Field data and Waste 1'!L10</f>
        <v>5.7</v>
      </c>
      <c r="M10" s="67">
        <f>'Field data and Waste 1'!M10</f>
        <v>5.7</v>
      </c>
      <c r="N10" s="67">
        <f>'Field data and Waste 1'!N10</f>
        <v>6</v>
      </c>
      <c r="O10" s="67">
        <f>'Field data and Waste 1'!O10</f>
        <v>5.7</v>
      </c>
      <c r="P10" s="67">
        <f>'Field data and Waste 1'!P10</f>
        <v>5.7</v>
      </c>
      <c r="Q10" s="67">
        <f>'Field data and Waste 1'!Q10</f>
        <v>6.7</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0" t="s">
        <v>5</v>
      </c>
      <c r="B11" s="110"/>
      <c r="C11" s="67">
        <f>'Field data and Waste 1'!C11</f>
        <v>2</v>
      </c>
      <c r="D11" s="67">
        <f>'Field data and Waste 1'!D11</f>
        <v>3</v>
      </c>
      <c r="E11" s="67">
        <f>'Field data and Waste 1'!E11</f>
        <v>2</v>
      </c>
      <c r="F11" s="67">
        <f>'Field data and Waste 1'!F11</f>
        <v>2</v>
      </c>
      <c r="G11" s="67">
        <f>'Field data and Waste 1'!G11</f>
        <v>3</v>
      </c>
      <c r="H11" s="67">
        <f>'Field data and Waste 1'!H11</f>
        <v>3</v>
      </c>
      <c r="I11" s="67">
        <f>'Field data and Waste 1'!I11</f>
        <v>2</v>
      </c>
      <c r="J11" s="67">
        <f>'Field data and Waste 1'!J11</f>
        <v>2</v>
      </c>
      <c r="K11" s="67">
        <f>'Field data and Waste 1'!K11</f>
        <v>0</v>
      </c>
      <c r="L11" s="67">
        <f>'Field data and Waste 1'!L11</f>
        <v>1</v>
      </c>
      <c r="M11" s="67">
        <f>'Field data and Waste 1'!M11</f>
        <v>2</v>
      </c>
      <c r="N11" s="67">
        <f>'Field data and Waste 1'!N11</f>
        <v>2</v>
      </c>
      <c r="O11" s="67">
        <f>'Field data and Waste 1'!O11</f>
        <v>2</v>
      </c>
      <c r="P11" s="67">
        <f>'Field data and Waste 1'!P11</f>
        <v>2</v>
      </c>
      <c r="Q11" s="67">
        <f>'Field data and Waste 1'!Q11</f>
        <v>2</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0" t="s">
        <v>6</v>
      </c>
      <c r="B12" s="110"/>
      <c r="C12" s="67">
        <f>'Field data and Waste 1'!C12</f>
        <v>1</v>
      </c>
      <c r="D12" s="67">
        <f>'Field data and Waste 1'!D12</f>
        <v>2</v>
      </c>
      <c r="E12" s="67">
        <f>'Field data and Waste 1'!E12</f>
        <v>0</v>
      </c>
      <c r="F12" s="67">
        <f>'Field data and Waste 1'!F12</f>
        <v>0</v>
      </c>
      <c r="G12" s="67">
        <f>'Field data and Waste 1'!G12</f>
        <v>2</v>
      </c>
      <c r="H12" s="67">
        <f>'Field data and Waste 1'!H12</f>
        <v>3</v>
      </c>
      <c r="I12" s="67">
        <f>'Field data and Waste 1'!I12</f>
        <v>2</v>
      </c>
      <c r="J12" s="67">
        <f>'Field data and Waste 1'!J12</f>
        <v>2</v>
      </c>
      <c r="K12" s="67">
        <f>'Field data and Waste 1'!K12</f>
        <v>1</v>
      </c>
      <c r="L12" s="67">
        <f>'Field data and Waste 1'!L12</f>
        <v>0</v>
      </c>
      <c r="M12" s="67">
        <f>'Field data and Waste 1'!M12</f>
        <v>1</v>
      </c>
      <c r="N12" s="67">
        <f>'Field data and Waste 1'!N12</f>
        <v>1</v>
      </c>
      <c r="O12" s="67">
        <f>'Field data and Waste 1'!O12</f>
        <v>0</v>
      </c>
      <c r="P12" s="67">
        <f>'Field data and Waste 1'!P12</f>
        <v>3</v>
      </c>
      <c r="Q12" s="67">
        <f>'Field data and Waste 1'!Q12</f>
        <v>2</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0" t="s">
        <v>7</v>
      </c>
      <c r="B13" s="110"/>
      <c r="C13" s="67">
        <f>'Field data and Waste 1'!C13</f>
        <v>2</v>
      </c>
      <c r="D13" s="67">
        <f>'Field data and Waste 1'!D13</f>
        <v>2</v>
      </c>
      <c r="E13" s="67">
        <f>'Field data and Waste 1'!E13</f>
        <v>2</v>
      </c>
      <c r="F13" s="67">
        <f>'Field data and Waste 1'!F13</f>
        <v>2</v>
      </c>
      <c r="G13" s="67">
        <f>'Field data and Waste 1'!G13</f>
        <v>2</v>
      </c>
      <c r="H13" s="67">
        <f>'Field data and Waste 1'!H13</f>
        <v>2</v>
      </c>
      <c r="I13" s="67">
        <f>'Field data and Waste 1'!I13</f>
        <v>2</v>
      </c>
      <c r="J13" s="67">
        <f>'Field data and Waste 1'!J13</f>
        <v>2</v>
      </c>
      <c r="K13" s="67">
        <f>'Field data and Waste 1'!K13</f>
        <v>2</v>
      </c>
      <c r="L13" s="67">
        <f>'Field data and Waste 1'!L13</f>
        <v>2</v>
      </c>
      <c r="M13" s="67">
        <f>'Field data and Waste 1'!M13</f>
        <v>2</v>
      </c>
      <c r="N13" s="67">
        <f>'Field data and Waste 1'!N13</f>
        <v>3</v>
      </c>
      <c r="O13" s="67">
        <f>'Field data and Waste 1'!O13</f>
        <v>2</v>
      </c>
      <c r="P13" s="67">
        <f>'Field data and Waste 1'!P13</f>
        <v>3</v>
      </c>
      <c r="Q13" s="67">
        <f>'Field data and Waste 1'!Q13</f>
        <v>2</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4" t="s">
        <v>8</v>
      </c>
      <c r="B14" s="114"/>
      <c r="C14" s="73" t="str">
        <f>'Field data and Waste 1'!C14</f>
        <v xml:space="preserve">Grass Silage (30% DM) </v>
      </c>
      <c r="D14" s="73" t="str">
        <f>'Field data and Waste 1'!D14</f>
        <v xml:space="preserve">Grass Silage (30% DM) </v>
      </c>
      <c r="E14" s="73" t="str">
        <f>'Field data and Waste 1'!E14</f>
        <v xml:space="preserve">Grass Silage (30% DM) </v>
      </c>
      <c r="F14" s="73" t="str">
        <f>'Field data and Waste 1'!F14</f>
        <v xml:space="preserve">Grass Silage (30% DM) </v>
      </c>
      <c r="G14" s="73" t="str">
        <f>'Field data and Waste 1'!G14</f>
        <v xml:space="preserve">Grass Silage (30% DM) </v>
      </c>
      <c r="H14" s="73" t="str">
        <f>'Field data and Waste 1'!H14</f>
        <v xml:space="preserve">Grass Silage (30% DM) </v>
      </c>
      <c r="I14" s="73" t="str">
        <f>'Field data and Waste 1'!I14</f>
        <v xml:space="preserve">Grass Silage (30% DM) </v>
      </c>
      <c r="J14" s="73" t="str">
        <f>'Field data and Waste 1'!J14</f>
        <v xml:space="preserve">Grass Silage (30% DM) </v>
      </c>
      <c r="K14" s="73" t="str">
        <f>'Field data and Waste 1'!K14</f>
        <v xml:space="preserve">Grass Silage (30% DM) </v>
      </c>
      <c r="L14" s="73" t="str">
        <f>'Field data and Waste 1'!L14</f>
        <v xml:space="preserve">Grass Silage (30% DM) </v>
      </c>
      <c r="M14" s="73" t="str">
        <f>'Field data and Waste 1'!M14</f>
        <v xml:space="preserve">Grass Silage (30% DM) </v>
      </c>
      <c r="N14" s="73" t="str">
        <f>'Field data and Waste 1'!N14</f>
        <v xml:space="preserve">Grass Silage (30% DM) </v>
      </c>
      <c r="O14" s="73" t="str">
        <f>'Field data and Waste 1'!O14</f>
        <v xml:space="preserve">Grass Silage (30% DM) </v>
      </c>
      <c r="P14" s="73" t="str">
        <f>'Field data and Waste 1'!P14</f>
        <v xml:space="preserve">Grass Silage (30% DM) </v>
      </c>
      <c r="Q14" s="73" t="str">
        <f>'Field data and Waste 1'!Q14</f>
        <v xml:space="preserve">Grass Silage (30% DM) </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3" t="s">
        <v>9</v>
      </c>
      <c r="B15" s="113"/>
      <c r="C15" s="67">
        <f>'Field data and Waste 1'!C15</f>
        <v>45</v>
      </c>
      <c r="D15" s="67">
        <f>'Field data and Waste 1'!D15</f>
        <v>45</v>
      </c>
      <c r="E15" s="67">
        <f>'Field data and Waste 1'!E15</f>
        <v>45</v>
      </c>
      <c r="F15" s="67">
        <f>'Field data and Waste 1'!F15</f>
        <v>45</v>
      </c>
      <c r="G15" s="67">
        <f>'Field data and Waste 1'!G15</f>
        <v>45</v>
      </c>
      <c r="H15" s="67">
        <f>'Field data and Waste 1'!H15</f>
        <v>45</v>
      </c>
      <c r="I15" s="67">
        <f>'Field data and Waste 1'!I15</f>
        <v>45</v>
      </c>
      <c r="J15" s="67">
        <f>'Field data and Waste 1'!J15</f>
        <v>45</v>
      </c>
      <c r="K15" s="67">
        <f>'Field data and Waste 1'!K15</f>
        <v>45</v>
      </c>
      <c r="L15" s="67">
        <f>'Field data and Waste 1'!L15</f>
        <v>45</v>
      </c>
      <c r="M15" s="67">
        <f>'Field data and Waste 1'!M15</f>
        <v>45</v>
      </c>
      <c r="N15" s="67">
        <f>'Field data and Waste 1'!N15</f>
        <v>45</v>
      </c>
      <c r="O15" s="67">
        <f>'Field data and Waste 1'!O15</f>
        <v>45</v>
      </c>
      <c r="P15" s="67">
        <f>'Field data and Waste 1'!P15</f>
        <v>45</v>
      </c>
      <c r="Q15" s="67">
        <f>'Field data and Waste 1'!Q15</f>
        <v>45</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5" t="s">
        <v>44</v>
      </c>
      <c r="B16" s="115"/>
      <c r="C16" s="74" t="str">
        <f>'Field data and Waste 1'!C16</f>
        <v>Sandy Loam</v>
      </c>
      <c r="D16" s="74" t="str">
        <f>'Field data and Waste 1'!D16</f>
        <v>Sandy Loam</v>
      </c>
      <c r="E16" s="74" t="str">
        <f>'Field data and Waste 1'!E16</f>
        <v>Sandy Loam</v>
      </c>
      <c r="F16" s="74" t="str">
        <f>'Field data and Waste 1'!F16</f>
        <v>Sandy Loam</v>
      </c>
      <c r="G16" s="74" t="str">
        <f>'Field data and Waste 1'!G16</f>
        <v>Sandy Loam</v>
      </c>
      <c r="H16" s="74" t="str">
        <f>'Field data and Waste 1'!H16</f>
        <v>Medium/Clay</v>
      </c>
      <c r="I16" s="74" t="str">
        <f>'Field data and Waste 1'!I16</f>
        <v>Medium/Clay</v>
      </c>
      <c r="J16" s="74" t="str">
        <f>'Field data and Waste 1'!J16</f>
        <v>Sandy Loam</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2" t="s">
        <v>69</v>
      </c>
      <c r="B17" s="103"/>
      <c r="C17" s="39">
        <f>(VLOOKUP(C$14,$AI2:$AK26,2,FALSE))*C$15</f>
        <v>94.5</v>
      </c>
      <c r="D17" s="39">
        <f t="shared" ref="D17:V17" si="0">(VLOOKUP(D$14,$AI2:$AK26,2,FALSE))*D$15</f>
        <v>94.5</v>
      </c>
      <c r="E17" s="39">
        <f t="shared" si="0"/>
        <v>94.5</v>
      </c>
      <c r="F17" s="39">
        <f t="shared" si="0"/>
        <v>94.5</v>
      </c>
      <c r="G17" s="39">
        <f t="shared" si="0"/>
        <v>94.5</v>
      </c>
      <c r="H17" s="39">
        <f t="shared" si="0"/>
        <v>94.5</v>
      </c>
      <c r="I17" s="39">
        <f t="shared" si="0"/>
        <v>94.5</v>
      </c>
      <c r="J17" s="39">
        <f t="shared" si="0"/>
        <v>94.5</v>
      </c>
      <c r="K17" s="39">
        <f t="shared" si="0"/>
        <v>94.5</v>
      </c>
      <c r="L17" s="39">
        <f t="shared" si="0"/>
        <v>94.5</v>
      </c>
      <c r="M17" s="39">
        <f t="shared" si="0"/>
        <v>94.5</v>
      </c>
      <c r="N17" s="39">
        <f t="shared" si="0"/>
        <v>94.5</v>
      </c>
      <c r="O17" s="39">
        <f t="shared" si="0"/>
        <v>94.5</v>
      </c>
      <c r="P17" s="39">
        <f t="shared" si="0"/>
        <v>94.5</v>
      </c>
      <c r="Q17" s="39">
        <f t="shared" si="0"/>
        <v>94.5</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4" t="s">
        <v>23</v>
      </c>
      <c r="B18" s="105"/>
      <c r="C18" s="24">
        <f>$D31</f>
        <v>68.546720000000008</v>
      </c>
      <c r="D18" s="24">
        <f>$D32</f>
        <v>68.546720000000008</v>
      </c>
      <c r="E18" s="24">
        <f>$D33</f>
        <v>68.546720000000008</v>
      </c>
      <c r="F18" s="24">
        <f>$D34</f>
        <v>68.546720000000008</v>
      </c>
      <c r="G18" s="24">
        <f>$D35</f>
        <v>68.546720000000008</v>
      </c>
      <c r="H18" s="24">
        <f>$D36</f>
        <v>68.546720000000008</v>
      </c>
      <c r="I18" s="24">
        <f>$D37</f>
        <v>68.546720000000008</v>
      </c>
      <c r="J18" s="24">
        <f>$D38</f>
        <v>68.546720000000008</v>
      </c>
      <c r="K18" s="24">
        <f>$D39</f>
        <v>68.546720000000008</v>
      </c>
      <c r="L18" s="24">
        <f>$D40</f>
        <v>68.546720000000008</v>
      </c>
      <c r="M18" s="24">
        <f>$D41</f>
        <v>68.546720000000008</v>
      </c>
      <c r="N18" s="24">
        <f>$D42</f>
        <v>68.546720000000008</v>
      </c>
      <c r="O18" s="24">
        <f>$D43</f>
        <v>68.546720000000008</v>
      </c>
      <c r="P18" s="24">
        <f>$D44</f>
        <v>68.546720000000008</v>
      </c>
      <c r="Q18" s="24">
        <f>$D45</f>
        <v>68.546720000000008</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4" t="s">
        <v>87</v>
      </c>
      <c r="B19" s="105"/>
      <c r="C19" s="24">
        <f>C18-C17</f>
        <v>-25.953279999999992</v>
      </c>
      <c r="D19" s="24">
        <f t="shared" ref="D19:V19" si="1">D18-D17</f>
        <v>-25.953279999999992</v>
      </c>
      <c r="E19" s="24">
        <f t="shared" si="1"/>
        <v>-25.953279999999992</v>
      </c>
      <c r="F19" s="24">
        <f t="shared" si="1"/>
        <v>-25.953279999999992</v>
      </c>
      <c r="G19" s="24">
        <f t="shared" si="1"/>
        <v>-25.953279999999992</v>
      </c>
      <c r="H19" s="24">
        <f t="shared" si="1"/>
        <v>-25.953279999999992</v>
      </c>
      <c r="I19" s="24">
        <f t="shared" si="1"/>
        <v>-25.953279999999992</v>
      </c>
      <c r="J19" s="24">
        <f t="shared" si="1"/>
        <v>-25.953279999999992</v>
      </c>
      <c r="K19" s="24">
        <f t="shared" si="1"/>
        <v>-25.953279999999992</v>
      </c>
      <c r="L19" s="24">
        <f t="shared" si="1"/>
        <v>-25.953279999999992</v>
      </c>
      <c r="M19" s="24">
        <f t="shared" si="1"/>
        <v>-25.953279999999992</v>
      </c>
      <c r="N19" s="24">
        <f t="shared" si="1"/>
        <v>-25.953279999999992</v>
      </c>
      <c r="O19" s="24">
        <f t="shared" si="1"/>
        <v>-25.953279999999992</v>
      </c>
      <c r="P19" s="24">
        <f t="shared" si="1"/>
        <v>-25.953279999999992</v>
      </c>
      <c r="Q19" s="24">
        <f t="shared" si="1"/>
        <v>-25.953279999999992</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6" t="s">
        <v>88</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2" t="s">
        <v>85</v>
      </c>
      <c r="B21" s="103"/>
      <c r="C21" s="39">
        <f>(VLOOKUP(C$14,$AI2:$AK26,3,FALSE))*C$15</f>
        <v>324</v>
      </c>
      <c r="D21" s="39">
        <f t="shared" ref="D21:V21" si="2">(VLOOKUP(D$14,$AI2:$AK26,3,FALSE))*D$15</f>
        <v>324</v>
      </c>
      <c r="E21" s="39">
        <f t="shared" si="2"/>
        <v>324</v>
      </c>
      <c r="F21" s="39">
        <f t="shared" si="2"/>
        <v>324</v>
      </c>
      <c r="G21" s="39">
        <f t="shared" si="2"/>
        <v>324</v>
      </c>
      <c r="H21" s="39">
        <f t="shared" si="2"/>
        <v>324</v>
      </c>
      <c r="I21" s="39">
        <f t="shared" si="2"/>
        <v>324</v>
      </c>
      <c r="J21" s="39">
        <f t="shared" si="2"/>
        <v>324</v>
      </c>
      <c r="K21" s="39">
        <f t="shared" si="2"/>
        <v>324</v>
      </c>
      <c r="L21" s="39">
        <f t="shared" si="2"/>
        <v>324</v>
      </c>
      <c r="M21" s="39">
        <f t="shared" si="2"/>
        <v>324</v>
      </c>
      <c r="N21" s="39">
        <f t="shared" si="2"/>
        <v>324</v>
      </c>
      <c r="O21" s="39">
        <f t="shared" si="2"/>
        <v>324</v>
      </c>
      <c r="P21" s="39">
        <f t="shared" si="2"/>
        <v>324</v>
      </c>
      <c r="Q21" s="39">
        <f t="shared" si="2"/>
        <v>324</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4" t="s">
        <v>86</v>
      </c>
      <c r="B22" s="105"/>
      <c r="C22" s="24">
        <f>$E31</f>
        <v>26.576275000000003</v>
      </c>
      <c r="D22" s="24">
        <f>$E32</f>
        <v>26.576275000000003</v>
      </c>
      <c r="E22" s="24">
        <f>$E33</f>
        <v>26.576275000000003</v>
      </c>
      <c r="F22" s="24">
        <f>$E34</f>
        <v>26.576275000000003</v>
      </c>
      <c r="G22" s="24">
        <f>$E35</f>
        <v>26.576275000000003</v>
      </c>
      <c r="H22" s="24">
        <f>$E36</f>
        <v>26.576275000000003</v>
      </c>
      <c r="I22" s="24">
        <f>$E37</f>
        <v>26.576275000000003</v>
      </c>
      <c r="J22" s="24">
        <f>$E38</f>
        <v>26.576275000000003</v>
      </c>
      <c r="K22" s="24">
        <f>$E39</f>
        <v>26.576275000000003</v>
      </c>
      <c r="L22" s="24">
        <f>$E40</f>
        <v>26.576275000000003</v>
      </c>
      <c r="M22" s="24">
        <f>$E41</f>
        <v>26.576275000000003</v>
      </c>
      <c r="N22" s="24">
        <f>$E42</f>
        <v>26.576275000000003</v>
      </c>
      <c r="O22" s="24">
        <f>$E43</f>
        <v>26.576275000000003</v>
      </c>
      <c r="P22" s="24">
        <f>$E44</f>
        <v>26.576275000000003</v>
      </c>
      <c r="Q22" s="24">
        <f>$E45</f>
        <v>26.576275000000003</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4" t="s">
        <v>89</v>
      </c>
      <c r="B23" s="105"/>
      <c r="C23" s="24">
        <f>C22-C21</f>
        <v>-297.42372499999999</v>
      </c>
      <c r="D23" s="24">
        <f t="shared" ref="D23:V23" si="3">D22-D21</f>
        <v>-297.42372499999999</v>
      </c>
      <c r="E23" s="24">
        <f t="shared" si="3"/>
        <v>-297.42372499999999</v>
      </c>
      <c r="F23" s="24">
        <f t="shared" si="3"/>
        <v>-297.42372499999999</v>
      </c>
      <c r="G23" s="24">
        <f t="shared" si="3"/>
        <v>-297.42372499999999</v>
      </c>
      <c r="H23" s="24">
        <f t="shared" si="3"/>
        <v>-297.42372499999999</v>
      </c>
      <c r="I23" s="24">
        <f t="shared" si="3"/>
        <v>-297.42372499999999</v>
      </c>
      <c r="J23" s="24">
        <f t="shared" si="3"/>
        <v>-297.42372499999999</v>
      </c>
      <c r="K23" s="24">
        <f t="shared" si="3"/>
        <v>-297.42372499999999</v>
      </c>
      <c r="L23" s="24">
        <f t="shared" si="3"/>
        <v>-297.42372499999999</v>
      </c>
      <c r="M23" s="24">
        <f t="shared" si="3"/>
        <v>-297.42372499999999</v>
      </c>
      <c r="N23" s="24">
        <f t="shared" si="3"/>
        <v>-297.42372499999999</v>
      </c>
      <c r="O23" s="24">
        <f t="shared" si="3"/>
        <v>-297.42372499999999</v>
      </c>
      <c r="P23" s="24">
        <f t="shared" si="3"/>
        <v>-297.42372499999999</v>
      </c>
      <c r="Q23" s="24">
        <f t="shared" si="3"/>
        <v>-297.42372499999999</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6" t="s">
        <v>90</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t="s">
        <v>54</v>
      </c>
      <c r="S27" s="101" t="s">
        <v>54</v>
      </c>
      <c r="T27" s="101" t="s">
        <v>54</v>
      </c>
      <c r="U27" s="101" t="s">
        <v>54</v>
      </c>
    </row>
    <row r="28" spans="1:40" s="64" customFormat="1" x14ac:dyDescent="0.25">
      <c r="A28" s="82"/>
      <c r="B28" s="31">
        <v>5.83</v>
      </c>
      <c r="C28" s="23">
        <v>0.45</v>
      </c>
      <c r="D28" s="23">
        <v>544</v>
      </c>
      <c r="E28" s="23">
        <v>401</v>
      </c>
      <c r="F28" s="23">
        <v>98.9</v>
      </c>
      <c r="G28" s="23">
        <v>2.85</v>
      </c>
      <c r="H28" s="23">
        <v>13.3</v>
      </c>
      <c r="I28" s="23">
        <v>0.5</v>
      </c>
      <c r="J28" s="23">
        <v>0.01</v>
      </c>
      <c r="K28" s="30">
        <v>0.05</v>
      </c>
      <c r="L28" s="23">
        <v>0.26</v>
      </c>
      <c r="M28" s="23">
        <v>0.56000000000000005</v>
      </c>
      <c r="N28" s="23"/>
      <c r="O28" s="23"/>
      <c r="P28" s="23">
        <v>205</v>
      </c>
      <c r="Q28" s="23">
        <v>399</v>
      </c>
      <c r="R28" s="23">
        <v>0.05</v>
      </c>
      <c r="S28" s="23">
        <v>0.5</v>
      </c>
      <c r="T28" s="23">
        <v>0.1</v>
      </c>
      <c r="U28" s="23">
        <v>10</v>
      </c>
    </row>
    <row r="29" spans="1:40" s="15" customFormat="1" ht="27" x14ac:dyDescent="0.25">
      <c r="A29" s="108"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09"/>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CF1</v>
      </c>
      <c r="B31" s="23">
        <v>55</v>
      </c>
      <c r="C31" s="2">
        <f>IF(C$27="%w/w SAR",((C$28*10)*$B31),IF(C$27="%w/w DM",(((C$28*10)*($B$28/100))*$B31),IF(C$27="kg/t SAR",(C$28*$B31),IF(C$27="kg/t DM",((C$28*($B$28/100))*$B31),IF(C$27="mg/kg SAR",((C$28*0.001)*$B31),IF(C$27="mg/kg DM",(((C$28*0.001)*($B$28/100))*$B31),0))))))</f>
        <v>247.5</v>
      </c>
      <c r="D31" s="2">
        <f>(IF(D$27="%w/w SAR",((D$28*10)*$B31),IF(D$27="%w/w DM",(((D$28*10)*($B$28/100))*$B31),IF(D$27="kg/t SAR",(D$28*$B31),IF(D$27="kg/t DM",((D$28*($B$28/100))*$B31),IF(D$27="mg/kg SAR",((D$28*0.001)*$B31),IF(D$27="mg/kg DM",(((D$28*0.001)*($B$28/100))*$B31),"0")))))))*2.291</f>
        <v>68.546720000000008</v>
      </c>
      <c r="E31" s="2">
        <f>(IF(E$27="%w/w SAR",((E$28*10)*$B31),IF(E$27="%w/w DM",(((E$28*10)*($B$28/100))*$B31),IF(E$27="kg/t SAR",(E$28*$B31),IF(E$27="kg/t DM",((E$28*($B$28/100))*$B31),IF(E$27="mg/kg SAR",((E$28*0.001)*$B31),IF(E$27="mg/kg DM",(((E$28*0.001)*($B$28/100))*$B31),"0")))))))*1.205</f>
        <v>26.576275000000003</v>
      </c>
      <c r="F31" s="2">
        <f>(IF(F$27="%w/w SAR",((F$28*10)*$B31),IF(F$27="%w/w DM",(((F$28*10)*($B$28/100))*$B31),IF(F$27="kg/t SAR",(F$28*$B31),IF(F$27="kg/t DM",((F$28*($B$28/100))*$B31),IF(F$27="mg/kg SAR",((F$28*0.001)*$B31),IF(F$27="mg/kg DM",(((F$28*0.001)*($B$28/100))*$B31),"0")))))))*1.658</f>
        <v>9.0186909999999987</v>
      </c>
      <c r="G31" s="2">
        <f t="shared" ref="G31:P46" si="5">IF(G$27="%w/w SAR",((G$28*10)*$B31),IF(G$27="%w/w DM",(((G$28*10)*($B$28/100))*$B31),IF(G$27="kg/t SAR",(G$28*$B31),IF(G$27="kg/t DM",((G$28*($B$28/100))*$B31),IF(G$27="mg/kg SAR",((G$28*0.001)*$B31),IF(G$27="mg/kg DM",(((G$28*0.001)*($B$28/100))*$B31),0))))))</f>
        <v>0.15675</v>
      </c>
      <c r="H31" s="2">
        <f t="shared" si="5"/>
        <v>0.73150000000000004</v>
      </c>
      <c r="I31" s="2">
        <f t="shared" si="5"/>
        <v>2.75E-2</v>
      </c>
      <c r="J31" s="2">
        <f t="shared" si="5"/>
        <v>5.5000000000000003E-4</v>
      </c>
      <c r="K31" s="2">
        <f t="shared" si="5"/>
        <v>2.7500000000000003E-3</v>
      </c>
      <c r="L31" s="2">
        <f t="shared" si="5"/>
        <v>1.4300000000000002E-2</v>
      </c>
      <c r="M31" s="2">
        <f t="shared" si="5"/>
        <v>3.0800000000000004E-2</v>
      </c>
      <c r="N31" s="2">
        <f t="shared" si="5"/>
        <v>0</v>
      </c>
      <c r="O31" s="2">
        <f t="shared" si="5"/>
        <v>0</v>
      </c>
      <c r="P31" s="2">
        <f t="shared" si="5"/>
        <v>11.275</v>
      </c>
      <c r="Q31" s="2">
        <f>(IF(Q$27="%w/w SAR",((Q$28*10)*$B31),IF(Q$27="%w/w DM",(((Q$28*10)*($B$28/100))*$B31),IF(Q$27="kg/t SAR",(Q$28*$B31),IF(Q$27="kg/t DM",((Q$28*($B$28/100))*$B31),IF(Q$27="mg/kg SAR",((Q$28*0.001)*$B31),IF(Q$27="mg/kg DM",(((Q$28*0.001)*($B$28/100))*$B31),0)))))))*2.5</f>
        <v>54.862499999999997</v>
      </c>
      <c r="R31" s="2">
        <f>IF(R$27="%w/w SAR",((R$28*10)*$B31),IF(R$27="%w/w DM",(((R$28*10)*($B$28/100))*$B31),IF(R$27="kg/t SAR",(R$28*$B31),IF(R$27="kg/t DM",((R$28*($B$28/100))*$B31),IF(R$27="mg/kg SAR",((R$28*0.001)*$B31),IF(R$27="mg/kg DM",(((R$28*0.001)*($B$28/100))*$B31),0))))))</f>
        <v>2.7500000000000003E-3</v>
      </c>
      <c r="S31" s="2">
        <f>IF(S$27="%w/w SAR",((S$28*10)*$B31),IF(S$27="%w/w DM",(((S$28*10)*($B$28/100))*$B31),IF(S$27="kg/t SAR",(S$28*$B31),IF(S$27="kg/t DM",((S$28*($B$28/100))*$B31),IF(S$27="mg/kg SAR",((S$28*0.001)*$B31),IF(S$27="mg/kg DM",(((S$28*0.001)*($B$28/100))*$B31),0))))))</f>
        <v>2.75E-2</v>
      </c>
      <c r="T31" s="2">
        <f>IF(T$27="%w/w SAR",((T$28*10)*$B31),IF(T$27="%w/w DM",(((T$28*10)*($B$28/100))*$B31),IF(T$27="kg/t SAR",(T$28*$B31),IF(T$27="kg/t DM",((T$28*($B$28/100))*$B31),IF(T$27="mg/kg SAR",((T$28*0.001)*$B31),IF(T$27="mg/kg DM",(((T$28*0.001)*($B$28/100))*$B31),0))))))</f>
        <v>5.5000000000000005E-3</v>
      </c>
      <c r="U31" s="2">
        <f>IF(U$27="%w/w SAR",((U$28*10)*$B31),IF(U$27="%w/w DM",(((U$28*10)*($B$28/100))*$B31),IF(U$27="kg/t SAR",(U$28*$B31),IF(U$27="kg/t DM",((U$28*($B$28/100))*$B31),IF(U$27="mg/kg SAR",((U$28*0.001)*$B31),IF(U$27="mg/kg DM",(((U$28*0.001)*($B$28/100))*$B31),0))))))</f>
        <v>0.55000000000000004</v>
      </c>
      <c r="AB31" s="66"/>
      <c r="AC31" s="66"/>
      <c r="AD31" s="66"/>
      <c r="AE31" s="66"/>
      <c r="AF31" s="66"/>
      <c r="AG31" s="66"/>
      <c r="AH31" s="66"/>
      <c r="AI31" s="66"/>
    </row>
    <row r="32" spans="1:40" s="83" customFormat="1" x14ac:dyDescent="0.25">
      <c r="A32" s="21" t="str">
        <f>D8</f>
        <v>CF2</v>
      </c>
      <c r="B32" s="23">
        <v>55</v>
      </c>
      <c r="C32" s="2">
        <f t="shared" ref="C32:C50" si="6">IF(C$27="%w/w SAR",((C$28*10)*$B32),IF(C$27="%w/w DM",(((C$28*10)*($B$28/100))*$B32),IF(C$27="kg/t SAR",(C$28*$B32),IF(C$27="kg/t DM",((C$28*($B$28/100))*$B32),IF(C$27="mg/kg SAR",((C$28*0.001)*$B32),IF(C$27="mg/kg DM",(((C$28*0.001)*($B$28/100))*$B32),0))))))</f>
        <v>247.5</v>
      </c>
      <c r="D32" s="2">
        <f t="shared" ref="D32:D50" si="7">(IF(D$27="%w/w SAR",((D$28*10)*$B32),IF(D$27="%w/w DM",(((D$28*10)*($B$28/100))*$B32),IF(D$27="kg/t SAR",(D$28*$B32),IF(D$27="kg/t DM",((D$28*($B$28/100))*$B32),IF(D$27="mg/kg SAR",((D$28*0.001)*$B32),IF(D$27="mg/kg DM",(((D$28*0.001)*($B$28/100))*$B32),"0")))))))*2.291</f>
        <v>68.546720000000008</v>
      </c>
      <c r="E32" s="2">
        <f t="shared" ref="E32:E50" si="8">(IF(E$27="%w/w SAR",((E$28*10)*$B32),IF(E$27="%w/w DM",(((E$28*10)*($B$28/100))*$B32),IF(E$27="kg/t SAR",(E$28*$B32),IF(E$27="kg/t DM",((E$28*($B$28/100))*$B32),IF(E$27="mg/kg SAR",((E$28*0.001)*$B32),IF(E$27="mg/kg DM",(((E$28*0.001)*($B$28/100))*$B32),"0")))))))*1.205</f>
        <v>26.576275000000003</v>
      </c>
      <c r="F32" s="2">
        <f t="shared" ref="F32:F50" si="9">(IF(F$27="%w/w SAR",((F$28*10)*$B32),IF(F$27="%w/w DM",(((F$28*10)*($B$28/100))*$B32),IF(F$27="kg/t SAR",(F$28*$B32),IF(F$27="kg/t DM",((F$28*($B$28/100))*$B32),IF(F$27="mg/kg SAR",((F$28*0.001)*$B32),IF(F$27="mg/kg DM",(((F$28*0.001)*($B$28/100))*$B32),"0")))))))*1.658</f>
        <v>9.0186909999999987</v>
      </c>
      <c r="G32" s="2">
        <f t="shared" si="5"/>
        <v>0.15675</v>
      </c>
      <c r="H32" s="2">
        <f t="shared" si="5"/>
        <v>0.73150000000000004</v>
      </c>
      <c r="I32" s="2">
        <f t="shared" si="5"/>
        <v>2.75E-2</v>
      </c>
      <c r="J32" s="2">
        <f t="shared" si="5"/>
        <v>5.5000000000000003E-4</v>
      </c>
      <c r="K32" s="2">
        <f t="shared" si="5"/>
        <v>2.7500000000000003E-3</v>
      </c>
      <c r="L32" s="2">
        <f t="shared" si="5"/>
        <v>1.4300000000000002E-2</v>
      </c>
      <c r="M32" s="2">
        <f t="shared" si="5"/>
        <v>3.0800000000000004E-2</v>
      </c>
      <c r="N32" s="2">
        <f t="shared" si="5"/>
        <v>0</v>
      </c>
      <c r="O32" s="2">
        <f t="shared" si="5"/>
        <v>0</v>
      </c>
      <c r="P32" s="2">
        <f t="shared" si="5"/>
        <v>11.275</v>
      </c>
      <c r="Q32" s="2">
        <f t="shared" ref="Q32:Q50" si="10">(IF(Q$27="%w/w SAR",((Q$28*10)*$B32),IF(Q$27="%w/w DM",(((Q$28*10)*($B$28/100))*$B32),IF(Q$27="kg/t SAR",(Q$28*$B32),IF(Q$27="kg/t DM",((Q$28*($B$28/100))*$B32),IF(Q$27="mg/kg SAR",((Q$28*0.001)*$B32),IF(Q$27="mg/kg DM",(((Q$28*0.001)*($B$28/100))*$B32),0)))))))*2.5</f>
        <v>54.862499999999997</v>
      </c>
      <c r="R32" s="2">
        <f t="shared" ref="R32:U50" si="11">IF(R$27="%w/w SAR",((R$28*10)*$B32),IF(R$27="%w/w DM",(((R$28*10)*($B$28/100))*$B32),IF(R$27="kg/t SAR",(R$28*$B32),IF(R$27="kg/t DM",((R$28*($B$28/100))*$B32),IF(R$27="mg/kg SAR",((R$28*0.001)*$B32),IF(R$27="mg/kg DM",(((R$28*0.001)*($B$28/100))*$B32),0))))))</f>
        <v>2.7500000000000003E-3</v>
      </c>
      <c r="S32" s="2">
        <f t="shared" si="11"/>
        <v>2.75E-2</v>
      </c>
      <c r="T32" s="2">
        <f t="shared" si="11"/>
        <v>5.5000000000000005E-3</v>
      </c>
      <c r="U32" s="2">
        <f t="shared" si="11"/>
        <v>0.55000000000000004</v>
      </c>
      <c r="AB32" s="66"/>
      <c r="AC32" s="66"/>
      <c r="AD32" s="66"/>
      <c r="AE32" s="66"/>
      <c r="AF32" s="66"/>
      <c r="AG32" s="66"/>
      <c r="AH32" s="66"/>
      <c r="AI32" s="66"/>
    </row>
    <row r="33" spans="1:35" s="83" customFormat="1" x14ac:dyDescent="0.25">
      <c r="A33" s="21" t="str">
        <f>E8</f>
        <v>CF3</v>
      </c>
      <c r="B33" s="23">
        <v>55</v>
      </c>
      <c r="C33" s="2">
        <f t="shared" si="6"/>
        <v>247.5</v>
      </c>
      <c r="D33" s="2">
        <f t="shared" si="7"/>
        <v>68.546720000000008</v>
      </c>
      <c r="E33" s="2">
        <f t="shared" si="8"/>
        <v>26.576275000000003</v>
      </c>
      <c r="F33" s="2">
        <f t="shared" si="9"/>
        <v>9.0186909999999987</v>
      </c>
      <c r="G33" s="2">
        <f t="shared" si="5"/>
        <v>0.15675</v>
      </c>
      <c r="H33" s="2">
        <f t="shared" si="5"/>
        <v>0.73150000000000004</v>
      </c>
      <c r="I33" s="2">
        <f t="shared" si="5"/>
        <v>2.75E-2</v>
      </c>
      <c r="J33" s="2">
        <f t="shared" si="5"/>
        <v>5.5000000000000003E-4</v>
      </c>
      <c r="K33" s="2">
        <f t="shared" si="5"/>
        <v>2.7500000000000003E-3</v>
      </c>
      <c r="L33" s="2">
        <f t="shared" si="5"/>
        <v>1.4300000000000002E-2</v>
      </c>
      <c r="M33" s="2">
        <f t="shared" si="5"/>
        <v>3.0800000000000004E-2</v>
      </c>
      <c r="N33" s="2">
        <f t="shared" si="5"/>
        <v>0</v>
      </c>
      <c r="O33" s="2">
        <f t="shared" si="5"/>
        <v>0</v>
      </c>
      <c r="P33" s="2">
        <f t="shared" si="5"/>
        <v>11.275</v>
      </c>
      <c r="Q33" s="2">
        <f t="shared" si="10"/>
        <v>54.862499999999997</v>
      </c>
      <c r="R33" s="2">
        <f t="shared" si="11"/>
        <v>2.7500000000000003E-3</v>
      </c>
      <c r="S33" s="2">
        <f t="shared" si="11"/>
        <v>2.75E-2</v>
      </c>
      <c r="T33" s="2">
        <f t="shared" si="11"/>
        <v>5.5000000000000005E-3</v>
      </c>
      <c r="U33" s="2">
        <f t="shared" si="11"/>
        <v>0.55000000000000004</v>
      </c>
      <c r="AB33" s="66"/>
      <c r="AC33" s="66"/>
      <c r="AD33" s="66"/>
      <c r="AE33" s="66"/>
      <c r="AF33" s="66"/>
      <c r="AG33" s="66"/>
      <c r="AH33" s="66"/>
      <c r="AI33" s="66"/>
    </row>
    <row r="34" spans="1:35" s="83" customFormat="1" x14ac:dyDescent="0.25">
      <c r="A34" s="21" t="str">
        <f>F8</f>
        <v>CF4</v>
      </c>
      <c r="B34" s="23">
        <v>55</v>
      </c>
      <c r="C34" s="2">
        <f t="shared" si="6"/>
        <v>247.5</v>
      </c>
      <c r="D34" s="2">
        <f t="shared" si="7"/>
        <v>68.546720000000008</v>
      </c>
      <c r="E34" s="2">
        <f t="shared" si="8"/>
        <v>26.576275000000003</v>
      </c>
      <c r="F34" s="2">
        <f t="shared" si="9"/>
        <v>9.0186909999999987</v>
      </c>
      <c r="G34" s="2">
        <f t="shared" si="5"/>
        <v>0.15675</v>
      </c>
      <c r="H34" s="2">
        <f t="shared" si="5"/>
        <v>0.73150000000000004</v>
      </c>
      <c r="I34" s="2">
        <f t="shared" si="5"/>
        <v>2.75E-2</v>
      </c>
      <c r="J34" s="2">
        <f t="shared" si="5"/>
        <v>5.5000000000000003E-4</v>
      </c>
      <c r="K34" s="2">
        <f t="shared" si="5"/>
        <v>2.7500000000000003E-3</v>
      </c>
      <c r="L34" s="2">
        <f t="shared" si="5"/>
        <v>1.4300000000000002E-2</v>
      </c>
      <c r="M34" s="2">
        <f t="shared" si="5"/>
        <v>3.0800000000000004E-2</v>
      </c>
      <c r="N34" s="2">
        <f t="shared" si="5"/>
        <v>0</v>
      </c>
      <c r="O34" s="2">
        <f t="shared" si="5"/>
        <v>0</v>
      </c>
      <c r="P34" s="2">
        <f t="shared" si="5"/>
        <v>11.275</v>
      </c>
      <c r="Q34" s="2">
        <f t="shared" si="10"/>
        <v>54.862499999999997</v>
      </c>
      <c r="R34" s="2">
        <f t="shared" si="11"/>
        <v>2.7500000000000003E-3</v>
      </c>
      <c r="S34" s="2">
        <f t="shared" si="11"/>
        <v>2.75E-2</v>
      </c>
      <c r="T34" s="2">
        <f t="shared" si="11"/>
        <v>5.5000000000000005E-3</v>
      </c>
      <c r="U34" s="2">
        <f t="shared" si="11"/>
        <v>0.55000000000000004</v>
      </c>
      <c r="AB34" s="66"/>
      <c r="AC34" s="66"/>
      <c r="AD34" s="66"/>
      <c r="AE34" s="66"/>
      <c r="AF34" s="66"/>
      <c r="AG34" s="66"/>
      <c r="AH34" s="66"/>
      <c r="AI34" s="66"/>
    </row>
    <row r="35" spans="1:35" s="83" customFormat="1" x14ac:dyDescent="0.25">
      <c r="A35" s="21" t="str">
        <f>G8</f>
        <v>CF5</v>
      </c>
      <c r="B35" s="23">
        <v>55</v>
      </c>
      <c r="C35" s="2">
        <f t="shared" si="6"/>
        <v>247.5</v>
      </c>
      <c r="D35" s="2">
        <f t="shared" si="7"/>
        <v>68.546720000000008</v>
      </c>
      <c r="E35" s="2">
        <f t="shared" si="8"/>
        <v>26.576275000000003</v>
      </c>
      <c r="F35" s="2">
        <f t="shared" si="9"/>
        <v>9.0186909999999987</v>
      </c>
      <c r="G35" s="2">
        <f t="shared" si="5"/>
        <v>0.15675</v>
      </c>
      <c r="H35" s="2">
        <f t="shared" si="5"/>
        <v>0.73150000000000004</v>
      </c>
      <c r="I35" s="2">
        <f t="shared" si="5"/>
        <v>2.75E-2</v>
      </c>
      <c r="J35" s="2">
        <f t="shared" si="5"/>
        <v>5.5000000000000003E-4</v>
      </c>
      <c r="K35" s="2">
        <f t="shared" si="5"/>
        <v>2.7500000000000003E-3</v>
      </c>
      <c r="L35" s="2">
        <f t="shared" si="5"/>
        <v>1.4300000000000002E-2</v>
      </c>
      <c r="M35" s="2">
        <f t="shared" si="5"/>
        <v>3.0800000000000004E-2</v>
      </c>
      <c r="N35" s="2">
        <f t="shared" si="5"/>
        <v>0</v>
      </c>
      <c r="O35" s="2">
        <f t="shared" si="5"/>
        <v>0</v>
      </c>
      <c r="P35" s="2">
        <f t="shared" si="5"/>
        <v>11.275</v>
      </c>
      <c r="Q35" s="2">
        <f t="shared" si="10"/>
        <v>54.862499999999997</v>
      </c>
      <c r="R35" s="2">
        <f t="shared" si="11"/>
        <v>2.7500000000000003E-3</v>
      </c>
      <c r="S35" s="2">
        <f t="shared" si="11"/>
        <v>2.75E-2</v>
      </c>
      <c r="T35" s="2">
        <f t="shared" si="11"/>
        <v>5.5000000000000005E-3</v>
      </c>
      <c r="U35" s="2">
        <f t="shared" si="11"/>
        <v>0.55000000000000004</v>
      </c>
      <c r="AB35" s="66"/>
      <c r="AC35" s="66"/>
      <c r="AD35" s="66"/>
      <c r="AE35" s="66"/>
      <c r="AF35" s="66"/>
      <c r="AG35" s="66"/>
      <c r="AH35" s="66"/>
      <c r="AI35" s="66"/>
    </row>
    <row r="36" spans="1:35" s="83" customFormat="1" x14ac:dyDescent="0.25">
      <c r="A36" s="21" t="str">
        <f>H8</f>
        <v>CF6</v>
      </c>
      <c r="B36" s="23">
        <v>55</v>
      </c>
      <c r="C36" s="2">
        <f t="shared" si="6"/>
        <v>247.5</v>
      </c>
      <c r="D36" s="2">
        <f t="shared" si="7"/>
        <v>68.546720000000008</v>
      </c>
      <c r="E36" s="2">
        <f t="shared" si="8"/>
        <v>26.576275000000003</v>
      </c>
      <c r="F36" s="2">
        <f t="shared" si="9"/>
        <v>9.0186909999999987</v>
      </c>
      <c r="G36" s="2">
        <f t="shared" si="5"/>
        <v>0.15675</v>
      </c>
      <c r="H36" s="2">
        <f t="shared" si="5"/>
        <v>0.73150000000000004</v>
      </c>
      <c r="I36" s="2">
        <f t="shared" si="5"/>
        <v>2.75E-2</v>
      </c>
      <c r="J36" s="2">
        <f t="shared" si="5"/>
        <v>5.5000000000000003E-4</v>
      </c>
      <c r="K36" s="2">
        <f t="shared" si="5"/>
        <v>2.7500000000000003E-3</v>
      </c>
      <c r="L36" s="2">
        <f t="shared" si="5"/>
        <v>1.4300000000000002E-2</v>
      </c>
      <c r="M36" s="2">
        <f t="shared" si="5"/>
        <v>3.0800000000000004E-2</v>
      </c>
      <c r="N36" s="2">
        <f t="shared" si="5"/>
        <v>0</v>
      </c>
      <c r="O36" s="2">
        <f t="shared" si="5"/>
        <v>0</v>
      </c>
      <c r="P36" s="2">
        <f t="shared" si="5"/>
        <v>11.275</v>
      </c>
      <c r="Q36" s="2">
        <f t="shared" si="10"/>
        <v>54.862499999999997</v>
      </c>
      <c r="R36" s="2">
        <f t="shared" si="11"/>
        <v>2.7500000000000003E-3</v>
      </c>
      <c r="S36" s="2">
        <f t="shared" si="11"/>
        <v>2.75E-2</v>
      </c>
      <c r="T36" s="2">
        <f t="shared" si="11"/>
        <v>5.5000000000000005E-3</v>
      </c>
      <c r="U36" s="2">
        <f t="shared" si="11"/>
        <v>0.55000000000000004</v>
      </c>
      <c r="AB36" s="66"/>
      <c r="AC36" s="66"/>
      <c r="AD36" s="66"/>
      <c r="AE36" s="66"/>
      <c r="AF36" s="66"/>
      <c r="AG36" s="66"/>
      <c r="AH36" s="66"/>
      <c r="AI36" s="66"/>
    </row>
    <row r="37" spans="1:35" s="83" customFormat="1" x14ac:dyDescent="0.25">
      <c r="A37" s="21" t="str">
        <f>I8</f>
        <v>CF7</v>
      </c>
      <c r="B37" s="23">
        <v>55</v>
      </c>
      <c r="C37" s="2">
        <f t="shared" si="6"/>
        <v>247.5</v>
      </c>
      <c r="D37" s="2">
        <f t="shared" si="7"/>
        <v>68.546720000000008</v>
      </c>
      <c r="E37" s="2">
        <f t="shared" si="8"/>
        <v>26.576275000000003</v>
      </c>
      <c r="F37" s="2">
        <f t="shared" si="9"/>
        <v>9.0186909999999987</v>
      </c>
      <c r="G37" s="2">
        <f t="shared" si="5"/>
        <v>0.15675</v>
      </c>
      <c r="H37" s="2">
        <f t="shared" si="5"/>
        <v>0.73150000000000004</v>
      </c>
      <c r="I37" s="2">
        <f t="shared" si="5"/>
        <v>2.75E-2</v>
      </c>
      <c r="J37" s="2">
        <f t="shared" si="5"/>
        <v>5.5000000000000003E-4</v>
      </c>
      <c r="K37" s="2">
        <f t="shared" si="5"/>
        <v>2.7500000000000003E-3</v>
      </c>
      <c r="L37" s="2">
        <f t="shared" si="5"/>
        <v>1.4300000000000002E-2</v>
      </c>
      <c r="M37" s="2">
        <f t="shared" si="5"/>
        <v>3.0800000000000004E-2</v>
      </c>
      <c r="N37" s="2">
        <f t="shared" si="5"/>
        <v>0</v>
      </c>
      <c r="O37" s="2">
        <f t="shared" si="5"/>
        <v>0</v>
      </c>
      <c r="P37" s="2">
        <f t="shared" si="5"/>
        <v>11.275</v>
      </c>
      <c r="Q37" s="2">
        <f t="shared" si="10"/>
        <v>54.862499999999997</v>
      </c>
      <c r="R37" s="2">
        <f t="shared" si="11"/>
        <v>2.7500000000000003E-3</v>
      </c>
      <c r="S37" s="2">
        <f t="shared" si="11"/>
        <v>2.75E-2</v>
      </c>
      <c r="T37" s="2">
        <f t="shared" si="11"/>
        <v>5.5000000000000005E-3</v>
      </c>
      <c r="U37" s="2">
        <f t="shared" si="11"/>
        <v>0.55000000000000004</v>
      </c>
      <c r="AB37" s="66"/>
      <c r="AC37" s="66"/>
      <c r="AD37" s="66"/>
      <c r="AE37" s="66"/>
      <c r="AF37" s="66"/>
      <c r="AG37" s="66"/>
      <c r="AH37" s="66"/>
      <c r="AI37" s="66"/>
    </row>
    <row r="38" spans="1:35" s="83" customFormat="1" x14ac:dyDescent="0.25">
      <c r="A38" s="21" t="str">
        <f>J8</f>
        <v>CF8</v>
      </c>
      <c r="B38" s="23">
        <v>55</v>
      </c>
      <c r="C38" s="2">
        <f t="shared" si="6"/>
        <v>247.5</v>
      </c>
      <c r="D38" s="2">
        <f t="shared" si="7"/>
        <v>68.546720000000008</v>
      </c>
      <c r="E38" s="2">
        <f t="shared" si="8"/>
        <v>26.576275000000003</v>
      </c>
      <c r="F38" s="2">
        <f t="shared" si="9"/>
        <v>9.0186909999999987</v>
      </c>
      <c r="G38" s="2">
        <f t="shared" si="5"/>
        <v>0.15675</v>
      </c>
      <c r="H38" s="2">
        <f t="shared" si="5"/>
        <v>0.73150000000000004</v>
      </c>
      <c r="I38" s="2">
        <f t="shared" si="5"/>
        <v>2.75E-2</v>
      </c>
      <c r="J38" s="2">
        <f t="shared" si="5"/>
        <v>5.5000000000000003E-4</v>
      </c>
      <c r="K38" s="2">
        <f t="shared" si="5"/>
        <v>2.7500000000000003E-3</v>
      </c>
      <c r="L38" s="2">
        <f t="shared" si="5"/>
        <v>1.4300000000000002E-2</v>
      </c>
      <c r="M38" s="2">
        <f t="shared" si="5"/>
        <v>3.0800000000000004E-2</v>
      </c>
      <c r="N38" s="2">
        <f t="shared" si="5"/>
        <v>0</v>
      </c>
      <c r="O38" s="2">
        <f t="shared" si="5"/>
        <v>0</v>
      </c>
      <c r="P38" s="2">
        <f t="shared" si="5"/>
        <v>11.275</v>
      </c>
      <c r="Q38" s="2">
        <f t="shared" si="10"/>
        <v>54.862499999999997</v>
      </c>
      <c r="R38" s="2">
        <f t="shared" si="11"/>
        <v>2.7500000000000003E-3</v>
      </c>
      <c r="S38" s="2">
        <f t="shared" si="11"/>
        <v>2.75E-2</v>
      </c>
      <c r="T38" s="2">
        <f t="shared" si="11"/>
        <v>5.5000000000000005E-3</v>
      </c>
      <c r="U38" s="2">
        <f t="shared" si="11"/>
        <v>0.55000000000000004</v>
      </c>
      <c r="AB38" s="66"/>
      <c r="AC38" s="66"/>
      <c r="AD38" s="66"/>
      <c r="AE38" s="66"/>
      <c r="AF38" s="66"/>
      <c r="AG38" s="66"/>
      <c r="AH38" s="66"/>
      <c r="AI38" s="66"/>
    </row>
    <row r="39" spans="1:35" s="83" customFormat="1" x14ac:dyDescent="0.25">
      <c r="A39" s="21" t="str">
        <f>K8</f>
        <v>CF10</v>
      </c>
      <c r="B39" s="23">
        <v>55</v>
      </c>
      <c r="C39" s="2">
        <f t="shared" si="6"/>
        <v>247.5</v>
      </c>
      <c r="D39" s="2">
        <f t="shared" si="7"/>
        <v>68.546720000000008</v>
      </c>
      <c r="E39" s="2">
        <f t="shared" si="8"/>
        <v>26.576275000000003</v>
      </c>
      <c r="F39" s="2">
        <f t="shared" si="9"/>
        <v>9.0186909999999987</v>
      </c>
      <c r="G39" s="2">
        <f t="shared" si="5"/>
        <v>0.15675</v>
      </c>
      <c r="H39" s="2">
        <f t="shared" si="5"/>
        <v>0.73150000000000004</v>
      </c>
      <c r="I39" s="2">
        <f t="shared" si="5"/>
        <v>2.75E-2</v>
      </c>
      <c r="J39" s="2">
        <f t="shared" si="5"/>
        <v>5.5000000000000003E-4</v>
      </c>
      <c r="K39" s="2">
        <f t="shared" si="5"/>
        <v>2.7500000000000003E-3</v>
      </c>
      <c r="L39" s="2">
        <f t="shared" si="5"/>
        <v>1.4300000000000002E-2</v>
      </c>
      <c r="M39" s="2">
        <f t="shared" si="5"/>
        <v>3.0800000000000004E-2</v>
      </c>
      <c r="N39" s="2">
        <f t="shared" si="5"/>
        <v>0</v>
      </c>
      <c r="O39" s="2">
        <f t="shared" si="5"/>
        <v>0</v>
      </c>
      <c r="P39" s="2">
        <f t="shared" si="5"/>
        <v>11.275</v>
      </c>
      <c r="Q39" s="2">
        <f t="shared" si="10"/>
        <v>54.862499999999997</v>
      </c>
      <c r="R39" s="2">
        <f t="shared" si="11"/>
        <v>2.7500000000000003E-3</v>
      </c>
      <c r="S39" s="2">
        <f t="shared" si="11"/>
        <v>2.75E-2</v>
      </c>
      <c r="T39" s="2">
        <f t="shared" si="11"/>
        <v>5.5000000000000005E-3</v>
      </c>
      <c r="U39" s="2">
        <f t="shared" si="11"/>
        <v>0.55000000000000004</v>
      </c>
      <c r="AB39" s="66"/>
      <c r="AC39" s="66"/>
      <c r="AD39" s="66"/>
      <c r="AE39" s="66"/>
      <c r="AF39" s="66"/>
      <c r="AG39" s="66"/>
      <c r="AH39" s="66"/>
      <c r="AI39" s="66"/>
    </row>
    <row r="40" spans="1:35" s="83" customFormat="1" x14ac:dyDescent="0.25">
      <c r="A40" s="21" t="str">
        <f>L8</f>
        <v>CF11</v>
      </c>
      <c r="B40" s="23">
        <v>55</v>
      </c>
      <c r="C40" s="2">
        <f t="shared" si="6"/>
        <v>247.5</v>
      </c>
      <c r="D40" s="2">
        <f t="shared" si="7"/>
        <v>68.546720000000008</v>
      </c>
      <c r="E40" s="2">
        <f t="shared" si="8"/>
        <v>26.576275000000003</v>
      </c>
      <c r="F40" s="2">
        <f t="shared" si="9"/>
        <v>9.0186909999999987</v>
      </c>
      <c r="G40" s="2">
        <f t="shared" si="5"/>
        <v>0.15675</v>
      </c>
      <c r="H40" s="2">
        <f t="shared" si="5"/>
        <v>0.73150000000000004</v>
      </c>
      <c r="I40" s="2">
        <f t="shared" si="5"/>
        <v>2.75E-2</v>
      </c>
      <c r="J40" s="2">
        <f t="shared" si="5"/>
        <v>5.5000000000000003E-4</v>
      </c>
      <c r="K40" s="2">
        <f t="shared" si="5"/>
        <v>2.7500000000000003E-3</v>
      </c>
      <c r="L40" s="2">
        <f t="shared" si="5"/>
        <v>1.4300000000000002E-2</v>
      </c>
      <c r="M40" s="2">
        <f t="shared" si="5"/>
        <v>3.0800000000000004E-2</v>
      </c>
      <c r="N40" s="2">
        <f t="shared" si="5"/>
        <v>0</v>
      </c>
      <c r="O40" s="2">
        <f t="shared" si="5"/>
        <v>0</v>
      </c>
      <c r="P40" s="2">
        <f t="shared" si="5"/>
        <v>11.275</v>
      </c>
      <c r="Q40" s="2">
        <f t="shared" si="10"/>
        <v>54.862499999999997</v>
      </c>
      <c r="R40" s="2">
        <f t="shared" si="11"/>
        <v>2.7500000000000003E-3</v>
      </c>
      <c r="S40" s="2">
        <f t="shared" si="11"/>
        <v>2.75E-2</v>
      </c>
      <c r="T40" s="2">
        <f t="shared" si="11"/>
        <v>5.5000000000000005E-3</v>
      </c>
      <c r="U40" s="2">
        <f t="shared" si="11"/>
        <v>0.55000000000000004</v>
      </c>
      <c r="AB40" s="66"/>
      <c r="AC40" s="66"/>
      <c r="AD40" s="66"/>
      <c r="AE40" s="66"/>
      <c r="AF40" s="66"/>
      <c r="AG40" s="66"/>
      <c r="AH40" s="66"/>
      <c r="AI40" s="66"/>
    </row>
    <row r="41" spans="1:35" s="83" customFormat="1" x14ac:dyDescent="0.25">
      <c r="A41" s="21" t="str">
        <f>M8</f>
        <v>CF12</v>
      </c>
      <c r="B41" s="23">
        <v>55</v>
      </c>
      <c r="C41" s="2">
        <f t="shared" si="6"/>
        <v>247.5</v>
      </c>
      <c r="D41" s="2">
        <f t="shared" si="7"/>
        <v>68.546720000000008</v>
      </c>
      <c r="E41" s="2">
        <f t="shared" si="8"/>
        <v>26.576275000000003</v>
      </c>
      <c r="F41" s="2">
        <f t="shared" si="9"/>
        <v>9.0186909999999987</v>
      </c>
      <c r="G41" s="2">
        <f t="shared" si="5"/>
        <v>0.15675</v>
      </c>
      <c r="H41" s="2">
        <f t="shared" si="5"/>
        <v>0.73150000000000004</v>
      </c>
      <c r="I41" s="2">
        <f t="shared" si="5"/>
        <v>2.75E-2</v>
      </c>
      <c r="J41" s="2">
        <f t="shared" si="5"/>
        <v>5.5000000000000003E-4</v>
      </c>
      <c r="K41" s="2">
        <f t="shared" si="5"/>
        <v>2.7500000000000003E-3</v>
      </c>
      <c r="L41" s="2">
        <f t="shared" si="5"/>
        <v>1.4300000000000002E-2</v>
      </c>
      <c r="M41" s="2">
        <f t="shared" si="5"/>
        <v>3.0800000000000004E-2</v>
      </c>
      <c r="N41" s="2">
        <f t="shared" si="5"/>
        <v>0</v>
      </c>
      <c r="O41" s="2">
        <f t="shared" si="5"/>
        <v>0</v>
      </c>
      <c r="P41" s="2">
        <f t="shared" si="5"/>
        <v>11.275</v>
      </c>
      <c r="Q41" s="2">
        <f t="shared" si="10"/>
        <v>54.862499999999997</v>
      </c>
      <c r="R41" s="2">
        <f t="shared" si="11"/>
        <v>2.7500000000000003E-3</v>
      </c>
      <c r="S41" s="2">
        <f t="shared" si="11"/>
        <v>2.75E-2</v>
      </c>
      <c r="T41" s="2">
        <f t="shared" si="11"/>
        <v>5.5000000000000005E-3</v>
      </c>
      <c r="U41" s="2">
        <f t="shared" si="11"/>
        <v>0.55000000000000004</v>
      </c>
      <c r="AB41" s="66"/>
      <c r="AC41" s="66"/>
      <c r="AD41" s="66"/>
      <c r="AE41" s="66"/>
      <c r="AF41" s="66"/>
      <c r="AG41" s="66"/>
      <c r="AH41" s="66"/>
      <c r="AI41" s="66"/>
    </row>
    <row r="42" spans="1:35" s="83" customFormat="1" x14ac:dyDescent="0.25">
      <c r="A42" s="21" t="str">
        <f>N8</f>
        <v>CF13</v>
      </c>
      <c r="B42" s="23">
        <v>55</v>
      </c>
      <c r="C42" s="2">
        <f t="shared" si="6"/>
        <v>247.5</v>
      </c>
      <c r="D42" s="2">
        <f t="shared" si="7"/>
        <v>68.546720000000008</v>
      </c>
      <c r="E42" s="2">
        <f t="shared" si="8"/>
        <v>26.576275000000003</v>
      </c>
      <c r="F42" s="2">
        <f t="shared" si="9"/>
        <v>9.0186909999999987</v>
      </c>
      <c r="G42" s="2">
        <f t="shared" si="5"/>
        <v>0.15675</v>
      </c>
      <c r="H42" s="2">
        <f t="shared" si="5"/>
        <v>0.73150000000000004</v>
      </c>
      <c r="I42" s="2">
        <f t="shared" si="5"/>
        <v>2.75E-2</v>
      </c>
      <c r="J42" s="2">
        <f t="shared" si="5"/>
        <v>5.5000000000000003E-4</v>
      </c>
      <c r="K42" s="2">
        <f t="shared" si="5"/>
        <v>2.7500000000000003E-3</v>
      </c>
      <c r="L42" s="2">
        <f t="shared" si="5"/>
        <v>1.4300000000000002E-2</v>
      </c>
      <c r="M42" s="2">
        <f t="shared" si="5"/>
        <v>3.0800000000000004E-2</v>
      </c>
      <c r="N42" s="2">
        <f t="shared" si="5"/>
        <v>0</v>
      </c>
      <c r="O42" s="2">
        <f t="shared" si="5"/>
        <v>0</v>
      </c>
      <c r="P42" s="2">
        <f t="shared" si="5"/>
        <v>11.275</v>
      </c>
      <c r="Q42" s="2">
        <f t="shared" si="10"/>
        <v>54.862499999999997</v>
      </c>
      <c r="R42" s="2">
        <f t="shared" si="11"/>
        <v>2.7500000000000003E-3</v>
      </c>
      <c r="S42" s="2">
        <f t="shared" si="11"/>
        <v>2.75E-2</v>
      </c>
      <c r="T42" s="2">
        <f t="shared" si="11"/>
        <v>5.5000000000000005E-3</v>
      </c>
      <c r="U42" s="2">
        <f t="shared" si="11"/>
        <v>0.55000000000000004</v>
      </c>
      <c r="AB42" s="66"/>
      <c r="AC42" s="66"/>
      <c r="AD42" s="66"/>
      <c r="AE42" s="66"/>
      <c r="AF42" s="66"/>
      <c r="AG42" s="66"/>
      <c r="AH42" s="66"/>
      <c r="AI42" s="66"/>
    </row>
    <row r="43" spans="1:35" s="83" customFormat="1" x14ac:dyDescent="0.25">
      <c r="A43" s="21" t="str">
        <f>O8</f>
        <v>CF13A</v>
      </c>
      <c r="B43" s="23">
        <v>55</v>
      </c>
      <c r="C43" s="2">
        <f t="shared" si="6"/>
        <v>247.5</v>
      </c>
      <c r="D43" s="2">
        <f t="shared" si="7"/>
        <v>68.546720000000008</v>
      </c>
      <c r="E43" s="2">
        <f t="shared" si="8"/>
        <v>26.576275000000003</v>
      </c>
      <c r="F43" s="2">
        <f t="shared" si="9"/>
        <v>9.0186909999999987</v>
      </c>
      <c r="G43" s="2">
        <f t="shared" si="5"/>
        <v>0.15675</v>
      </c>
      <c r="H43" s="2">
        <f t="shared" si="5"/>
        <v>0.73150000000000004</v>
      </c>
      <c r="I43" s="2">
        <f t="shared" si="5"/>
        <v>2.75E-2</v>
      </c>
      <c r="J43" s="2">
        <f t="shared" si="5"/>
        <v>5.5000000000000003E-4</v>
      </c>
      <c r="K43" s="2">
        <f t="shared" si="5"/>
        <v>2.7500000000000003E-3</v>
      </c>
      <c r="L43" s="2">
        <f t="shared" si="5"/>
        <v>1.4300000000000002E-2</v>
      </c>
      <c r="M43" s="2">
        <f t="shared" si="5"/>
        <v>3.0800000000000004E-2</v>
      </c>
      <c r="N43" s="2">
        <f t="shared" si="5"/>
        <v>0</v>
      </c>
      <c r="O43" s="2">
        <f t="shared" si="5"/>
        <v>0</v>
      </c>
      <c r="P43" s="2">
        <f t="shared" si="5"/>
        <v>11.275</v>
      </c>
      <c r="Q43" s="2">
        <f t="shared" si="10"/>
        <v>54.862499999999997</v>
      </c>
      <c r="R43" s="2">
        <f t="shared" si="11"/>
        <v>2.7500000000000003E-3</v>
      </c>
      <c r="S43" s="2">
        <f t="shared" si="11"/>
        <v>2.75E-2</v>
      </c>
      <c r="T43" s="2">
        <f t="shared" si="11"/>
        <v>5.5000000000000005E-3</v>
      </c>
      <c r="U43" s="2">
        <f t="shared" si="11"/>
        <v>0.55000000000000004</v>
      </c>
      <c r="AB43" s="66"/>
      <c r="AC43" s="66"/>
      <c r="AD43" s="66"/>
      <c r="AE43" s="66"/>
      <c r="AF43" s="66"/>
      <c r="AG43" s="66"/>
      <c r="AH43" s="66"/>
      <c r="AI43" s="66"/>
    </row>
    <row r="44" spans="1:35" s="83" customFormat="1" x14ac:dyDescent="0.25">
      <c r="A44" s="21" t="str">
        <f>P8</f>
        <v>CF14</v>
      </c>
      <c r="B44" s="23">
        <v>55</v>
      </c>
      <c r="C44" s="2">
        <f t="shared" si="6"/>
        <v>247.5</v>
      </c>
      <c r="D44" s="2">
        <f t="shared" si="7"/>
        <v>68.546720000000008</v>
      </c>
      <c r="E44" s="2">
        <f t="shared" si="8"/>
        <v>26.576275000000003</v>
      </c>
      <c r="F44" s="2">
        <f t="shared" si="9"/>
        <v>9.0186909999999987</v>
      </c>
      <c r="G44" s="2">
        <f t="shared" si="5"/>
        <v>0.15675</v>
      </c>
      <c r="H44" s="2">
        <f t="shared" si="5"/>
        <v>0.73150000000000004</v>
      </c>
      <c r="I44" s="2">
        <f t="shared" si="5"/>
        <v>2.75E-2</v>
      </c>
      <c r="J44" s="2">
        <f t="shared" si="5"/>
        <v>5.5000000000000003E-4</v>
      </c>
      <c r="K44" s="2">
        <f t="shared" si="5"/>
        <v>2.7500000000000003E-3</v>
      </c>
      <c r="L44" s="2">
        <f t="shared" si="5"/>
        <v>1.4300000000000002E-2</v>
      </c>
      <c r="M44" s="2">
        <f t="shared" si="5"/>
        <v>3.0800000000000004E-2</v>
      </c>
      <c r="N44" s="2">
        <f t="shared" si="5"/>
        <v>0</v>
      </c>
      <c r="O44" s="2">
        <f t="shared" si="5"/>
        <v>0</v>
      </c>
      <c r="P44" s="2">
        <f t="shared" si="5"/>
        <v>11.275</v>
      </c>
      <c r="Q44" s="2">
        <f t="shared" si="10"/>
        <v>54.862499999999997</v>
      </c>
      <c r="R44" s="2">
        <f t="shared" si="11"/>
        <v>2.7500000000000003E-3</v>
      </c>
      <c r="S44" s="2">
        <f t="shared" si="11"/>
        <v>2.75E-2</v>
      </c>
      <c r="T44" s="2">
        <f t="shared" si="11"/>
        <v>5.5000000000000005E-3</v>
      </c>
      <c r="U44" s="2">
        <f t="shared" si="11"/>
        <v>0.55000000000000004</v>
      </c>
      <c r="AB44" s="66"/>
      <c r="AC44" s="66"/>
      <c r="AD44" s="66"/>
      <c r="AE44" s="66"/>
      <c r="AF44" s="66"/>
      <c r="AG44" s="66"/>
      <c r="AH44" s="66"/>
      <c r="AI44" s="66"/>
    </row>
    <row r="45" spans="1:35" s="83" customFormat="1" x14ac:dyDescent="0.25">
      <c r="A45" s="21" t="str">
        <f>Q8</f>
        <v>CF15</v>
      </c>
      <c r="B45" s="23">
        <v>55</v>
      </c>
      <c r="C45" s="2">
        <f t="shared" si="6"/>
        <v>247.5</v>
      </c>
      <c r="D45" s="2">
        <f t="shared" si="7"/>
        <v>68.546720000000008</v>
      </c>
      <c r="E45" s="2">
        <f t="shared" si="8"/>
        <v>26.576275000000003</v>
      </c>
      <c r="F45" s="2">
        <f t="shared" si="9"/>
        <v>9.0186909999999987</v>
      </c>
      <c r="G45" s="2">
        <f t="shared" si="5"/>
        <v>0.15675</v>
      </c>
      <c r="H45" s="2">
        <f t="shared" si="5"/>
        <v>0.73150000000000004</v>
      </c>
      <c r="I45" s="2">
        <f t="shared" si="5"/>
        <v>2.75E-2</v>
      </c>
      <c r="J45" s="2">
        <f t="shared" si="5"/>
        <v>5.5000000000000003E-4</v>
      </c>
      <c r="K45" s="2">
        <f t="shared" si="5"/>
        <v>2.7500000000000003E-3</v>
      </c>
      <c r="L45" s="2">
        <f t="shared" si="5"/>
        <v>1.4300000000000002E-2</v>
      </c>
      <c r="M45" s="2">
        <f t="shared" si="5"/>
        <v>3.0800000000000004E-2</v>
      </c>
      <c r="N45" s="2">
        <f t="shared" si="5"/>
        <v>0</v>
      </c>
      <c r="O45" s="2">
        <f t="shared" si="5"/>
        <v>0</v>
      </c>
      <c r="P45" s="2">
        <f t="shared" si="5"/>
        <v>11.275</v>
      </c>
      <c r="Q45" s="2">
        <f t="shared" si="10"/>
        <v>54.862499999999997</v>
      </c>
      <c r="R45" s="2">
        <f t="shared" si="11"/>
        <v>2.7500000000000003E-3</v>
      </c>
      <c r="S45" s="2">
        <f t="shared" si="11"/>
        <v>2.75E-2</v>
      </c>
      <c r="T45" s="2">
        <f t="shared" si="11"/>
        <v>5.5000000000000005E-3</v>
      </c>
      <c r="U45" s="2">
        <f t="shared" si="11"/>
        <v>0.55000000000000004</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CF1</v>
      </c>
      <c r="C57" s="16" t="str">
        <f t="shared" ref="C57:U57" si="13">D8</f>
        <v>CF2</v>
      </c>
      <c r="D57" s="16" t="str">
        <f t="shared" si="13"/>
        <v>CF3</v>
      </c>
      <c r="E57" s="16" t="str">
        <f t="shared" si="13"/>
        <v>CF4</v>
      </c>
      <c r="F57" s="16" t="str">
        <f t="shared" si="13"/>
        <v>CF5</v>
      </c>
      <c r="G57" s="16" t="str">
        <f t="shared" si="13"/>
        <v>CF6</v>
      </c>
      <c r="H57" s="16" t="str">
        <f t="shared" si="13"/>
        <v>CF7</v>
      </c>
      <c r="I57" s="16" t="str">
        <f t="shared" si="13"/>
        <v>CF8</v>
      </c>
      <c r="J57" s="16" t="str">
        <f t="shared" si="13"/>
        <v>CF10</v>
      </c>
      <c r="K57" s="16" t="str">
        <f t="shared" si="13"/>
        <v>CF11</v>
      </c>
      <c r="L57" s="16" t="str">
        <f t="shared" si="13"/>
        <v>CF12</v>
      </c>
      <c r="M57" s="16" t="str">
        <f t="shared" si="13"/>
        <v>CF13</v>
      </c>
      <c r="N57" s="16" t="str">
        <f t="shared" si="13"/>
        <v>CF13A</v>
      </c>
      <c r="O57" s="16" t="str">
        <f t="shared" si="13"/>
        <v>CF14</v>
      </c>
      <c r="P57" s="16" t="str">
        <f t="shared" si="13"/>
        <v>CF15</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"&amp;(VLOOKUP(C14,Table24581114[],6,FALSE))</f>
        <v>Sandy Loam I Grass</v>
      </c>
      <c r="C58" s="44" t="str">
        <f>D16&amp;" I "&amp;(VLOOKUP(D14,Table24581114[],6,FALSE))</f>
        <v>Sandy Loam I Grass</v>
      </c>
      <c r="D58" s="21" t="str">
        <f>E16&amp;" I "&amp;(VLOOKUP(E14,Table24581114[],6,FALSE))</f>
        <v>Sandy Loam I Grass</v>
      </c>
      <c r="E58" s="21" t="str">
        <f>F16&amp;" I "&amp;(VLOOKUP(F14,Table24581114[],6,FALSE))</f>
        <v>Sandy Loam I Grass</v>
      </c>
      <c r="F58" s="21" t="str">
        <f>G16&amp;" I "&amp;(VLOOKUP(G14,Table24581114[],6,FALSE))</f>
        <v>Sandy Loam I Grass</v>
      </c>
      <c r="G58" s="21" t="str">
        <f>H16&amp;" I "&amp;(VLOOKUP(H14,Table24581114[],6,FALSE))</f>
        <v>Medium/Clay I Grass</v>
      </c>
      <c r="H58" s="21" t="str">
        <f>I16&amp;" I "&amp;(VLOOKUP(I14,Table24581114[],6,FALSE))</f>
        <v>Medium/Clay I Grass</v>
      </c>
      <c r="I58" s="21" t="str">
        <f>J16&amp;" I "&amp;(VLOOKUP(J14,Table24581114[],6,FALSE))</f>
        <v>Sandy Loam I Grass</v>
      </c>
      <c r="J58" s="21" t="str">
        <f>K16&amp;" I "&amp;(VLOOKUP(K14,Table24581114[],6,FALSE))</f>
        <v>Medium/Clay I Grass</v>
      </c>
      <c r="K58" s="21" t="str">
        <f>L16&amp;" I "&amp;(VLOOKUP(L14,Table24581114[],6,FALSE))</f>
        <v>Medium/Clay I Grass</v>
      </c>
      <c r="L58" s="21" t="str">
        <f>M16&amp;" I "&amp;(VLOOKUP(M14,Table24581114[],6,FALSE))</f>
        <v>Medium/Clay I Grass</v>
      </c>
      <c r="M58" s="21" t="str">
        <f>N16&amp;" I "&amp;(VLOOKUP(N14,Table24581114[],6,FALSE))</f>
        <v>Medium/Clay I Grass</v>
      </c>
      <c r="N58" s="21" t="str">
        <f>O16&amp;" I "&amp;(VLOOKUP(O14,Table24581114[],6,FALSE))</f>
        <v>Medium/Clay I Grass</v>
      </c>
      <c r="O58" s="21" t="str">
        <f>P16&amp;" I "&amp;(VLOOKUP(P14,Table24581114[],6,FALSE))</f>
        <v>Medium/Clay I Grass</v>
      </c>
      <c r="P58" s="21" t="str">
        <f>Q16&amp;" I "&amp;(VLOOKUP(Q14,Table24581114[],6,FALSE))</f>
        <v>Medium/Clay I Grass</v>
      </c>
      <c r="Q58" s="21" t="e">
        <f>R16&amp;" I "&amp;(VLOOKUP(R14,Table24581114[],6,FALSE))</f>
        <v>#N/A</v>
      </c>
      <c r="R58" s="21" t="e">
        <f>S16&amp;" I "&amp;(VLOOKUP(S14,Table24581114[],6,FALSE))</f>
        <v>#N/A</v>
      </c>
      <c r="S58" s="21" t="e">
        <f>T16&amp;" I "&amp;(VLOOKUP(T14,Table24581114[],6,FALSE))</f>
        <v>#N/A</v>
      </c>
      <c r="T58" s="21" t="e">
        <f>U16&amp;" I "&amp;(VLOOKUP(U14,Table24581114[],6,FALSE))</f>
        <v>#N/A</v>
      </c>
      <c r="U58" s="21" t="e">
        <f>V16&amp;" I "&amp;(VLOOKUP(V14,Table24581114[],6,FALSE))</f>
        <v>#N/A</v>
      </c>
    </row>
    <row r="59" spans="1:35" s="27" customFormat="1" hidden="1" x14ac:dyDescent="0.2">
      <c r="A59" s="92" t="s">
        <v>130</v>
      </c>
      <c r="B59" s="93">
        <f>VLOOKUP(C$14,Table24581114[],5,FALSE)</f>
        <v>6.2</v>
      </c>
      <c r="C59" s="93">
        <f>VLOOKUP(D$14,Table24581114[],5,FALSE)</f>
        <v>6.2</v>
      </c>
      <c r="D59" s="93">
        <f>VLOOKUP(E$14,Table24581114[],5,FALSE)</f>
        <v>6.2</v>
      </c>
      <c r="E59" s="93">
        <f>VLOOKUP(F$14,Table24581114[],5,FALSE)</f>
        <v>6.2</v>
      </c>
      <c r="F59" s="93">
        <f>VLOOKUP(G$14,Table24581114[],5,FALSE)</f>
        <v>6.2</v>
      </c>
      <c r="G59" s="93">
        <f>VLOOKUP(H$14,Table24581114[],5,FALSE)</f>
        <v>6.2</v>
      </c>
      <c r="H59" s="93">
        <f>VLOOKUP(I$14,Table24581114[],5,FALSE)</f>
        <v>6.2</v>
      </c>
      <c r="I59" s="93">
        <f>VLOOKUP(J$14,Table24581114[],5,FALSE)</f>
        <v>6.2</v>
      </c>
      <c r="J59" s="93">
        <f>VLOOKUP(K$14,Table24581114[],5,FALSE)</f>
        <v>6.2</v>
      </c>
      <c r="K59" s="93">
        <f>VLOOKUP(L$14,Table24581114[],5,FALSE)</f>
        <v>6.2</v>
      </c>
      <c r="L59" s="93">
        <f>VLOOKUP(M$14,Table24581114[],5,FALSE)</f>
        <v>6.2</v>
      </c>
      <c r="M59" s="93">
        <f>VLOOKUP(N$14,Table24581114[],5,FALSE)</f>
        <v>6.2</v>
      </c>
      <c r="N59" s="93">
        <f>VLOOKUP(O$14,Table24581114[],5,FALSE)</f>
        <v>6.2</v>
      </c>
      <c r="O59" s="93">
        <f>VLOOKUP(P$14,Table24581114[],5,FALSE)</f>
        <v>6.2</v>
      </c>
      <c r="P59" s="93">
        <f>VLOOKUP(Q$14,Table24581114[],5,FALSE)</f>
        <v>6.2</v>
      </c>
      <c r="Q59" s="93" t="e">
        <f>VLOOKUP(R$14,Table24581114[],5,FALSE)</f>
        <v>#N/A</v>
      </c>
      <c r="R59" s="93" t="e">
        <f>VLOOKUP(S$14,Table24581114[],5,FALSE)</f>
        <v>#N/A</v>
      </c>
      <c r="S59" s="93" t="e">
        <f>VLOOKUP(T$14,Table24581114[],5,FALSE)</f>
        <v>#N/A</v>
      </c>
      <c r="T59" s="93" t="e">
        <f>VLOOKUP(U$14,Table24581114[],5,FALSE)</f>
        <v>#N/A</v>
      </c>
      <c r="U59" s="93" t="e">
        <f>VLOOKUP(V$14,Table24581114[],5,FALSE)</f>
        <v>#N/A</v>
      </c>
    </row>
    <row r="60" spans="1:35" s="27" customFormat="1" hidden="1" x14ac:dyDescent="0.2">
      <c r="A60" s="92" t="s">
        <v>4</v>
      </c>
      <c r="B60" s="93">
        <f>C10</f>
        <v>5.6</v>
      </c>
      <c r="C60" s="93">
        <f t="shared" ref="C60:U60" si="14">D10</f>
        <v>6.3</v>
      </c>
      <c r="D60" s="93">
        <f t="shared" si="14"/>
        <v>5.5</v>
      </c>
      <c r="E60" s="93">
        <f t="shared" si="14"/>
        <v>5.6</v>
      </c>
      <c r="F60" s="93">
        <f t="shared" si="14"/>
        <v>5.6</v>
      </c>
      <c r="G60" s="93">
        <f t="shared" si="14"/>
        <v>6.3</v>
      </c>
      <c r="H60" s="93">
        <f t="shared" si="14"/>
        <v>5.8</v>
      </c>
      <c r="I60" s="93">
        <f t="shared" si="14"/>
        <v>5.7</v>
      </c>
      <c r="J60" s="93">
        <f t="shared" si="14"/>
        <v>5.7</v>
      </c>
      <c r="K60" s="93">
        <f t="shared" si="14"/>
        <v>5.7</v>
      </c>
      <c r="L60" s="93">
        <f t="shared" si="14"/>
        <v>5.7</v>
      </c>
      <c r="M60" s="93">
        <f t="shared" si="14"/>
        <v>6</v>
      </c>
      <c r="N60" s="93">
        <f t="shared" si="14"/>
        <v>5.7</v>
      </c>
      <c r="O60" s="93">
        <f t="shared" si="14"/>
        <v>5.7</v>
      </c>
      <c r="P60" s="93">
        <f t="shared" si="14"/>
        <v>6.7</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5</v>
      </c>
      <c r="C61" s="93">
        <f t="shared" si="15"/>
        <v>5</v>
      </c>
      <c r="D61" s="93">
        <f t="shared" si="15"/>
        <v>5</v>
      </c>
      <c r="E61" s="93">
        <f t="shared" si="15"/>
        <v>5</v>
      </c>
      <c r="F61" s="93">
        <f t="shared" si="15"/>
        <v>5</v>
      </c>
      <c r="G61" s="93">
        <f t="shared" si="15"/>
        <v>6</v>
      </c>
      <c r="H61" s="93">
        <f t="shared" si="15"/>
        <v>6</v>
      </c>
      <c r="I61" s="93">
        <f t="shared" si="15"/>
        <v>5</v>
      </c>
      <c r="J61" s="93">
        <f t="shared" si="15"/>
        <v>6</v>
      </c>
      <c r="K61" s="93">
        <f t="shared" si="15"/>
        <v>6</v>
      </c>
      <c r="L61" s="93">
        <f t="shared" si="15"/>
        <v>6</v>
      </c>
      <c r="M61" s="93">
        <f t="shared" si="15"/>
        <v>6</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55</v>
      </c>
      <c r="C62" s="94">
        <f>B32</f>
        <v>55</v>
      </c>
      <c r="D62" s="94">
        <f>B33</f>
        <v>55</v>
      </c>
      <c r="E62" s="94">
        <f>B34</f>
        <v>55</v>
      </c>
      <c r="F62" s="94">
        <f>B35</f>
        <v>55</v>
      </c>
      <c r="G62" s="94">
        <f>B36</f>
        <v>55</v>
      </c>
      <c r="H62" s="94">
        <f>B37</f>
        <v>55</v>
      </c>
      <c r="I62" s="94">
        <f>B38</f>
        <v>55</v>
      </c>
      <c r="J62" s="94">
        <f>B39</f>
        <v>55</v>
      </c>
      <c r="K62" s="94">
        <f>B40</f>
        <v>55</v>
      </c>
      <c r="L62" s="94">
        <f>B41</f>
        <v>55</v>
      </c>
      <c r="M62" s="94">
        <f>B42</f>
        <v>55</v>
      </c>
      <c r="N62" s="94">
        <f>B43</f>
        <v>55</v>
      </c>
      <c r="O62" s="94">
        <f>B44</f>
        <v>55</v>
      </c>
      <c r="P62" s="94">
        <f>B45</f>
        <v>55</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3.0000000000000027</v>
      </c>
      <c r="C64" s="94">
        <f t="shared" ref="C64:U64" si="17">(C59-C60)*C61</f>
        <v>-0.49999999999999822</v>
      </c>
      <c r="D64" s="94">
        <f t="shared" si="17"/>
        <v>3.5000000000000009</v>
      </c>
      <c r="E64" s="94">
        <f t="shared" si="17"/>
        <v>3.0000000000000027</v>
      </c>
      <c r="F64" s="94">
        <f t="shared" si="17"/>
        <v>3.0000000000000027</v>
      </c>
      <c r="G64" s="94">
        <f t="shared" si="17"/>
        <v>-0.59999999999999787</v>
      </c>
      <c r="H64" s="94">
        <f t="shared" si="17"/>
        <v>2.4000000000000021</v>
      </c>
      <c r="I64" s="94">
        <f t="shared" si="17"/>
        <v>2.5</v>
      </c>
      <c r="J64" s="94">
        <f t="shared" si="17"/>
        <v>3</v>
      </c>
      <c r="K64" s="94">
        <f t="shared" si="17"/>
        <v>3</v>
      </c>
      <c r="L64" s="94">
        <f t="shared" si="17"/>
        <v>3</v>
      </c>
      <c r="M64" s="94">
        <f t="shared" si="17"/>
        <v>1.2000000000000011</v>
      </c>
      <c r="N64" s="94">
        <f t="shared" si="17"/>
        <v>3</v>
      </c>
      <c r="O64" s="94">
        <f t="shared" si="17"/>
        <v>3</v>
      </c>
      <c r="P64" s="94">
        <f t="shared" si="17"/>
        <v>-3</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OVER</v>
      </c>
      <c r="D65" s="95" t="str">
        <f t="shared" si="18"/>
        <v>UNDER</v>
      </c>
      <c r="E65" s="95" t="str">
        <f t="shared" si="18"/>
        <v>UNDER</v>
      </c>
      <c r="F65" s="95" t="str">
        <f t="shared" si="18"/>
        <v>UNDER</v>
      </c>
      <c r="G65" s="95" t="str">
        <f t="shared" si="18"/>
        <v>OVER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OVER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40" priority="31" operator="equal">
      <formula>"DECREASE"</formula>
    </cfRule>
    <cfRule type="cellIs" dxfId="39" priority="32" operator="equal">
      <formula>"INCREASE"</formula>
    </cfRule>
  </conditionalFormatting>
  <conditionalFormatting sqref="B46:B50 B62:U65">
    <cfRule type="cellIs" dxfId="38" priority="30" operator="greaterThan">
      <formula>$B$51</formula>
    </cfRule>
  </conditionalFormatting>
  <conditionalFormatting sqref="C31:C50">
    <cfRule type="cellIs" dxfId="37" priority="29" operator="greaterThan">
      <formula>$C$51</formula>
    </cfRule>
  </conditionalFormatting>
  <conditionalFormatting sqref="C18:V18">
    <cfRule type="cellIs" dxfId="36" priority="28" operator="equal">
      <formula>0</formula>
    </cfRule>
  </conditionalFormatting>
  <conditionalFormatting sqref="C17:V17">
    <cfRule type="cellIs" dxfId="35" priority="27" operator="equal">
      <formula>0</formula>
    </cfRule>
  </conditionalFormatting>
  <conditionalFormatting sqref="C19:V19">
    <cfRule type="cellIs" dxfId="34" priority="26" operator="equal">
      <formula>0</formula>
    </cfRule>
  </conditionalFormatting>
  <conditionalFormatting sqref="G31:G50">
    <cfRule type="cellIs" dxfId="33" priority="25" operator="greaterThan">
      <formula>$G$51</formula>
    </cfRule>
  </conditionalFormatting>
  <conditionalFormatting sqref="H31:H50">
    <cfRule type="cellIs" dxfId="32" priority="24" operator="greaterThan">
      <formula>$H$51</formula>
    </cfRule>
  </conditionalFormatting>
  <conditionalFormatting sqref="I31:I50">
    <cfRule type="cellIs" dxfId="31" priority="23" operator="greaterThan">
      <formula>$I$51</formula>
    </cfRule>
  </conditionalFormatting>
  <conditionalFormatting sqref="K31:K50">
    <cfRule type="cellIs" dxfId="30" priority="22" operator="greaterThan">
      <formula>$K$51</formula>
    </cfRule>
  </conditionalFormatting>
  <conditionalFormatting sqref="L31:L50">
    <cfRule type="cellIs" dxfId="29" priority="21" operator="greaterThan">
      <formula>$L$51</formula>
    </cfRule>
  </conditionalFormatting>
  <conditionalFormatting sqref="M31:M50">
    <cfRule type="cellIs" dxfId="28" priority="20" operator="greaterThan">
      <formula>$M$51</formula>
    </cfRule>
  </conditionalFormatting>
  <conditionalFormatting sqref="P31:P50">
    <cfRule type="cellIs" dxfId="27" priority="19" operator="greaterThan">
      <formula>$P$51</formula>
    </cfRule>
  </conditionalFormatting>
  <conditionalFormatting sqref="R31:R50">
    <cfRule type="cellIs" dxfId="26" priority="18" operator="greaterThan">
      <formula>$R$51</formula>
    </cfRule>
  </conditionalFormatting>
  <conditionalFormatting sqref="S31:S50">
    <cfRule type="cellIs" dxfId="25" priority="17" operator="greaterThan">
      <formula>$S$51</formula>
    </cfRule>
  </conditionalFormatting>
  <conditionalFormatting sqref="T31:T50">
    <cfRule type="cellIs" dxfId="24" priority="16" operator="greaterThan">
      <formula>$T$51</formula>
    </cfRule>
  </conditionalFormatting>
  <conditionalFormatting sqref="U31:U50">
    <cfRule type="cellIs" dxfId="23" priority="15" operator="greaterThan">
      <formula>$U$51</formula>
    </cfRule>
  </conditionalFormatting>
  <conditionalFormatting sqref="C22:V22">
    <cfRule type="cellIs" dxfId="22" priority="14" operator="equal">
      <formula>0</formula>
    </cfRule>
  </conditionalFormatting>
  <conditionalFormatting sqref="C24:V24">
    <cfRule type="cellIs" dxfId="21" priority="12" operator="equal">
      <formula>"DECREASE"</formula>
    </cfRule>
    <cfRule type="cellIs" dxfId="20" priority="13" operator="equal">
      <formula>"INCREASE"</formula>
    </cfRule>
  </conditionalFormatting>
  <conditionalFormatting sqref="C23:V23">
    <cfRule type="cellIs" dxfId="19" priority="11" operator="equal">
      <formula>0</formula>
    </cfRule>
  </conditionalFormatting>
  <conditionalFormatting sqref="I1">
    <cfRule type="cellIs" dxfId="18" priority="10" operator="lessThan">
      <formula>5</formula>
    </cfRule>
  </conditionalFormatting>
  <conditionalFormatting sqref="C21:V21">
    <cfRule type="cellIs" dxfId="17" priority="7" operator="equal">
      <formula>0</formula>
    </cfRule>
  </conditionalFormatting>
  <conditionalFormatting sqref="B65:U65">
    <cfRule type="cellIs" dxfId="16" priority="5" operator="equal">
      <formula>"UNDER"</formula>
    </cfRule>
    <cfRule type="cellIs" dxfId="15" priority="6" operator="equal">
      <formula>"OVER"</formula>
    </cfRule>
  </conditionalFormatting>
  <conditionalFormatting sqref="I2">
    <cfRule type="cellIs" dxfId="14" priority="4" operator="greaterThan">
      <formula>5000.1</formula>
    </cfRule>
  </conditionalFormatting>
  <conditionalFormatting sqref="I3">
    <cfRule type="cellIs" dxfId="13" priority="3" operator="greaterThan">
      <formula>4.1</formula>
    </cfRule>
  </conditionalFormatting>
  <conditionalFormatting sqref="J31:J50">
    <cfRule type="cellIs" dxfId="12" priority="2" operator="greaterThan">
      <formula>$J$51</formula>
    </cfRule>
  </conditionalFormatting>
  <conditionalFormatting sqref="B31:B45">
    <cfRule type="cellIs" dxfId="11" priority="1" operator="greaterThan">
      <formula>$B$51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62" ma:contentTypeDescription="Permitting &amp; Compliance Excel Document" ma:contentTypeScope="" ma:versionID="130136b023488837f7485573596690d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d743b6b9def430491ceae1a77f24447c"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2021-07-15T23:00:00+00:00</Document_x0020_Date>
    <Facility_x0020_Address xmlns="859f7ad6-93f6-4205-b62b-a17f28acbbac">near Lloegr Farm, Garthbrengy, Brecon, LD3 9TN</Facility_x0020_Address>
    <Environment_x0020_Sub_x0020_Folder xmlns="859f7ad6-93f6-4205-b62b-a17f28acbbac">Licences applications</Environment_x0020_Sub_x0020_Folder>
    <Customer_x0020_Name xmlns="859f7ad6-93f6-4205-b62b-a17f28acbbac">Whites Recycling Ltd</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2BE7ED06-DA49-4CBF-AA6F-CD1488C361EB}"/>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11040CBB-3420-4475-8B1D-6FDFE6D0D22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Field data and Waste 1</vt:lpstr>
      <vt:lpstr>Waste 2</vt:lpstr>
      <vt:lpstr>Waste 3</vt:lpstr>
      <vt:lpstr>Waste 4</vt:lpstr>
      <vt:lpstr>Waste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Louise Bailey</dc:creator>
  <cp:lastModifiedBy>Sleep, Sion</cp:lastModifiedBy>
  <dcterms:created xsi:type="dcterms:W3CDTF">2016-09-26T10:07:59Z</dcterms:created>
  <dcterms:modified xsi:type="dcterms:W3CDTF">2021-07-14T08:05:58Z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92cd6594-e026-44f6-baa7-e8c25bdd5c39</vt:lpwstr>
  </property>
  <property fmtid="{D5CDD505-2E9C-101B-9397-08002B2CF9AE}" pid="4" name="_dlc_DocId">
    <vt:lpwstr>REGU-415-1628854</vt:lpwstr>
  </property>
  <property fmtid="{D5CDD505-2E9C-101B-9397-08002B2CF9AE}" pid="5" name="_dlc_DocIdUrl">
    <vt:lpwstr>https://cyfoethnaturiolcymru.sharepoint.com/teams/Regulatory/Permitting/_layouts/15/DocIdRedir.aspx?ID=REGU-415-1628854, REGU-415-1628854</vt:lpwstr>
  </property>
</Properties>
</file>